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95" i="371" l="1"/>
  <c r="S195" i="371"/>
  <c r="T194" i="371"/>
  <c r="S194" i="371"/>
  <c r="T193" i="371"/>
  <c r="S193" i="371"/>
  <c r="T192" i="371"/>
  <c r="S192" i="371"/>
  <c r="T191" i="371"/>
  <c r="S191" i="371"/>
  <c r="T190" i="371"/>
  <c r="S190" i="371"/>
  <c r="T189" i="371"/>
  <c r="S189" i="371"/>
  <c r="T188" i="371"/>
  <c r="S188" i="371"/>
  <c r="T187" i="371"/>
  <c r="S187" i="371"/>
  <c r="T186" i="371"/>
  <c r="S186" i="371"/>
  <c r="T185" i="371"/>
  <c r="S185" i="371"/>
  <c r="T184" i="371"/>
  <c r="S184" i="371"/>
  <c r="T183" i="371"/>
  <c r="S183" i="371"/>
  <c r="T182" i="371"/>
  <c r="S182" i="371"/>
  <c r="T181" i="371"/>
  <c r="S181" i="371"/>
  <c r="T180" i="371"/>
  <c r="S180" i="371"/>
  <c r="T179" i="371"/>
  <c r="S179" i="371"/>
  <c r="T178" i="371"/>
  <c r="S178" i="371"/>
  <c r="T177" i="371"/>
  <c r="S177" i="371"/>
  <c r="T176" i="371"/>
  <c r="S176" i="371"/>
  <c r="T175" i="371"/>
  <c r="S175" i="371"/>
  <c r="T174" i="371"/>
  <c r="S174" i="371"/>
  <c r="T173" i="371"/>
  <c r="S173" i="371"/>
  <c r="T172" i="371"/>
  <c r="S172" i="371"/>
  <c r="T171" i="371"/>
  <c r="S171" i="371"/>
  <c r="T170" i="371"/>
  <c r="S170" i="371"/>
  <c r="T169" i="371"/>
  <c r="S169" i="371"/>
  <c r="T168" i="371"/>
  <c r="S168" i="371"/>
  <c r="T167" i="371"/>
  <c r="S167" i="371"/>
  <c r="T166" i="371"/>
  <c r="S166" i="371"/>
  <c r="T165" i="371"/>
  <c r="S165" i="371"/>
  <c r="T164" i="371"/>
  <c r="S164" i="371"/>
  <c r="T163" i="371"/>
  <c r="S163" i="371"/>
  <c r="T162" i="371"/>
  <c r="S162" i="371"/>
  <c r="T161" i="371"/>
  <c r="S161" i="371"/>
  <c r="T160" i="371"/>
  <c r="S160" i="371"/>
  <c r="T159" i="371"/>
  <c r="S159" i="371"/>
  <c r="T158" i="371"/>
  <c r="S158" i="371"/>
  <c r="T157" i="371"/>
  <c r="S157" i="371"/>
  <c r="T156" i="371"/>
  <c r="S156" i="371"/>
  <c r="T155" i="371"/>
  <c r="S155" i="371"/>
  <c r="T154" i="371"/>
  <c r="S154" i="371"/>
  <c r="T153" i="371"/>
  <c r="S153" i="371"/>
  <c r="T152" i="371"/>
  <c r="S152" i="371"/>
  <c r="T151" i="371"/>
  <c r="S151" i="371"/>
  <c r="T150" i="371"/>
  <c r="S150" i="371"/>
  <c r="T149" i="371"/>
  <c r="S149" i="371"/>
  <c r="T148" i="371"/>
  <c r="S148" i="371"/>
  <c r="T147" i="371"/>
  <c r="S147" i="371"/>
  <c r="T146" i="371"/>
  <c r="S146" i="371"/>
  <c r="T145" i="371"/>
  <c r="S145" i="371"/>
  <c r="T144" i="371"/>
  <c r="S144" i="371"/>
  <c r="T143" i="371"/>
  <c r="S143" i="371"/>
  <c r="T142" i="371"/>
  <c r="S142" i="371"/>
  <c r="T141" i="371"/>
  <c r="S141" i="371"/>
  <c r="T140" i="371"/>
  <c r="S140" i="371"/>
  <c r="T139" i="371"/>
  <c r="S139" i="371"/>
  <c r="T138" i="371"/>
  <c r="S138" i="371"/>
  <c r="T137" i="371"/>
  <c r="S137" i="371"/>
  <c r="T136" i="371"/>
  <c r="S136" i="371"/>
  <c r="T135" i="371"/>
  <c r="S135" i="371"/>
  <c r="T134" i="371"/>
  <c r="S134" i="371"/>
  <c r="T133" i="371"/>
  <c r="S133" i="371"/>
  <c r="T132" i="371"/>
  <c r="S132" i="371"/>
  <c r="T131" i="371"/>
  <c r="S131" i="371"/>
  <c r="T130" i="371"/>
  <c r="S130" i="371"/>
  <c r="T129" i="371"/>
  <c r="S129" i="371"/>
  <c r="T128" i="371"/>
  <c r="S128" i="371"/>
  <c r="T127" i="371"/>
  <c r="S127" i="371"/>
  <c r="T126" i="371"/>
  <c r="S126" i="371"/>
  <c r="T125" i="371"/>
  <c r="S125" i="371"/>
  <c r="T124" i="371"/>
  <c r="S124" i="371"/>
  <c r="T123" i="371"/>
  <c r="S123" i="371"/>
  <c r="T122" i="371"/>
  <c r="S122" i="371"/>
  <c r="T121" i="371"/>
  <c r="S121" i="371"/>
  <c r="T120" i="371"/>
  <c r="S120" i="371"/>
  <c r="T119" i="371"/>
  <c r="S119" i="371"/>
  <c r="T118" i="371"/>
  <c r="S118" i="371"/>
  <c r="T117" i="371"/>
  <c r="S117" i="371"/>
  <c r="T116" i="371"/>
  <c r="S116" i="371"/>
  <c r="T115" i="371"/>
  <c r="S115" i="371"/>
  <c r="T114" i="371"/>
  <c r="S114" i="371"/>
  <c r="T113" i="371"/>
  <c r="S113" i="371"/>
  <c r="T112" i="371"/>
  <c r="S112" i="371"/>
  <c r="T111" i="371"/>
  <c r="S111" i="371"/>
  <c r="T110" i="371"/>
  <c r="S110" i="371"/>
  <c r="T109" i="371"/>
  <c r="S109" i="371"/>
  <c r="T108" i="371"/>
  <c r="S108" i="371"/>
  <c r="T107" i="371"/>
  <c r="S107" i="371"/>
  <c r="T106" i="371"/>
  <c r="S106" i="371"/>
  <c r="T105" i="371"/>
  <c r="S105" i="371"/>
  <c r="T104" i="371"/>
  <c r="S104" i="371"/>
  <c r="T103" i="371"/>
  <c r="S103" i="371"/>
  <c r="T102" i="371"/>
  <c r="S102" i="371"/>
  <c r="T101" i="371"/>
  <c r="S101" i="371"/>
  <c r="T100" i="37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95" i="371"/>
  <c r="Q195" i="371"/>
  <c r="R194" i="371"/>
  <c r="Q194" i="371"/>
  <c r="R193" i="371"/>
  <c r="Q193" i="371"/>
  <c r="R192" i="371"/>
  <c r="Q192" i="371"/>
  <c r="R191" i="371"/>
  <c r="Q191" i="371"/>
  <c r="R190" i="371"/>
  <c r="Q190" i="371"/>
  <c r="R189" i="371"/>
  <c r="Q189" i="371"/>
  <c r="R188" i="371"/>
  <c r="Q188" i="371"/>
  <c r="R187" i="371"/>
  <c r="Q187" i="371"/>
  <c r="R186" i="371"/>
  <c r="Q186" i="371"/>
  <c r="R185" i="371"/>
  <c r="Q185" i="371"/>
  <c r="R184" i="371"/>
  <c r="Q184" i="371"/>
  <c r="R183" i="371"/>
  <c r="Q183" i="371"/>
  <c r="R182" i="371"/>
  <c r="Q182" i="371"/>
  <c r="R181" i="371"/>
  <c r="Q181" i="371"/>
  <c r="R180" i="371"/>
  <c r="Q180" i="371"/>
  <c r="R179" i="371"/>
  <c r="Q179" i="371"/>
  <c r="R178" i="371"/>
  <c r="Q178" i="371"/>
  <c r="R177" i="371"/>
  <c r="Q177" i="371"/>
  <c r="R176" i="371"/>
  <c r="Q176" i="371"/>
  <c r="R175" i="371"/>
  <c r="Q175" i="371"/>
  <c r="R174" i="371"/>
  <c r="Q174" i="371"/>
  <c r="R173" i="371"/>
  <c r="Q173" i="371"/>
  <c r="R172" i="371"/>
  <c r="Q172" i="371"/>
  <c r="R171" i="371"/>
  <c r="Q171" i="371"/>
  <c r="R170" i="371"/>
  <c r="Q170" i="371"/>
  <c r="R169" i="371"/>
  <c r="Q169" i="371"/>
  <c r="R168" i="371"/>
  <c r="Q168" i="371"/>
  <c r="R167" i="371"/>
  <c r="Q167" i="371"/>
  <c r="R166" i="371"/>
  <c r="Q166" i="371"/>
  <c r="R165" i="371"/>
  <c r="Q165" i="371"/>
  <c r="R164" i="371"/>
  <c r="Q164" i="371"/>
  <c r="R163" i="371"/>
  <c r="Q163" i="371"/>
  <c r="R162" i="371"/>
  <c r="Q162" i="371"/>
  <c r="R161" i="371"/>
  <c r="Q161" i="371"/>
  <c r="R160" i="371"/>
  <c r="Q160" i="371"/>
  <c r="R159" i="371"/>
  <c r="Q159" i="371"/>
  <c r="R158" i="371"/>
  <c r="Q158" i="371"/>
  <c r="R157" i="371"/>
  <c r="Q157" i="371"/>
  <c r="R156" i="371"/>
  <c r="Q156" i="371"/>
  <c r="R155" i="371"/>
  <c r="Q155" i="371"/>
  <c r="R154" i="371"/>
  <c r="Q154" i="371"/>
  <c r="R153" i="371"/>
  <c r="Q153" i="371"/>
  <c r="R152" i="371"/>
  <c r="Q152" i="371"/>
  <c r="R151" i="371"/>
  <c r="Q151" i="371"/>
  <c r="R150" i="371"/>
  <c r="Q150" i="371"/>
  <c r="R149" i="371"/>
  <c r="Q149" i="371"/>
  <c r="R148" i="371"/>
  <c r="Q148" i="371"/>
  <c r="R147" i="371"/>
  <c r="Q147" i="371"/>
  <c r="R146" i="371"/>
  <c r="Q146" i="371"/>
  <c r="R145" i="371"/>
  <c r="Q145" i="371"/>
  <c r="R144" i="371"/>
  <c r="Q144" i="371"/>
  <c r="R143" i="371"/>
  <c r="Q143" i="371"/>
  <c r="R142" i="371"/>
  <c r="Q142" i="371"/>
  <c r="R141" i="371"/>
  <c r="Q141" i="371"/>
  <c r="R140" i="371"/>
  <c r="Q140" i="371"/>
  <c r="R139" i="371"/>
  <c r="Q139" i="371"/>
  <c r="R138" i="371"/>
  <c r="Q138" i="371"/>
  <c r="R137" i="371"/>
  <c r="Q137" i="371"/>
  <c r="R136" i="371"/>
  <c r="Q136" i="371"/>
  <c r="R135" i="371"/>
  <c r="Q135" i="371"/>
  <c r="R134" i="371"/>
  <c r="Q134" i="371"/>
  <c r="R133" i="371"/>
  <c r="Q133" i="371"/>
  <c r="R132" i="371"/>
  <c r="Q132" i="371"/>
  <c r="R131" i="371"/>
  <c r="Q131" i="371"/>
  <c r="R130" i="371"/>
  <c r="Q130" i="371"/>
  <c r="R129" i="371"/>
  <c r="Q129" i="371"/>
  <c r="R128" i="371"/>
  <c r="Q128" i="371"/>
  <c r="R127" i="371"/>
  <c r="Q127" i="371"/>
  <c r="R126" i="371"/>
  <c r="Q126" i="371"/>
  <c r="R125" i="371"/>
  <c r="Q125" i="371"/>
  <c r="R124" i="371"/>
  <c r="Q124" i="371"/>
  <c r="R123" i="371"/>
  <c r="Q123" i="371"/>
  <c r="R122" i="371"/>
  <c r="Q122" i="371"/>
  <c r="R121" i="371"/>
  <c r="Q121" i="371"/>
  <c r="R120" i="371"/>
  <c r="Q120" i="371"/>
  <c r="R119" i="371"/>
  <c r="Q119" i="371"/>
  <c r="R118" i="371"/>
  <c r="Q118" i="371"/>
  <c r="R117" i="371"/>
  <c r="Q117" i="371"/>
  <c r="R116" i="371"/>
  <c r="Q116" i="371"/>
  <c r="R115" i="371"/>
  <c r="Q115" i="371"/>
  <c r="R114" i="371"/>
  <c r="Q114" i="371"/>
  <c r="R113" i="371"/>
  <c r="Q113" i="371"/>
  <c r="R112" i="371"/>
  <c r="Q112" i="371"/>
  <c r="R111" i="371"/>
  <c r="Q111" i="371"/>
  <c r="R110" i="371"/>
  <c r="Q110" i="371"/>
  <c r="R109" i="371"/>
  <c r="Q109" i="371"/>
  <c r="R108" i="371"/>
  <c r="Q108" i="371"/>
  <c r="R107" i="371"/>
  <c r="Q107" i="371"/>
  <c r="R106" i="371"/>
  <c r="Q106" i="371"/>
  <c r="R105" i="371"/>
  <c r="Q105" i="371"/>
  <c r="R104" i="371"/>
  <c r="Q104" i="371"/>
  <c r="R103" i="371"/>
  <c r="Q103" i="371"/>
  <c r="R102" i="371"/>
  <c r="Q102" i="371"/>
  <c r="R101" i="371"/>
  <c r="Q101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0" i="431"/>
  <c r="D14" i="431"/>
  <c r="D18" i="431"/>
  <c r="E11" i="431"/>
  <c r="E15" i="431"/>
  <c r="E19" i="431"/>
  <c r="F12" i="431"/>
  <c r="G9" i="431"/>
  <c r="G13" i="431"/>
  <c r="H10" i="431"/>
  <c r="I11" i="431"/>
  <c r="J12" i="431"/>
  <c r="K9" i="431"/>
  <c r="K17" i="431"/>
  <c r="L18" i="431"/>
  <c r="M19" i="431"/>
  <c r="O9" i="431"/>
  <c r="P10" i="431"/>
  <c r="P18" i="431"/>
  <c r="Q19" i="431"/>
  <c r="C14" i="431"/>
  <c r="D11" i="431"/>
  <c r="D19" i="431"/>
  <c r="E16" i="431"/>
  <c r="F13" i="431"/>
  <c r="G10" i="431"/>
  <c r="H11" i="431"/>
  <c r="H19" i="431"/>
  <c r="I16" i="431"/>
  <c r="J13" i="431"/>
  <c r="K10" i="431"/>
  <c r="K18" i="431"/>
  <c r="L15" i="431"/>
  <c r="M12" i="431"/>
  <c r="N9" i="431"/>
  <c r="O10" i="431"/>
  <c r="O18" i="431"/>
  <c r="P15" i="431"/>
  <c r="Q12" i="431"/>
  <c r="C15" i="431"/>
  <c r="C19" i="431"/>
  <c r="D16" i="431"/>
  <c r="E13" i="431"/>
  <c r="F10" i="431"/>
  <c r="F18" i="431"/>
  <c r="G19" i="431"/>
  <c r="H16" i="431"/>
  <c r="I13" i="431"/>
  <c r="J10" i="431"/>
  <c r="K11" i="431"/>
  <c r="K19" i="431"/>
  <c r="L16" i="431"/>
  <c r="M13" i="431"/>
  <c r="N14" i="431"/>
  <c r="O11" i="431"/>
  <c r="P12" i="431"/>
  <c r="Q13" i="431"/>
  <c r="J14" i="431"/>
  <c r="N10" i="431"/>
  <c r="O15" i="431"/>
  <c r="P16" i="431"/>
  <c r="Q17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F16" i="431"/>
  <c r="G17" i="431"/>
  <c r="H14" i="431"/>
  <c r="H18" i="431"/>
  <c r="I15" i="431"/>
  <c r="I19" i="431"/>
  <c r="J16" i="431"/>
  <c r="K13" i="431"/>
  <c r="L10" i="431"/>
  <c r="L14" i="431"/>
  <c r="M11" i="431"/>
  <c r="M15" i="431"/>
  <c r="N12" i="431"/>
  <c r="N16" i="431"/>
  <c r="O13" i="431"/>
  <c r="O17" i="431"/>
  <c r="P14" i="431"/>
  <c r="Q11" i="431"/>
  <c r="Q15" i="431"/>
  <c r="C10" i="431"/>
  <c r="C18" i="431"/>
  <c r="D15" i="431"/>
  <c r="E12" i="431"/>
  <c r="F9" i="431"/>
  <c r="F17" i="431"/>
  <c r="G14" i="431"/>
  <c r="G18" i="431"/>
  <c r="H15" i="431"/>
  <c r="I12" i="431"/>
  <c r="J9" i="431"/>
  <c r="J17" i="431"/>
  <c r="K14" i="431"/>
  <c r="L11" i="431"/>
  <c r="L19" i="431"/>
  <c r="M16" i="431"/>
  <c r="N13" i="431"/>
  <c r="N17" i="431"/>
  <c r="O14" i="431"/>
  <c r="P11" i="431"/>
  <c r="P19" i="431"/>
  <c r="Q16" i="431"/>
  <c r="C11" i="431"/>
  <c r="D12" i="431"/>
  <c r="E9" i="431"/>
  <c r="E17" i="431"/>
  <c r="F14" i="431"/>
  <c r="G11" i="431"/>
  <c r="G15" i="431"/>
  <c r="H12" i="431"/>
  <c r="I9" i="431"/>
  <c r="I17" i="431"/>
  <c r="J18" i="431"/>
  <c r="K15" i="431"/>
  <c r="L12" i="431"/>
  <c r="M9" i="431"/>
  <c r="M17" i="431"/>
  <c r="N18" i="431"/>
  <c r="O19" i="431"/>
  <c r="Q9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9" i="431" l="1"/>
  <c r="S9" i="431"/>
  <c r="S16" i="431"/>
  <c r="R16" i="431"/>
  <c r="S15" i="431"/>
  <c r="R15" i="431"/>
  <c r="S11" i="431"/>
  <c r="R11" i="431"/>
  <c r="S18" i="431"/>
  <c r="R18" i="431"/>
  <c r="R14" i="431"/>
  <c r="S14" i="431"/>
  <c r="S10" i="431"/>
  <c r="R10" i="431"/>
  <c r="S17" i="431"/>
  <c r="R17" i="431"/>
  <c r="S13" i="431"/>
  <c r="R13" i="431"/>
  <c r="S12" i="431"/>
  <c r="R12" i="431"/>
  <c r="R19" i="431"/>
  <c r="S1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9" i="414"/>
  <c r="D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N3" i="372" l="1"/>
  <c r="F3" i="372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<sst xmlns="http://schemas.openxmlformats.org/spreadsheetml/2006/main" count="24510" uniqueCount="4627">
  <si>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</si>
  <si>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</si>
  <si>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</si>
  <si>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</si>
  <si>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</si>
  <si>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</si>
  <si>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</si>
  <si>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</si>
  <si>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</si>
  <si>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</si>
  <si>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</si>
  <si>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</si>
  <si>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</si>
  <si>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</si>
  <si>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</si>
  <si>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</si>
  <si>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</si>
  <si>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</si>
  <si>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</si>
  <si>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</si>
  <si>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</si>
  <si>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</si>
  <si>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</si>
  <si>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</si>
  <si>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</si>
  <si>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</si>
  <si>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</si>
  <si>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</si>
  <si>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</si>
  <si>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</si>
  <si>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</si>
  <si>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</si>
  <si>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</si>
  <si>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</si>
  <si>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</si>
  <si>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</si>
  <si>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</si>
  <si>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</si>
  <si>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</si>
  <si>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</si>
  <si>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</si>
  <si>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</si>
  <si>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</si>
  <si>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</si>
  <si>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</si>
  <si>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</si>
  <si>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</si>
  <si>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</si>
  <si>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</si>
  <si>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</si>
  <si>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</si>
  <si>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</si>
  <si>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</si>
  <si>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</si>
  <si>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</si>
  <si>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</si>
  <si>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</si>
  <si>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</si>
  <si>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</si>
  <si>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</si>
  <si>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</si>
  <si>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</si>
  <si>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</si>
  <si>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</si>
  <si>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</si>
  <si>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</si>
  <si>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</si>
  <si>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</si>
  <si>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</si>
  <si>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</si>
  <si>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</si>
  <si>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</si>
  <si>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</si>
  <si>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</si>
  <si>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</si>
  <si>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</si>
  <si>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</si>
  <si>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</si>
  <si>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</si>
  <si>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</si>
  <si>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</si>
  <si>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</si>
  <si>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</si>
  <si>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</si>
  <si>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</si>
  <si>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</si>
  <si>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</si>
  <si>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</si>
  <si>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</si>
  <si>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</si>
  <si>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</si>
  <si>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</si>
  <si>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</si>
  <si>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</si>
  <si>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</si>
  <si>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</si>
  <si>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</si>
  <si>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</si>
  <si>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</si>
  <si>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</si>
  <si>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</si>
  <si>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</si>
  <si>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</si>
  <si>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</si>
  <si>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</si>
  <si>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</si>
  <si>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</si>
  <si>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</si>
  <si>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</si>
  <si>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</si>
  <si>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</si>
  <si>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</si>
  <si>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</si>
  <si>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</si>
  <si>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</si>
  <si>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</si>
  <si>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</si>
  <si>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</si>
  <si>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</si>
  <si>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</si>
  <si>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</si>
  <si>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</si>
  <si>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</si>
  <si>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</si>
  <si>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</si>
  <si>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</si>
  <si>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</si>
  <si>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</si>
  <si>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</si>
  <si>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</si>
  <si>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</si>
  <si>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</si>
  <si>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</si>
  <si>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</si>
  <si>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</si>
  <si>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</si>
  <si>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</si>
  <si>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</si>
  <si>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</si>
  <si>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</si>
  <si>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</si>
  <si>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</si>
  <si>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</si>
  <si>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</si>
  <si>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</si>
  <si>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</si>
  <si>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</si>
  <si>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</si>
  <si>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</si>
  <si>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</si>
  <si>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</si>
  <si>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</si>
  <si>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</si>
  <si>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</si>
  <si>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</si>
  <si>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</si>
  <si>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</si>
  <si>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</si>
  <si>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</si>
  <si>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</si>
  <si>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</si>
  <si>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</si>
  <si>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</si>
  <si>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</si>
  <si>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</si>
  <si>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</si>
  <si>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</si>
  <si>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</si>
  <si>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</si>
  <si>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</si>
  <si>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</si>
  <si>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</si>
  <si>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</si>
  <si>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</si>
  <si>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</si>
  <si>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</si>
  <si>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</si>
  <si>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</si>
  <si>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</si>
  <si>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</si>
  <si>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</si>
  <si>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</si>
  <si>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</si>
  <si>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</si>
  <si>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</si>
  <si>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</si>
  <si>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</si>
  <si>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</si>
  <si>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</si>
  <si>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</si>
  <si>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</si>
  <si>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</si>
  <si>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</si>
  <si>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</si>
  <si>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</si>
  <si>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</si>
  <si>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</si>
  <si>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</si>
  <si>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</si>
  <si>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</si>
  <si>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</si>
  <si>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</si>
  <si>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</si>
  <si>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</si>
  <si>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</si>
  <si>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</si>
  <si>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</si>
  <si>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</si>
  <si>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</si>
  <si>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</si>
  <si>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</si>
  <si>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</si>
  <si>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</si>
  <si>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</si>
  <si>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</si>
  <si>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</si>
  <si>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</si>
  <si>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</si>
  <si>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</si>
  <si>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</si>
  <si>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</si>
  <si>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</si>
  <si>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</si>
  <si>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</si>
  <si>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</si>
  <si>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</si>
  <si>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</si>
  <si>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</si>
  <si>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</si>
  <si>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</si>
  <si>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</si>
  <si>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</si>
  <si>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</si>
  <si>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</si>
  <si>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</si>
  <si>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</si>
  <si>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</si>
  <si>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</si>
  <si>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</si>
  <si>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</si>
  <si>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</si>
  <si>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</si>
  <si>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</si>
  <si>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</si>
  <si>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</si>
  <si>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</si>
  <si>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</si>
  <si>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</si>
  <si>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</si>
  <si>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</si>
  <si>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</si>
  <si>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</si>
  <si>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</si>
  <si>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</si>
  <si>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</si>
  <si>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</si>
  <si>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</si>
  <si>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</si>
  <si>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</si>
  <si>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</si>
  <si>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</si>
  <si>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</si>
  <si>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</si>
  <si>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</si>
  <si>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</si>
  <si>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</si>
  <si>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</si>
  <si>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</si>
  <si>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</si>
  <si>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</si>
  <si>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</si>
  <si>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</si>
  <si>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</si>
  <si>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</si>
  <si>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</si>
  <si>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</si>
  <si>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</si>
  <si>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</si>
  <si>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</si>
  <si>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</si>
  <si>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</si>
  <si>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</si>
  <si>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</si>
  <si>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</si>
  <si>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</si>
  <si>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</si>
  <si>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</si>
  <si>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</si>
  <si>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</si>
  <si>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</si>
  <si>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</si>
  <si>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</si>
  <si>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</si>
  <si>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</si>
  <si>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</si>
  <si>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</si>
  <si>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</si>
  <si>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</si>
  <si>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</si>
  <si>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</si>
  <si>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</si>
  <si>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</si>
  <si>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</si>
  <si>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</si>
  <si>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</si>
  <si>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</si>
  <si>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</si>
  <si>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</si>
  <si>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</si>
  <si>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</si>
  <si>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</si>
  <si>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</si>
  <si>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</si>
  <si>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</si>
  <si>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</si>
  <si>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</si>
  <si>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</si>
  <si>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</si>
  <si>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</si>
  <si>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</si>
  <si>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</si>
  <si>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</si>
  <si>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</si>
  <si>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</si>
  <si>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</si>
  <si>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</si>
  <si>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</si>
  <si>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</si>
  <si>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</si>
  <si>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</si>
  <si>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</si>
  <si>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</si>
  <si>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</si>
  <si>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</si>
  <si>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</si>
  <si>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</si>
  <si>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</si>
  <si>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</si>
  <si>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</si>
  <si>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</si>
  <si>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</si>
  <si>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</si>
  <si>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</si>
  <si>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</si>
  <si>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</si>
  <si>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</si>
  <si>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</si>
  <si>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</si>
  <si>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</si>
  <si>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</si>
  <si>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</si>
  <si>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</si>
  <si>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</si>
  <si>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</si>
  <si>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</si>
  <si>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</si>
  <si>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</si>
  <si>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</si>
  <si>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</si>
  <si>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</si>
  <si>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</si>
  <si>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</si>
  <si>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</si>
  <si>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</si>
  <si>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</si>
  <si>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</si>
  <si>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</si>
  <si>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</si>
  <si>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</si>
  <si>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</si>
  <si>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</si>
  <si>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</si>
  <si>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</si>
  <si>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</si>
  <si>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</si>
  <si>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</si>
  <si>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</si>
  <si>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</si>
  <si>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</si>
  <si>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</si>
  <si>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</si>
  <si>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</si>
  <si>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</si>
  <si>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</si>
  <si>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</si>
  <si>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</si>
  <si>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</si>
  <si>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</si>
  <si>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</si>
  <si>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</si>
  <si>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</si>
  <si>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</si>
  <si>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</si>
  <si>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</si>
  <si>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</si>
  <si>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</si>
  <si>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</si>
  <si>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</si>
  <si>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</si>
  <si>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</si>
  <si>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</si>
  <si>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</si>
  <si>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</si>
  <si>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</si>
  <si>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</si>
  <si>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</si>
  <si>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</si>
  <si>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</si>
  <si>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</si>
  <si>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</si>
  <si>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</si>
  <si>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</si>
  <si>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</si>
  <si>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</si>
  <si>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</si>
  <si>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</si>
  <si>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</si>
  <si>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</si>
  <si>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</si>
  <si>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</si>
  <si>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</si>
  <si>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</si>
  <si>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</si>
  <si>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</si>
  <si>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</si>
  <si>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</si>
  <si>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</si>
  <si>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</si>
  <si>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</si>
  <si>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</si>
  <si>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</si>
  <si>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</si>
  <si>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</si>
  <si>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</si>
  <si>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</si>
  <si>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</si>
  <si>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</si>
  <si>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</si>
  <si>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</si>
  <si>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</si>
  <si>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</si>
  <si>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</si>
  <si>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</si>
  <si>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</si>
  <si>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</si>
  <si>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</si>
  <si>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</si>
  <si>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</si>
  <si>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</si>
  <si>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</si>
  <si>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</si>
  <si>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</si>
  <si>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</si>
  <si>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</si>
  <si>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</si>
  <si>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</si>
  <si>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</si>
  <si>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</si>
  <si>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</si>
  <si>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</si>
  <si>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</si>
  <si>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</si>
  <si>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</si>
  <si>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</si>
  <si>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</si>
  <si>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</si>
  <si>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</si>
  <si>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</si>
  <si>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</si>
  <si>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</si>
  <si>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</si>
  <si>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</si>
  <si>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</si>
  <si>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</si>
  <si>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</si>
  <si>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</si>
  <si>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</si>
  <si>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</si>
  <si>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</si>
  <si>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</si>
  <si>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</si>
  <si>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</si>
  <si>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</si>
  <si>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</si>
  <si>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</si>
  <si>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</si>
  <si>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</si>
  <si>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</si>
  <si>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</si>
  <si>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</si>
  <si>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</si>
  <si>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</si>
  <si>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</si>
  <si>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</si>
  <si>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</si>
  <si>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</si>
  <si>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</si>
  <si>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</si>
  <si>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</si>
  <si>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</si>
  <si>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</si>
  <si>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</si>
  <si>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</si>
  <si>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</si>
  <si>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</si>
  <si>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</si>
  <si>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</si>
  <si>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</si>
  <si>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</si>
  <si>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</si>
  <si>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</si>
  <si>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</si>
  <si>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</si>
  <si>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</si>
  <si>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</si>
  <si>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</si>
  <si>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</si>
  <si>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</si>
  <si>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</si>
  <si>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</si>
  <si>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</si>
  <si>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</si>
  <si>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</si>
  <si>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</si>
  <si>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</si>
  <si>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</si>
  <si>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</si>
  <si>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</si>
  <si>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</si>
  <si>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</si>
  <si>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</si>
  <si>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</si>
  <si>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</si>
  <si>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</si>
  <si>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</si>
  <si>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</si>
  <si>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</si>
  <si>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</si>
  <si>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</si>
  <si>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</si>
  <si>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</si>
  <si>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</si>
  <si>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</si>
  <si>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</si>
  <si>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30</t>
  </si>
  <si>
    <t>GER: Oddělení geriatrie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</si>
  <si>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</si>
  <si>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</si>
  <si>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</si>
  <si>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</si>
  <si>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</si>
  <si>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</si>
  <si>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</si>
  <si>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50113190 - léky - medicinální plyny (sklad SVM)</t>
  </si>
  <si>
    <t>GER: Oddělení geriatrie Celkem</t>
  </si>
  <si>
    <t>SumaKL</t>
  </si>
  <si>
    <t>3001</t>
  </si>
  <si>
    <t>GER: vedení klinického pracoviště</t>
  </si>
  <si>
    <t>GER: vedení klinického pracoviště Celkem</t>
  </si>
  <si>
    <t>SumaNS</t>
  </si>
  <si>
    <t>mezeraNS</t>
  </si>
  <si>
    <t>3011</t>
  </si>
  <si>
    <t>GER: lůžkové oddělení 46 a 47</t>
  </si>
  <si>
    <t>GER: lůžkové oddělení 46 a 47 Celkem</t>
  </si>
  <si>
    <t>3021</t>
  </si>
  <si>
    <t>GER: ambulance</t>
  </si>
  <si>
    <t>GER: ambulance Celkem</t>
  </si>
  <si>
    <t>3012</t>
  </si>
  <si>
    <t>GER: lůžkové oddělení 48</t>
  </si>
  <si>
    <t>GER: lůžkové oddělení 48 Celkem</t>
  </si>
  <si>
    <t>léky - paušál (LEK)</t>
  </si>
  <si>
    <t>O</t>
  </si>
  <si>
    <t>0.9% W/V SODIUM CHLORIDE I.V.</t>
  </si>
  <si>
    <t>INJ 20X10ML</t>
  </si>
  <si>
    <t>ACC INJEKT</t>
  </si>
  <si>
    <t>INJ SOL 5X3ML/300MG</t>
  </si>
  <si>
    <t>ACCUPRO 10</t>
  </si>
  <si>
    <t>TBL OBD 30X10MG</t>
  </si>
  <si>
    <t>ACIDUM FOLICUM LECIVA</t>
  </si>
  <si>
    <t>DRG 30X10MG</t>
  </si>
  <si>
    <t>P</t>
  </si>
  <si>
    <t>ACTRAPID PENFILL 100IU/ML</t>
  </si>
  <si>
    <t>INJ SOL 5X3ML</t>
  </si>
  <si>
    <t>AERIUS 2,5 MG</t>
  </si>
  <si>
    <t>POR TBL DIS 30X2.5MG</t>
  </si>
  <si>
    <t>AESCIN VULM tbl.20</t>
  </si>
  <si>
    <t>AESCIN-TEVA</t>
  </si>
  <si>
    <t>POR TBL ENT 90X20MG</t>
  </si>
  <si>
    <t>POR TBL FLM 30X20MG</t>
  </si>
  <si>
    <t>AFONILUM SR 250 MG</t>
  </si>
  <si>
    <t>CPS 50X250MG</t>
  </si>
  <si>
    <t>AGEN 10</t>
  </si>
  <si>
    <t>POR TBL NOB 30X10MG</t>
  </si>
  <si>
    <t>AGEN 5</t>
  </si>
  <si>
    <t>POR TBL NOB 30X5MG</t>
  </si>
  <si>
    <t>ALENDRONATE-TEVA 70 MG</t>
  </si>
  <si>
    <t>POR TBL NOB 4X70MG</t>
  </si>
  <si>
    <t>POR TBL NOB 12X70MG</t>
  </si>
  <si>
    <t>ALGIFEN NEO</t>
  </si>
  <si>
    <t>POR GTT SOL 1X50ML</t>
  </si>
  <si>
    <t>ALMIRAL</t>
  </si>
  <si>
    <t>INJ 10X3ML/75MG</t>
  </si>
  <si>
    <t>ALOPURINOL SANDOZ</t>
  </si>
  <si>
    <t>100MG TBL NOB 30</t>
  </si>
  <si>
    <t>100MG TBL NOB 100</t>
  </si>
  <si>
    <t>300MG TBL NOB 30</t>
  </si>
  <si>
    <t>ALPHA D3 1MCG</t>
  </si>
  <si>
    <t>POR CPS MOL 30X1RG</t>
  </si>
  <si>
    <t>AMARYL 2 MG</t>
  </si>
  <si>
    <t>POR TBL NOB 30X2MG</t>
  </si>
  <si>
    <t>AMBROBENE 7.5MG/ML</t>
  </si>
  <si>
    <t>SOL 1X100ML</t>
  </si>
  <si>
    <t>AMISULPRID GENERICS</t>
  </si>
  <si>
    <t>200MG TBL NOB 30</t>
  </si>
  <si>
    <t>ANACID</t>
  </si>
  <si>
    <t>SUS 12X5ML(SACKY)</t>
  </si>
  <si>
    <t>ANDROFIN</t>
  </si>
  <si>
    <t>5MG TBL FLM 100</t>
  </si>
  <si>
    <t>ANOPYRIN 100MG</t>
  </si>
  <si>
    <t>TBL 20X100MG</t>
  </si>
  <si>
    <t>APAURIN</t>
  </si>
  <si>
    <t>INJ 10X2ML/10MG</t>
  </si>
  <si>
    <t>APO-PAROX</t>
  </si>
  <si>
    <t>AQUA PRO INJECTIONE BRAUN</t>
  </si>
  <si>
    <t>PAR LQF 20X100ML-PE</t>
  </si>
  <si>
    <t>ATARALGIN</t>
  </si>
  <si>
    <t>POR TBL NOB 20</t>
  </si>
  <si>
    <t>POR TBL NOB 50</t>
  </si>
  <si>
    <t>ATENOLOL AL 100</t>
  </si>
  <si>
    <t>POR TBLNOB100X100MG</t>
  </si>
  <si>
    <t>ATIMOS 12 MCG</t>
  </si>
  <si>
    <t>INH SOL PSS 100X12RG</t>
  </si>
  <si>
    <t>ATROPIN-POS 0,5% gtt.</t>
  </si>
  <si>
    <t>GTT. OPh .1 x 10 ml</t>
  </si>
  <si>
    <t>ATROVENT 0.025%</t>
  </si>
  <si>
    <t>INH SOL 1X20ML</t>
  </si>
  <si>
    <t>ATROVENT N</t>
  </si>
  <si>
    <t>INH SOL PSS200X20RG</t>
  </si>
  <si>
    <t>AULIN</t>
  </si>
  <si>
    <t>POR TBL NOB 30X100MG</t>
  </si>
  <si>
    <t>AZARGA 10 MG/ML + 5 MG/ML</t>
  </si>
  <si>
    <t>OPH GTT SUS 1X5ML</t>
  </si>
  <si>
    <t>AZOPT</t>
  </si>
  <si>
    <t>BACLOFEN</t>
  </si>
  <si>
    <t>TBL 50X10MG</t>
  </si>
  <si>
    <t>BELOSALIC</t>
  </si>
  <si>
    <t>DRM UNG 1X30GM</t>
  </si>
  <si>
    <t>BERODUAL</t>
  </si>
  <si>
    <t>INH LIQ 1X20ML</t>
  </si>
  <si>
    <t>BERODUAL N</t>
  </si>
  <si>
    <t>INH SOL PSS 200DÁV</t>
  </si>
  <si>
    <t>BETADINE - zelená</t>
  </si>
  <si>
    <t>LIQ 1X120ML</t>
  </si>
  <si>
    <t>LIQ 1X1000ML</t>
  </si>
  <si>
    <t>BETALOC SR 200MG</t>
  </si>
  <si>
    <t>TBL RET 100X200MG</t>
  </si>
  <si>
    <t>BETALOC ZOK 100 MG</t>
  </si>
  <si>
    <t>POR TBL PRO 100X100MG</t>
  </si>
  <si>
    <t>TBL RET 30X100MG</t>
  </si>
  <si>
    <t>BETALOC ZOK 25 MG</t>
  </si>
  <si>
    <t>TBL RET 100X25MG</t>
  </si>
  <si>
    <t>TBL RET 28X25MG</t>
  </si>
  <si>
    <t>BETALOC ZOK 50MG</t>
  </si>
  <si>
    <t>TBL RET 30X50MG</t>
  </si>
  <si>
    <t>BETOPTIC</t>
  </si>
  <si>
    <t>GTT OPH 1X5ML</t>
  </si>
  <si>
    <t>BINABIC 50 MG</t>
  </si>
  <si>
    <t>POR TBL FLM 28X50MG</t>
  </si>
  <si>
    <t>Biopron9  Premium tob.60</t>
  </si>
  <si>
    <t>Biopron9 tob.60</t>
  </si>
  <si>
    <t>BISEPTOL 480</t>
  </si>
  <si>
    <t>POR TBL NOB 28X480MG</t>
  </si>
  <si>
    <t>BISOPROLOL MYLAN 10 MG</t>
  </si>
  <si>
    <t>POR TBL FLM 100X10MG</t>
  </si>
  <si>
    <t>BISOPROLOL MYLAN 2,5 MG</t>
  </si>
  <si>
    <t>POR TBL FLM 30X2.5MG</t>
  </si>
  <si>
    <t>BISOPROLOL MYLAN 5 MG</t>
  </si>
  <si>
    <t>POR TBL FLM 30X5MG</t>
  </si>
  <si>
    <t>POR TBL FLM 100X5MG</t>
  </si>
  <si>
    <t>B-komplex forte 100tbl. Zentiva</t>
  </si>
  <si>
    <t>B-komplex Zentiva 30drg</t>
  </si>
  <si>
    <t>BURONIL 25 MG</t>
  </si>
  <si>
    <t>POR TBL OBD 50X25MG</t>
  </si>
  <si>
    <t>CALCICHEW D3</t>
  </si>
  <si>
    <t>CTB 20</t>
  </si>
  <si>
    <t>CTB 60</t>
  </si>
  <si>
    <t>CALCII CARBONICI 0,5 TBL. MEDICAMENTA</t>
  </si>
  <si>
    <t>POR TBL NOB 100X0.5GM</t>
  </si>
  <si>
    <t>CALCIUM RESONIUM</t>
  </si>
  <si>
    <t>POR+RCT PLV SUS 300GM</t>
  </si>
  <si>
    <t>CALTRATE 600 MG/400 IU D3 POTAHOVANÁ TABLETA</t>
  </si>
  <si>
    <t>POR TBL FLM 90</t>
  </si>
  <si>
    <t>CALTRATE PLUS</t>
  </si>
  <si>
    <t>POR TBL FLM 30</t>
  </si>
  <si>
    <t>CANCOMBINO 32 MG/12,5 MG</t>
  </si>
  <si>
    <t>POR TBL NOB 28 I</t>
  </si>
  <si>
    <t>Carbosorb tbl.20-blistr</t>
  </si>
  <si>
    <t>CARDILAN</t>
  </si>
  <si>
    <t>TBL 100X175MG</t>
  </si>
  <si>
    <t>CARVESAN 6,25</t>
  </si>
  <si>
    <t>POR TBL NOB 100X6,25MG</t>
  </si>
  <si>
    <t>CARZAP 16 MG</t>
  </si>
  <si>
    <t>POR TBL NOB 28X16MG</t>
  </si>
  <si>
    <t>CAVINTON FORTE</t>
  </si>
  <si>
    <t>CELASKON</t>
  </si>
  <si>
    <t>TBL 30X250MG</t>
  </si>
  <si>
    <t>CILKANOL</t>
  </si>
  <si>
    <t>CPS 30X300MG</t>
  </si>
  <si>
    <t>CITALEC 10 ZENTIVA</t>
  </si>
  <si>
    <t>POR TBL FLM30X10MG</t>
  </si>
  <si>
    <t>CITALEC 20 ZENTIVA</t>
  </si>
  <si>
    <t>COAXIL</t>
  </si>
  <si>
    <t>TBL OBD 90X12.5MG</t>
  </si>
  <si>
    <t>CODEIN SLOVAKOFARMA 15MG</t>
  </si>
  <si>
    <t>TBL 10X15MG-BLISTR</t>
  </si>
  <si>
    <t>CODEIN SLOVAKOFARMA 30MG</t>
  </si>
  <si>
    <t>TBL 10X30MG-BLISTR</t>
  </si>
  <si>
    <t>COMBAIR</t>
  </si>
  <si>
    <t>INH SOL PSS 180DÁVEK</t>
  </si>
  <si>
    <t>CONTROLOC 20 MG</t>
  </si>
  <si>
    <t>POR TBL ENT 28X20MG I</t>
  </si>
  <si>
    <t>POR TBL ENT 100X20MG</t>
  </si>
  <si>
    <t>CONTROLOC 40 MG</t>
  </si>
  <si>
    <t>POR TBL ENT 28X40MG</t>
  </si>
  <si>
    <t>CONTROLOC I.V.</t>
  </si>
  <si>
    <t>INJ PLV SOL 1X40MG</t>
  </si>
  <si>
    <t>CORBILTA 100 MG/25 MG/200 MG</t>
  </si>
  <si>
    <t>POR TBL FLM 100</t>
  </si>
  <si>
    <t>CORBILTA 150 MG/37,5 MG/200 MG</t>
  </si>
  <si>
    <t>CORBILTA 200 MG/50 MG/200 MG</t>
  </si>
  <si>
    <t>CORDARONE</t>
  </si>
  <si>
    <t>POR TBL NOB30X200MG</t>
  </si>
  <si>
    <t>INJ SOL 6X3ML/150MG</t>
  </si>
  <si>
    <t>CORSODYL</t>
  </si>
  <si>
    <t>1% STM GEL 1X50G</t>
  </si>
  <si>
    <t>COSYREL 5MG/5MG</t>
  </si>
  <si>
    <t xml:space="preserve">TBL FLM 30 </t>
  </si>
  <si>
    <t>DAXAS 500 MCG</t>
  </si>
  <si>
    <t>POR TBL FLM 30X500RG</t>
  </si>
  <si>
    <t>DEGAN</t>
  </si>
  <si>
    <t>TBL 40X10MG</t>
  </si>
  <si>
    <t>INJ 50X2ML/10MG</t>
  </si>
  <si>
    <t>DEPAKINE</t>
  </si>
  <si>
    <t>INJ PSO LQF 4X4ML/400MG</t>
  </si>
  <si>
    <t>DEPAKINE CHRONO 500MG(PULENE)</t>
  </si>
  <si>
    <t>TBL RET 30X500MG</t>
  </si>
  <si>
    <t>DETRALEX</t>
  </si>
  <si>
    <t>POR TBL FLM 60</t>
  </si>
  <si>
    <t>TBL OBD 30</t>
  </si>
  <si>
    <t>DEXAMED</t>
  </si>
  <si>
    <t>INJ 10X2ML/8MG</t>
  </si>
  <si>
    <t>DIAPREL MR</t>
  </si>
  <si>
    <t>POR TBL RET 120X30MG</t>
  </si>
  <si>
    <t>DIAPREL MR 60 MG</t>
  </si>
  <si>
    <t>POR TBL RET 30X60MG</t>
  </si>
  <si>
    <t>DIAZEPAM DESITIN RECTAL TUBE</t>
  </si>
  <si>
    <t>ENM 5X2.5ML/5MG</t>
  </si>
  <si>
    <t>DIAZEPAM SLOVAKOFARMA</t>
  </si>
  <si>
    <t>TBL 20X10MG</t>
  </si>
  <si>
    <t>TBL 20X5MG</t>
  </si>
  <si>
    <t>DICLOFENAC DUO PHARMASWISS 75 MG</t>
  </si>
  <si>
    <t>POR CPS RDR 30X75MG</t>
  </si>
  <si>
    <t>DICYNONE 250</t>
  </si>
  <si>
    <t>INJ SOL 4X2ML/250MG</t>
  </si>
  <si>
    <t>DIGOXIN 0.125 LECIVA</t>
  </si>
  <si>
    <t>TBL 30X0.125MG</t>
  </si>
  <si>
    <t>DIPROSALIC</t>
  </si>
  <si>
    <t>DRM SOL 1X30ML</t>
  </si>
  <si>
    <t>DITHIADEN</t>
  </si>
  <si>
    <t>INJ 10X2ML</t>
  </si>
  <si>
    <t>DOLGIT</t>
  </si>
  <si>
    <t>CRM 1X100GM/5GM</t>
  </si>
  <si>
    <t>CRM 1X50GM/2.5GM</t>
  </si>
  <si>
    <t>DOLGIT KRÉM</t>
  </si>
  <si>
    <t>DRM CRM 1X150GM</t>
  </si>
  <si>
    <t>DOLMINA INJ.</t>
  </si>
  <si>
    <t>INJ 5X3ML/75MG</t>
  </si>
  <si>
    <t>DONEPEZIL ACTAVIS 5 MG</t>
  </si>
  <si>
    <t>POR TBL FLM 28X5MG</t>
  </si>
  <si>
    <t>DONEPEZIL MYLAN 10MG</t>
  </si>
  <si>
    <t>POR TBL DIS 28</t>
  </si>
  <si>
    <t>DONEPEZIL MYLAN 5 MG POTAHOVANÉ TABLETY</t>
  </si>
  <si>
    <t>DOPEGYT</t>
  </si>
  <si>
    <t>TBL 50X250MG</t>
  </si>
  <si>
    <t>DORSIFLEX</t>
  </si>
  <si>
    <t>TBL 30X200MG</t>
  </si>
  <si>
    <t>DUPHALAC</t>
  </si>
  <si>
    <t>667MG/ML POR SOL 1X500ML HDP</t>
  </si>
  <si>
    <t>DUROGESIC 12 MCG/H</t>
  </si>
  <si>
    <t>DRM EMP TDR 5X2.1MG</t>
  </si>
  <si>
    <t>DUROGESIC 25MCG/H</t>
  </si>
  <si>
    <t>EMP 5X2.5MG(10CM2)</t>
  </si>
  <si>
    <t>DUROGESIC 50MCG/H</t>
  </si>
  <si>
    <t>EMP 5X5MG(20CM2)</t>
  </si>
  <si>
    <t>DZ OCTENISEPT 1 l</t>
  </si>
  <si>
    <t>EBIXA 10 MG</t>
  </si>
  <si>
    <t>POR TBL FLM 56X10MG</t>
  </si>
  <si>
    <t>EBIXA 20 MG</t>
  </si>
  <si>
    <t>POR TBL FLM 28X20MG PP</t>
  </si>
  <si>
    <t>EBRANTIL 30 RETARD</t>
  </si>
  <si>
    <t>POR CPS PRO 50X30MG</t>
  </si>
  <si>
    <t>EBRANTIL 60 RETARD</t>
  </si>
  <si>
    <t>POR CPS PRO 50X60MG</t>
  </si>
  <si>
    <t>ENAP 10MG</t>
  </si>
  <si>
    <t>TBL 30X10MG</t>
  </si>
  <si>
    <t>ENAP-H</t>
  </si>
  <si>
    <t>TBL 30</t>
  </si>
  <si>
    <t>ENDIARON</t>
  </si>
  <si>
    <t>TBL OBD 20X250MG</t>
  </si>
  <si>
    <t>POR TBL FLM 10X250MG</t>
  </si>
  <si>
    <t>ENELBIN 100 RETARD</t>
  </si>
  <si>
    <t>TBL RET 100X100MG</t>
  </si>
  <si>
    <t>ENELBIN RETARD</t>
  </si>
  <si>
    <t>TBL OBD 50X100MG</t>
  </si>
  <si>
    <t>ENTEROL</t>
  </si>
  <si>
    <t>POR CPS DUR 50X250MG</t>
  </si>
  <si>
    <t>POR CPS DUR 30X250MG</t>
  </si>
  <si>
    <t>ERCEFURYL 200 MG CPS.</t>
  </si>
  <si>
    <t>POR CPS DUR 14X200MG</t>
  </si>
  <si>
    <t>ERDOMED</t>
  </si>
  <si>
    <t>POR CPS DUR 60X300MG</t>
  </si>
  <si>
    <t>ERDOMED 300MG</t>
  </si>
  <si>
    <t>CPS 20X300MG</t>
  </si>
  <si>
    <t>ESPUMISAN</t>
  </si>
  <si>
    <t>PORCPSMOL50X40MG-BL</t>
  </si>
  <si>
    <t>Espumisan cps.100x40mg-blistr</t>
  </si>
  <si>
    <t>0057585</t>
  </si>
  <si>
    <t xml:space="preserve">Essentiale Forte N </t>
  </si>
  <si>
    <t>por.cps.dur.100</t>
  </si>
  <si>
    <t>ESSENTIALE FORTE N</t>
  </si>
  <si>
    <t>POR CPS DUR 50</t>
  </si>
  <si>
    <t>EUPHYLLIN CR N 100</t>
  </si>
  <si>
    <t>POR CPS PRO 50X100MG</t>
  </si>
  <si>
    <t>EUPHYLLIN CR N 200</t>
  </si>
  <si>
    <t>POR CPS PRO 50X200MG</t>
  </si>
  <si>
    <t>EUPHYLLIN CR N 300</t>
  </si>
  <si>
    <t>POR CPS PRO 50X300MG</t>
  </si>
  <si>
    <t>EUTHYROX 50</t>
  </si>
  <si>
    <t>TBL 100X50RG</t>
  </si>
  <si>
    <t>EUTHYROX 75</t>
  </si>
  <si>
    <t>TBL 100X75RG</t>
  </si>
  <si>
    <t>EUTHYROX 88 MIKROGRAMŮ</t>
  </si>
  <si>
    <t>POR TBL NOB 100X88RG II</t>
  </si>
  <si>
    <t>EXCIPIAL KRÉM</t>
  </si>
  <si>
    <t>DRM CRM 1X100GM</t>
  </si>
  <si>
    <t>EXCIPIAL MAST</t>
  </si>
  <si>
    <t>DRM UNG 1X100GM</t>
  </si>
  <si>
    <t>EXELON 1,5 MG</t>
  </si>
  <si>
    <t>POR CPS DUR 56X1.5MG</t>
  </si>
  <si>
    <t>EZETROL 10 MG TABLETY</t>
  </si>
  <si>
    <t>POR TBL NOB 30X10MG B</t>
  </si>
  <si>
    <t>FENOLAX</t>
  </si>
  <si>
    <t>5MG TBL ENT 30</t>
  </si>
  <si>
    <t>FEVARIN 100</t>
  </si>
  <si>
    <t>POR TBL FLM 30X100MG</t>
  </si>
  <si>
    <t>FLAVOBION</t>
  </si>
  <si>
    <t>70MG TBL FLM 50</t>
  </si>
  <si>
    <t>FOKUSIN</t>
  </si>
  <si>
    <t>POR CPS RDR30X0.4MG</t>
  </si>
  <si>
    <t>FORMANO</t>
  </si>
  <si>
    <t>INH PLV CPS 60X12RG</t>
  </si>
  <si>
    <t>FRAXIPARINE</t>
  </si>
  <si>
    <t>INJ SOL 10X0.8ML</t>
  </si>
  <si>
    <t>INJ SOL 10X0.3ML</t>
  </si>
  <si>
    <t>INJ SOL 10X0.6ML</t>
  </si>
  <si>
    <t>INJ SOL 10X1ML</t>
  </si>
  <si>
    <t>INJ SOL 10X0.4ML</t>
  </si>
  <si>
    <t>FRAXIPARINE FORTE</t>
  </si>
  <si>
    <t>INJ 10X0.8ML/15.2KU</t>
  </si>
  <si>
    <t>FUCICORT LIPID 20 MG/G + 1 MG/G</t>
  </si>
  <si>
    <t>DRM CRM 15GM</t>
  </si>
  <si>
    <t>FURON</t>
  </si>
  <si>
    <t>TBL 50X40MG</t>
  </si>
  <si>
    <t>FURORESE 125</t>
  </si>
  <si>
    <t>TBL 30X125MG</t>
  </si>
  <si>
    <t>FURORESE 40</t>
  </si>
  <si>
    <t>TBL 100X40MG</t>
  </si>
  <si>
    <t>FUROSEMID ACCORD</t>
  </si>
  <si>
    <t>10MG/ML INJ/INF SOL 10X2ML</t>
  </si>
  <si>
    <t>FUROSEMID BIOTIKA FORTE</t>
  </si>
  <si>
    <t>INJ 10X10ML/125MG</t>
  </si>
  <si>
    <t>GEFIN</t>
  </si>
  <si>
    <t>GERATAM 1200</t>
  </si>
  <si>
    <t>TBL OBD 60X1200MG</t>
  </si>
  <si>
    <t>GLIMEPIRID SANDOZ 1 MG TABLETY</t>
  </si>
  <si>
    <t>POR TBL NOB 30X1MG</t>
  </si>
  <si>
    <t>GLUKÓZA 5 BRAUN</t>
  </si>
  <si>
    <t>INF SOL 10X250ML-PE</t>
  </si>
  <si>
    <t>GODASAL 100</t>
  </si>
  <si>
    <t>GUTTALAX</t>
  </si>
  <si>
    <t>POR GTT SOL 1X30ML</t>
  </si>
  <si>
    <t>HALOPERIDOL</t>
  </si>
  <si>
    <t>TBL 50X1.5MG</t>
  </si>
  <si>
    <t>HELICID 20 ZENTIVA</t>
  </si>
  <si>
    <t>POR CPS ETD 90X20MG</t>
  </si>
  <si>
    <t>HIRUDOID</t>
  </si>
  <si>
    <t>DRM CRM 1X40GM</t>
  </si>
  <si>
    <t>HUMULIN N (NPH) CARTRIDGE</t>
  </si>
  <si>
    <t>100IU/ML INJ SUS 5X3ML</t>
  </si>
  <si>
    <t>HUMULIN R 100 M.J./ML</t>
  </si>
  <si>
    <t>INJ 1X10ML/1KU</t>
  </si>
  <si>
    <t>Hyal- Drop multi oční kapky</t>
  </si>
  <si>
    <t>HYDROCORTISON VUAB 100 MG</t>
  </si>
  <si>
    <t>INJ PLV SOL 1X100MG</t>
  </si>
  <si>
    <t>HYDROCHLOROTHIAZID LECIVA</t>
  </si>
  <si>
    <t>TBL 20X25MG</t>
  </si>
  <si>
    <t>CHLORID SODNÝ 0,9% BRAUN</t>
  </si>
  <si>
    <t>INF SOL 20X100MLPELAH</t>
  </si>
  <si>
    <t>INF SOL 10X250MLPELAH</t>
  </si>
  <si>
    <t>INF SOL 10X500MLPELAH</t>
  </si>
  <si>
    <t>INJ SOL 100X10ML II</t>
  </si>
  <si>
    <t>CHLORID SODNÝ 10% BRAUN</t>
  </si>
  <si>
    <t>INF CNC SOL 20X10ML</t>
  </si>
  <si>
    <t>CHLORPROTHIXEN LECIVA (BLISTR)</t>
  </si>
  <si>
    <t>TBL OBD 30X15MG</t>
  </si>
  <si>
    <t>IBALGIN 200</t>
  </si>
  <si>
    <t>POR TBL FLM 24X200MG</t>
  </si>
  <si>
    <t>IBALGIN 400 (IBUPROFEN 400)</t>
  </si>
  <si>
    <t>TBL OBD 100X400MG</t>
  </si>
  <si>
    <t>IBALGIN 400 TBL 24</t>
  </si>
  <si>
    <t xml:space="preserve">POR TBL FLM 24X400MG </t>
  </si>
  <si>
    <t>INDAP</t>
  </si>
  <si>
    <t>CPS 30X2.5MG</t>
  </si>
  <si>
    <t>INDAPAMID STADA 1,5 MG</t>
  </si>
  <si>
    <t>POR TBL PRO 30X1.5MG</t>
  </si>
  <si>
    <t>INFADOLAN</t>
  </si>
  <si>
    <t>INFECTOSCAB 5% KRÉM DRM</t>
  </si>
  <si>
    <t>1X30G</t>
  </si>
  <si>
    <t>INJ PROCAINII CHLORATI 0,2% ARD 10x200ml</t>
  </si>
  <si>
    <t>2MG/ML INJ SOL 10X200ML</t>
  </si>
  <si>
    <t>IR OG. COLL.HOMAT.HYDROBROM.1%10G</t>
  </si>
  <si>
    <t>COLL</t>
  </si>
  <si>
    <t>IR OG. OPHTHALMO-SEPTONEX</t>
  </si>
  <si>
    <t>GTT OPH 1X10ML</t>
  </si>
  <si>
    <t>ISOLYTE  FFX - VAK</t>
  </si>
  <si>
    <t>INF SOL 10X1000ML Freeflex</t>
  </si>
  <si>
    <t>ISOLYTE BP - PLAST. LÁHEV</t>
  </si>
  <si>
    <t xml:space="preserve">INF SOL 10X1000ML KP </t>
  </si>
  <si>
    <t>ISOPTIN</t>
  </si>
  <si>
    <t>80MG TBL FLM 50</t>
  </si>
  <si>
    <t>ISOPTIN SR 240 MG</t>
  </si>
  <si>
    <t>POR TBL PRO 30X240MG</t>
  </si>
  <si>
    <t>JANUMET 50 MG/1000 MG</t>
  </si>
  <si>
    <t>POR TBL FLM 56X50MG/1000MG</t>
  </si>
  <si>
    <t>JUMEX</t>
  </si>
  <si>
    <t>TBL 50X5MG</t>
  </si>
  <si>
    <t>KALIUM CHLORATUM BIOMEDICA</t>
  </si>
  <si>
    <t>POR TBLFLM100X500MG</t>
  </si>
  <si>
    <t>KALIUM CHLORATUM LECIVA 7.5%</t>
  </si>
  <si>
    <t>INJ 5X10ML 7.5%</t>
  </si>
  <si>
    <t>KALNORMIN</t>
  </si>
  <si>
    <t>POR TBL PRO 30X1GM</t>
  </si>
  <si>
    <t>KANAVIT</t>
  </si>
  <si>
    <t>GTT 1X5ML 20MG/ML</t>
  </si>
  <si>
    <t>KAPIDIN 10 MG</t>
  </si>
  <si>
    <t>POR TBL FLM 30X10MG</t>
  </si>
  <si>
    <t>KINITO 50 MG, POTAHOVANÉ TABLETY</t>
  </si>
  <si>
    <t>POR TBL FLM 40X50MG</t>
  </si>
  <si>
    <t>KL ALUMIN.ACETOTAR.CREMOR 500g</t>
  </si>
  <si>
    <t>KL BALS.VISNEVSKI 100G</t>
  </si>
  <si>
    <t>KL CPS KOLITICKA  SMES, 50 CPS</t>
  </si>
  <si>
    <t>KL CPS KOLITICKA SMES, 100CPS</t>
  </si>
  <si>
    <t>KL CPS METRONIDAZOLUM 250mg 20cps</t>
  </si>
  <si>
    <t>KL CPS NATR.CHLOR. 0,5g</t>
  </si>
  <si>
    <t>KL CPS NATR.CHLOR. 1,0g</t>
  </si>
  <si>
    <t>KL DETSKA MAST FAGRON 500g</t>
  </si>
  <si>
    <t>KL CHLADIVE MAZANI 450 g FAGRON</t>
  </si>
  <si>
    <t>KL CHLADIVE MAZANI 800 g FAGRON</t>
  </si>
  <si>
    <t>KL KAL.PERMANGANAS 20G</t>
  </si>
  <si>
    <t>KL KAPSLE</t>
  </si>
  <si>
    <t>KL Medispend Lemon 1000 ml</t>
  </si>
  <si>
    <t>KL ONDREJ. MAST FAGRON 500 g</t>
  </si>
  <si>
    <t>KL POLYSAN, OL.HELIANTHI AA AD 500G</t>
  </si>
  <si>
    <t>KL PRIPRAVEK</t>
  </si>
  <si>
    <t>KL SOL.BORGLYCEROLI  3% 100 G</t>
  </si>
  <si>
    <t>KL SOL.METHYLROS.CHL.1% 10G</t>
  </si>
  <si>
    <t>KL SUPP.BISACODYLI 0,01G  50KS</t>
  </si>
  <si>
    <t>KL TBL MAGN.LACT 0,5G+B6 0,02G, 100TBL</t>
  </si>
  <si>
    <t>KL UNG.LENIENS FAGRON 500g</t>
  </si>
  <si>
    <t>KL UNG.LENIENS, 100G</t>
  </si>
  <si>
    <t>KL UNG.LENIENS, 300G</t>
  </si>
  <si>
    <t>KL UNG.SEPT0,2gDEX 0,025gPROPYLENGL2,5gAMB.AD 100G</t>
  </si>
  <si>
    <t>100G</t>
  </si>
  <si>
    <t>KL UNGUENTUM</t>
  </si>
  <si>
    <t>KREON 25 000</t>
  </si>
  <si>
    <t>POR CPS ETD 50</t>
  </si>
  <si>
    <t>Lactobacillus acidophil.cps.75 bez laktózy</t>
  </si>
  <si>
    <t>LETROX 125</t>
  </si>
  <si>
    <t>POR TBL NOB 100X125MCG</t>
  </si>
  <si>
    <t>LETROX 75</t>
  </si>
  <si>
    <t>POR TBL NOB 100X75MCG II</t>
  </si>
  <si>
    <t>LEVEMIR 100 U/ML (PENFILL)</t>
  </si>
  <si>
    <t>LEXAURIN 1,5</t>
  </si>
  <si>
    <t>POR TBL NOB 30X1.5MG</t>
  </si>
  <si>
    <t>LEXAURIN 3</t>
  </si>
  <si>
    <t>3MG TBL NOB 30</t>
  </si>
  <si>
    <t>LIPANTHYL 267 M</t>
  </si>
  <si>
    <t>POR CPS DUR 30X267MG</t>
  </si>
  <si>
    <t>LIPANTHYL S 215MG</t>
  </si>
  <si>
    <t>TBL FLM 30</t>
  </si>
  <si>
    <t>LISKANTIN</t>
  </si>
  <si>
    <t>POR TBL NOB 100X250MG</t>
  </si>
  <si>
    <t>LIXIANA</t>
  </si>
  <si>
    <t>60MG TBL FLM 30</t>
  </si>
  <si>
    <t>LOCOID 0,1% LOTION</t>
  </si>
  <si>
    <t>1MG/ML DRM SOL 30ML</t>
  </si>
  <si>
    <t>LOKREN 20 MG</t>
  </si>
  <si>
    <t>POR TBL FLM 28X20MG</t>
  </si>
  <si>
    <t>LOPERON CPS</t>
  </si>
  <si>
    <t>POR CPS DUR 20X2MG</t>
  </si>
  <si>
    <t>LORADUR</t>
  </si>
  <si>
    <t>LOZAP 100 ZENTIVA</t>
  </si>
  <si>
    <t>LOZAP 50 ZENTIVA</t>
  </si>
  <si>
    <t>POR TBL FLM 30X50MG</t>
  </si>
  <si>
    <t>MADOPAR HBS</t>
  </si>
  <si>
    <t>POR CPS DUR30X125MG</t>
  </si>
  <si>
    <t>MAGNE B6</t>
  </si>
  <si>
    <t>DRG 50</t>
  </si>
  <si>
    <t>MAGNESII LACTICI 0,5 TBL. MEDICAMENTA</t>
  </si>
  <si>
    <t>TBL NOB 100X0,5GM</t>
  </si>
  <si>
    <t>TBL NOB 50X0,5GM</t>
  </si>
  <si>
    <t>MAGNESIUM SULFURICUM BIOTIKA</t>
  </si>
  <si>
    <t>INJ 5X10ML 10%</t>
  </si>
  <si>
    <t>INJ 5X10ML 20%</t>
  </si>
  <si>
    <t>MAGNOSOLV</t>
  </si>
  <si>
    <t>GRA 30X6.1GM(SACKY)</t>
  </si>
  <si>
    <t>MALTOFER TABLETY</t>
  </si>
  <si>
    <t>POR TBL MND30X100MG</t>
  </si>
  <si>
    <t>MAXITROL</t>
  </si>
  <si>
    <t>OPH UNG 3,5G</t>
  </si>
  <si>
    <t>MEDRACET 37,5 MG/325 MG</t>
  </si>
  <si>
    <t>POR TBL NOB 30</t>
  </si>
  <si>
    <t>MEDROL 4 MG</t>
  </si>
  <si>
    <t>POR TBL NOB30X4MG-L</t>
  </si>
  <si>
    <t>MESOCAIN</t>
  </si>
  <si>
    <t>GEL 1X20GM</t>
  </si>
  <si>
    <t>METHOTREXAT EBEWE 2,5 MG TABLETY</t>
  </si>
  <si>
    <t>POR TBL NOB 50X2.5MG</t>
  </si>
  <si>
    <t>MIFLONID BREEZHALER</t>
  </si>
  <si>
    <t>200MCG INH PLV CPS DUR 60</t>
  </si>
  <si>
    <t>MIRZATEN ORO TAB 15 MG</t>
  </si>
  <si>
    <t>POR TBL DIS 30X15MG</t>
  </si>
  <si>
    <t>MIRZATEN ORO TAB 30 MG</t>
  </si>
  <si>
    <t>POR TBL DIS 30X30MG</t>
  </si>
  <si>
    <t>MONOPRIL 20 MG</t>
  </si>
  <si>
    <t>POR TBL NOB 28X20MG</t>
  </si>
  <si>
    <t>MONOSAN 20MG</t>
  </si>
  <si>
    <t>TBL 50X20MG</t>
  </si>
  <si>
    <t>TBL 30X20MG</t>
  </si>
  <si>
    <t>MONOTAB SR</t>
  </si>
  <si>
    <t>POR TBL PRO20X100MG</t>
  </si>
  <si>
    <t>MOTILIUM</t>
  </si>
  <si>
    <t>MOXOSTAD 0.3 MG</t>
  </si>
  <si>
    <t>POR TBL FLM30X0.3MG</t>
  </si>
  <si>
    <t>MOXOSTAD 0.4 MG</t>
  </si>
  <si>
    <t>POR TBL FLM30X0.4MG</t>
  </si>
  <si>
    <t>MUCOSOLVAN</t>
  </si>
  <si>
    <t>POR GTT SOL+INH SOL 60ML</t>
  </si>
  <si>
    <t>NAKOM MITE</t>
  </si>
  <si>
    <t>TBL 100X125MG</t>
  </si>
  <si>
    <t>NASIVIN 0,05%</t>
  </si>
  <si>
    <t>NAS GTT SOL 10ML</t>
  </si>
  <si>
    <t>NATRIUM CHLORATUM BIOTIKA 10%</t>
  </si>
  <si>
    <t>NATRIUM CHLORATUM BIOTIKA ISOT.</t>
  </si>
  <si>
    <t>INJ 10X10ML</t>
  </si>
  <si>
    <t>NEBIVOLOL SANDOZ 5 MG</t>
  </si>
  <si>
    <t>POR TBL NOB 28X5MG</t>
  </si>
  <si>
    <t>NEUROL 0.25</t>
  </si>
  <si>
    <t>TBL 30X0.25MG</t>
  </si>
  <si>
    <t>NEURONTIN 100MG</t>
  </si>
  <si>
    <t>CPS 100X100MG</t>
  </si>
  <si>
    <t>NEURONTIN 300 MG</t>
  </si>
  <si>
    <t>POR CPS DUR 100X300MG</t>
  </si>
  <si>
    <t>NEURONTIN 300MG</t>
  </si>
  <si>
    <t>CPS 50X300MG</t>
  </si>
  <si>
    <t>NITRESAN 20 MG</t>
  </si>
  <si>
    <t>POR TBL NOB 30X20MG</t>
  </si>
  <si>
    <t>NITROMINT 2.6MG</t>
  </si>
  <si>
    <t>TBL RET 60X2.6MG</t>
  </si>
  <si>
    <t>NORADRENALIN LECIVA</t>
  </si>
  <si>
    <t>INJ 5X1ML/1MG</t>
  </si>
  <si>
    <t>NOVALGIN</t>
  </si>
  <si>
    <t>INJ 10X2ML/1000MG</t>
  </si>
  <si>
    <t>TBL OBD 20X500MG</t>
  </si>
  <si>
    <t>INJ 5X5ML/2500MG</t>
  </si>
  <si>
    <t>NOVETRON 8 MG DISPERGOVATELNÉ TABLETY</t>
  </si>
  <si>
    <t>POR TBL DIS 10X8MG</t>
  </si>
  <si>
    <t>NOVONORM 1 MG</t>
  </si>
  <si>
    <t>PORTBLNOB 90X1MG</t>
  </si>
  <si>
    <t>NOVORAPID PENFILL 100 U/ML</t>
  </si>
  <si>
    <t>OFTIDOR 2% OČNÍ KAPKY, ROZTOK</t>
  </si>
  <si>
    <t>OPH GTT SOL 1X5MLX100MG</t>
  </si>
  <si>
    <t>OPHTHALMO-SEPTONEX</t>
  </si>
  <si>
    <t>UNG OPH 1X5GM</t>
  </si>
  <si>
    <t>OPRYMEA 0,7 MG</t>
  </si>
  <si>
    <t>POR TBL NOB 30X0.7MG</t>
  </si>
  <si>
    <t>OTIPAX</t>
  </si>
  <si>
    <t>AUR GTT SOL 1X16GM</t>
  </si>
  <si>
    <t>OXANTIL</t>
  </si>
  <si>
    <t>INJ 5X2ML</t>
  </si>
  <si>
    <t>OXAZEPAM TBL.20X10MG</t>
  </si>
  <si>
    <t>TBL 20X10MG(BLISTR)</t>
  </si>
  <si>
    <t>OXYCONTIN 20 MG</t>
  </si>
  <si>
    <t>POR TBL PRO 60X20MG</t>
  </si>
  <si>
    <t>OXYPHYLLIN</t>
  </si>
  <si>
    <t>TBL 50X100MG</t>
  </si>
  <si>
    <t>PARACETAMOL KABI 10 MG/ML</t>
  </si>
  <si>
    <t>INF SOL 10X50ML/500MG</t>
  </si>
  <si>
    <t>PARACETAMOL KABI 10MG/ML</t>
  </si>
  <si>
    <t>INF SOL 10X100ML/1000MG</t>
  </si>
  <si>
    <t>PARALEN 500</t>
  </si>
  <si>
    <t>POR TBL NOB 12X500MG</t>
  </si>
  <si>
    <t>POR TBL NOB 24X500MG</t>
  </si>
  <si>
    <t>PARALEN PLUS</t>
  </si>
  <si>
    <t>TBL OBD 24</t>
  </si>
  <si>
    <t>PLAQUENIL</t>
  </si>
  <si>
    <t>TBL OBD 60X200MG</t>
  </si>
  <si>
    <t>PLASMALYTE ROZTOK S GLUKOZOU 5%</t>
  </si>
  <si>
    <t>INF SOL 10X1000ML</t>
  </si>
  <si>
    <t>INF SOL 20x500 ml</t>
  </si>
  <si>
    <t>PRADAXA 110 MG</t>
  </si>
  <si>
    <t>POR CPS DUR 60X1X110MG</t>
  </si>
  <si>
    <t>Pradaxa 30 x 110mg</t>
  </si>
  <si>
    <t>PREDNISON 20 LECIVA</t>
  </si>
  <si>
    <t>TBL 20X20MG(BLISTR)</t>
  </si>
  <si>
    <t>PREDNISON 5 LECIVA</t>
  </si>
  <si>
    <t xml:space="preserve">PREGABALIN TEVA 150MG </t>
  </si>
  <si>
    <t>CPS DUR 14</t>
  </si>
  <si>
    <t>PRESID 2.5 MG</t>
  </si>
  <si>
    <t>TBL RET 30X2.5MG</t>
  </si>
  <si>
    <t>PRESTANCE 5 MG/5 MG</t>
  </si>
  <si>
    <t>PRESTARIUM NEO</t>
  </si>
  <si>
    <t>POR TBL FLM 90X5MG</t>
  </si>
  <si>
    <t>PRESTARIUM NEO COMBI 5mg/1,25mg</t>
  </si>
  <si>
    <t>PROSTAMOL UNO</t>
  </si>
  <si>
    <t>CPS 30X320MG</t>
  </si>
  <si>
    <t>PROSULPIN 50MG</t>
  </si>
  <si>
    <t>TBL 30X50MG</t>
  </si>
  <si>
    <t>PROTEVASC 35 MG TABLETY S PRODLOUŽENÝM UVOLŇOVÁNÍM</t>
  </si>
  <si>
    <t>POR TBL PRO 60X35MG</t>
  </si>
  <si>
    <t>PROTHIADEN</t>
  </si>
  <si>
    <t>DRG 30X25MG</t>
  </si>
  <si>
    <t>PYRIDOXIN LÉČIVA TBL</t>
  </si>
  <si>
    <t xml:space="preserve">POR TBL NOB 20X20MG </t>
  </si>
  <si>
    <t>QUETIAPIN MYLAN 300 MG TABLETY S PRODLOUŽENÝM UVOL</t>
  </si>
  <si>
    <t>POR TBL PRO 60X300MG</t>
  </si>
  <si>
    <t>QUETIAPINE POLPHARMA 200 MG POTAHOVANÉ TABLETY</t>
  </si>
  <si>
    <t>POR TBL FLM 60X200MG</t>
  </si>
  <si>
    <t>QUETIAPINE POLPHARMA 25 MG POTAHOVANÉ TABLETY</t>
  </si>
  <si>
    <t>POR TBL FLM 30X25MG</t>
  </si>
  <si>
    <t>RETARPEN 2,4 MEGA IU</t>
  </si>
  <si>
    <t>INJ PLV SUS 1+1</t>
  </si>
  <si>
    <t>RINGERFUNDIN B.BRAUN</t>
  </si>
  <si>
    <t>INF SOL 10X500ML PE</t>
  </si>
  <si>
    <t>INF SOL10X1000ML PE</t>
  </si>
  <si>
    <t>RINGERUV ROZTOK BRAUN</t>
  </si>
  <si>
    <t>INF 10X500ML(LDPE)</t>
  </si>
  <si>
    <t>RIVOTRIL 0.5 MG</t>
  </si>
  <si>
    <t>TBL 50X0.5MG</t>
  </si>
  <si>
    <t>ROCALTROL 0.25 MCG</t>
  </si>
  <si>
    <t>POR CPSMOL30X0.25RG</t>
  </si>
  <si>
    <t>ROSUMOP 10 MG</t>
  </si>
  <si>
    <t>ROWATINEX</t>
  </si>
  <si>
    <t>GTT 1X10ML</t>
  </si>
  <si>
    <t>RYTMONORM 150MG</t>
  </si>
  <si>
    <t>TBL FLM 50</t>
  </si>
  <si>
    <t>SEEBRI BREEZHALER 44 MCG</t>
  </si>
  <si>
    <t>INH PLV CPS DUR 30X1X44RG+INH</t>
  </si>
  <si>
    <t>SENNA LIST LEROS</t>
  </si>
  <si>
    <t>POR SPC 20X1GM(SÁČKY)</t>
  </si>
  <si>
    <t>SIMBRINZA 10 MG/ML + 2 MG/ML</t>
  </si>
  <si>
    <t>SIOFOR 500</t>
  </si>
  <si>
    <t>TBL OBD 60X500MG</t>
  </si>
  <si>
    <t>SMECTA</t>
  </si>
  <si>
    <t>PLV POR 1X30SACKU</t>
  </si>
  <si>
    <t>SOLCOSERYL DENTAL ADHESIVE</t>
  </si>
  <si>
    <t>STM PST 1X5GM</t>
  </si>
  <si>
    <t>SORBIMON 20MG</t>
  </si>
  <si>
    <t>TBL 20X20MG</t>
  </si>
  <si>
    <t>SOTAHEXAL 80</t>
  </si>
  <si>
    <t>POR TBL NOB 100X80MG</t>
  </si>
  <si>
    <t>SPASMED 15</t>
  </si>
  <si>
    <t>POR TBL FLM 30X15MG</t>
  </si>
  <si>
    <t>SPECIES UROLOGICAE PLANTA LEROS</t>
  </si>
  <si>
    <t>SPC 20X1.5GM(SÁČKY)</t>
  </si>
  <si>
    <t>SPIOLTO RESPIMAT 2,5 MIKROGRAMŮ/2,5 MIKROGRAMŮ</t>
  </si>
  <si>
    <t>INH SOL 1X60DÁV+1INH</t>
  </si>
  <si>
    <t>STOPTUSSIN</t>
  </si>
  <si>
    <t>POR GTT SOL 1X25ML</t>
  </si>
  <si>
    <t>SYMBICORT TURBUHALER 100 MIKROGRAMŮ/6 MIKROGRAMŮ/I</t>
  </si>
  <si>
    <t>INH PLV 1X120DÁV</t>
  </si>
  <si>
    <t>SYMBICORT TURBUHALER 200 MIKROGRAMŮ/ 6 MIKROGRAMŮ/</t>
  </si>
  <si>
    <t>SYNTOPHYLLIN</t>
  </si>
  <si>
    <t>INJ 5X10ML/240MG</t>
  </si>
  <si>
    <t>TANTUM VERDE</t>
  </si>
  <si>
    <t>1,5MG/ML GGR 120ML</t>
  </si>
  <si>
    <t>TBL.MAGNESII LACTICI 0.5 GLO</t>
  </si>
  <si>
    <t>TBL 100X500MG</t>
  </si>
  <si>
    <t>TEGRETOL CR 200</t>
  </si>
  <si>
    <t>TBL RET 50X200MG</t>
  </si>
  <si>
    <t>TELMISARTAN SANDOZ 80 MG</t>
  </si>
  <si>
    <t>POR TBL NOB 30X80MG</t>
  </si>
  <si>
    <t>TELMISARTAN/HYDROCHLOROTHIAZID SANDOZ 80 MG/12,5 M</t>
  </si>
  <si>
    <t>TENAXUM</t>
  </si>
  <si>
    <t>TBL 30X1MG</t>
  </si>
  <si>
    <t>POR TBL NOB 90X1MG</t>
  </si>
  <si>
    <t>TENORETIC</t>
  </si>
  <si>
    <t>TBL OBD 28</t>
  </si>
  <si>
    <t>TEVETEN</t>
  </si>
  <si>
    <t>600MG TBL FLM 28</t>
  </si>
  <si>
    <t>Thealoz Duo oph.gtt. 5ml</t>
  </si>
  <si>
    <t>THIAMIN LECIVA</t>
  </si>
  <si>
    <t>INJ 10X2ML/100MG</t>
  </si>
  <si>
    <t>TBL 20X50MG(BLISTR)</t>
  </si>
  <si>
    <t>THYROZOL 10</t>
  </si>
  <si>
    <t>TBL OBD 50X10MG</t>
  </si>
  <si>
    <t>TIAPRIDAL</t>
  </si>
  <si>
    <t>POR TBLNOB 50X100MG</t>
  </si>
  <si>
    <t>INJ SOL 12X2ML/100MG</t>
  </si>
  <si>
    <t>TOBRADEX</t>
  </si>
  <si>
    <t>3MG/ML+1MG/ML OPH GTT SUS 1X5ML</t>
  </si>
  <si>
    <t>TORECAN</t>
  </si>
  <si>
    <t>SUP 6X6.5MG</t>
  </si>
  <si>
    <t>INJ 5X1ML/6.5MG</t>
  </si>
  <si>
    <t>TRAJENTA 5 MG</t>
  </si>
  <si>
    <t>TRALGIT</t>
  </si>
  <si>
    <t>POR CPS DUR 20X50MG</t>
  </si>
  <si>
    <t>TRALGIT SR 100</t>
  </si>
  <si>
    <t>POR TBL RET30X100MG</t>
  </si>
  <si>
    <t>POR TBL RET50X100MG</t>
  </si>
  <si>
    <t>TRENTAL 400</t>
  </si>
  <si>
    <t>POR TBL RET 100X400MG</t>
  </si>
  <si>
    <t>TRIAMCINOLON LECIVA</t>
  </si>
  <si>
    <t>CRM 1X10GM 0.1%</t>
  </si>
  <si>
    <t>TRIAMCINOLON TEVA</t>
  </si>
  <si>
    <t>DRM EML 1X30GM</t>
  </si>
  <si>
    <t>TRIASYN 5/5 MG</t>
  </si>
  <si>
    <t>POR TBL RET 30</t>
  </si>
  <si>
    <t>TRIPLIXAM 10 MG/2,5 MG/10 MG</t>
  </si>
  <si>
    <t>TRIPLIXAM 5 MG/1,25 MG/5 MG</t>
  </si>
  <si>
    <t>TRITACE 1,25 MG</t>
  </si>
  <si>
    <t>POR TBL NOB 20X1.25MG</t>
  </si>
  <si>
    <t>TRITACE 2,5 MG</t>
  </si>
  <si>
    <t>POR TBL NOB 20X2.5MG</t>
  </si>
  <si>
    <t>TRITTICO AC 150</t>
  </si>
  <si>
    <t>TBL RET 60X150MG</t>
  </si>
  <si>
    <t>TRITTICO AC 75</t>
  </si>
  <si>
    <t>TBL RET 30X75MG</t>
  </si>
  <si>
    <t>TROZEL 2,5 MG POTAHOVANÉ TABLETY</t>
  </si>
  <si>
    <t>TRUND 250 MG POTAHOVANÉ TABLETY</t>
  </si>
  <si>
    <t>POR TBL FLM 50X250MG</t>
  </si>
  <si>
    <t>TULIP 10 MG POTAHOVANÉ TABLETY</t>
  </si>
  <si>
    <t>POR TBL FLM 90X10MG</t>
  </si>
  <si>
    <t>TULIP 20 MG POTAHOVANÉ TABLETY</t>
  </si>
  <si>
    <t>POR TBL FLM 90X20MG</t>
  </si>
  <si>
    <t>TWYNSTA 80 MG/10 MG</t>
  </si>
  <si>
    <t>POR TBL NOB 28</t>
  </si>
  <si>
    <t>ULTIBRO BREEZHALER 85 MCG/43 MCG</t>
  </si>
  <si>
    <t>INH PLV CPS DUR 30X1+INH</t>
  </si>
  <si>
    <t>URSOSAN</t>
  </si>
  <si>
    <t>VALSACOMBI 160 MG/12,5 MG</t>
  </si>
  <si>
    <t>POR TBL FLM 28</t>
  </si>
  <si>
    <t>VALSACOR 160 MG</t>
  </si>
  <si>
    <t>POR TBL FLM 28X160MG</t>
  </si>
  <si>
    <t>VALSACOR 80 MG</t>
  </si>
  <si>
    <t>POR TBL FLM 28X80MG</t>
  </si>
  <si>
    <t>VASOCARDIN 100</t>
  </si>
  <si>
    <t>POR TBL NOB 50X100MG</t>
  </si>
  <si>
    <t>VASOCARDIN 50</t>
  </si>
  <si>
    <t>POR TBL NOB 50X50MG</t>
  </si>
  <si>
    <t>VENLAFAXIN MYLAN 150 MG</t>
  </si>
  <si>
    <t>POR CPS PRO 30X150MG</t>
  </si>
  <si>
    <t>VERAL 1% GEL</t>
  </si>
  <si>
    <t>DRM GEL 1X50GM II</t>
  </si>
  <si>
    <t>DRM GEL 1X100GM II</t>
  </si>
  <si>
    <t>VEROSPIRON</t>
  </si>
  <si>
    <t>TBL 100X25MG</t>
  </si>
  <si>
    <t>VERTIBETIS 16MG</t>
  </si>
  <si>
    <t>TBL NOB 60</t>
  </si>
  <si>
    <t>VESICARE 5 MG</t>
  </si>
  <si>
    <t>VESSEL DUE F</t>
  </si>
  <si>
    <t>250SU CPS MOL 50</t>
  </si>
  <si>
    <t>VIDISIC</t>
  </si>
  <si>
    <t>GEL OPH 1X10GM</t>
  </si>
  <si>
    <t>GEL OPH 3X10GM</t>
  </si>
  <si>
    <t>VIGANTOL</t>
  </si>
  <si>
    <t>POR GTT SOL 1x10ML</t>
  </si>
  <si>
    <t>Vincentka nosní sprej  25ml (30ml)</t>
  </si>
  <si>
    <t>VIPDOMET 12,5 MG/1000 MG</t>
  </si>
  <si>
    <t>POR TBL FLM 56</t>
  </si>
  <si>
    <t>VIREGYT-K</t>
  </si>
  <si>
    <t>CPS 50X100MG</t>
  </si>
  <si>
    <t>VITAMIN B12 LECIVA 1000RG</t>
  </si>
  <si>
    <t>INJ 5X1ML/1000RG</t>
  </si>
  <si>
    <t>VITAMIN B12 LECIVA 300RG</t>
  </si>
  <si>
    <t>INJ 5X1ML/300RG</t>
  </si>
  <si>
    <t>Vitar Soda tbl.150</t>
  </si>
  <si>
    <t>neleč.</t>
  </si>
  <si>
    <t>WARFARIN</t>
  </si>
  <si>
    <t>TBL 100X3MG</t>
  </si>
  <si>
    <t>XADOS 20 MG TABLETY</t>
  </si>
  <si>
    <t>XALATAN</t>
  </si>
  <si>
    <t>GTT OPH 1X2.5ML</t>
  </si>
  <si>
    <t>ZODAC</t>
  </si>
  <si>
    <t>TBL OBD 60X10MG</t>
  </si>
  <si>
    <t>ZOLOFT 50MG</t>
  </si>
  <si>
    <t>TBL OBD 28X50MG</t>
  </si>
  <si>
    <t>ZOLPIDEM MYLAN</t>
  </si>
  <si>
    <t>POR TBL FLM 20X10MG</t>
  </si>
  <si>
    <t>POR TBL FLM 50X10MG</t>
  </si>
  <si>
    <t>ZOVIRAX 200 MG</t>
  </si>
  <si>
    <t>POR TBL NOB25X200MG</t>
  </si>
  <si>
    <t>ZOVIRAX 800 MG</t>
  </si>
  <si>
    <t>POR TBL NOB35X800MG</t>
  </si>
  <si>
    <t>ZYLLT 75 MG</t>
  </si>
  <si>
    <t>POR TBL FLM 56X75MG</t>
  </si>
  <si>
    <t>POR TBL FLM 28X75MG</t>
  </si>
  <si>
    <t>léky - enterální výživa (LEK)</t>
  </si>
  <si>
    <t>CUBITAN S PŘÍCHUTÍ ČOKOLÁDOVOU</t>
  </si>
  <si>
    <t>POR SOL 4X200ML</t>
  </si>
  <si>
    <t>CUBITAN S PŘÍCHUTÍ VANILKOVOU</t>
  </si>
  <si>
    <t>DIASIP S PŘÍCHUTÍ CAPPUCCINO</t>
  </si>
  <si>
    <t>DIASIP S PŘÍCHUTÍ JAHODOVOU</t>
  </si>
  <si>
    <t>POR SOL 1X200ML</t>
  </si>
  <si>
    <t>DIASIP S PŘÍCHUTÍ VANILKOVOU</t>
  </si>
  <si>
    <t>NUTILIS POWDER</t>
  </si>
  <si>
    <t>POR PLV 1X300GM</t>
  </si>
  <si>
    <t>NUTRIDRINK BALÍČEK 5+1</t>
  </si>
  <si>
    <t>POR SOL 6X200ML</t>
  </si>
  <si>
    <t>NUTRIDRINK COMPACT PROTEIN S PŘÍCHUTÍ BROSKEV A MA</t>
  </si>
  <si>
    <t>POR SOL 4X125ML</t>
  </si>
  <si>
    <t>NUTRIDRINK COMPACT PROTEIN S PŘÍCHUTÍ KÁVY</t>
  </si>
  <si>
    <t>NUTRIDRINK COMPACT PROTEIN S PŘÍCHUTÍ VANILKOVOU</t>
  </si>
  <si>
    <t>NUTRIDRINK COMPACT S PŘÍCHUTÍ BANÁNOVOU</t>
  </si>
  <si>
    <t>NUTRIDRINK COMPACT S PŘÍCHUTÍ JAHODOVOU</t>
  </si>
  <si>
    <t>NUTRIDRINK COMPACT S PŘÍCHUTÍ KÁVY</t>
  </si>
  <si>
    <t>NUTRIDRINK COMPACT S PŘÍCHUTÍ LESNÍHO OVOCE</t>
  </si>
  <si>
    <t>NUTRIDRINK COMPACT S PŘÍCHUTÍ MERUŇKOVOU</t>
  </si>
  <si>
    <t>NUTRIDRINK COMPACT S PŘÍCHUTÍ VANILKOVOU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</si>
  <si>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</si>
  <si>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</si>
  <si>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</si>
  <si>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</si>
  <si>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</si>
  <si>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</si>
  <si>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</si>
  <si>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MULTI FIBRE S PŘÍCHUTÍ VANILKOVOU</t>
  </si>
  <si>
    <t>NUTRIDRINK PROTEIN S PŘÍCHUTÍ ČOKOLÁDOVOU</t>
  </si>
  <si>
    <t>NUTRIDRINK PROTEIN S PŘÍCHUTÍ VANILKOVOU</t>
  </si>
  <si>
    <t>NUTRIDRINK S PŘÍCHUTÍ ČOKOLÁDOVOU</t>
  </si>
  <si>
    <t>NUTRIDRINK S PŘÍCHUTÍ VANILKOVOU</t>
  </si>
  <si>
    <t>NutrilaC Natural 1 000 ml-Objednávat po 8ks!!</t>
  </si>
  <si>
    <t>NUTRISON</t>
  </si>
  <si>
    <t>POR SOL 8X1000ML</t>
  </si>
  <si>
    <t>PROTIFAR</t>
  </si>
  <si>
    <t>POR PLV SOL 1X225GM</t>
  </si>
  <si>
    <t>léky - antibiotika (LEK)</t>
  </si>
  <si>
    <t>AMIKACIN MEDOPHARM 500 MG/2 ML</t>
  </si>
  <si>
    <t>INJ+INF SOL 10X2ML/500MG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</si>
  <si>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</si>
  <si>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</si>
  <si>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</si>
  <si>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</si>
  <si>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</si>
  <si>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</si>
  <si>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ARCHIFAR 1 G</t>
  </si>
  <si>
    <t>INJ+INF PLV SOL 10X1GM</t>
  </si>
  <si>
    <t>ARCHIFAR 500 MG</t>
  </si>
  <si>
    <t>INJ+INF PLV SOL 10X500MG</t>
  </si>
  <si>
    <t>AXETINE 1,5GM</t>
  </si>
  <si>
    <t>INJ SIC 10X1.5GM</t>
  </si>
  <si>
    <t>AZITROMYCIN SANDOZ 250 MG</t>
  </si>
  <si>
    <t>POR TBL FLM 6X250MG</t>
  </si>
  <si>
    <t>AZITROMYCIN SANDOZ 500 MG</t>
  </si>
  <si>
    <t>POR TBL FLM 3X500MG</t>
  </si>
  <si>
    <t>BELOGENT KRÉM</t>
  </si>
  <si>
    <t>CRM 1X30GM</t>
  </si>
  <si>
    <t>BELOGENT MAST</t>
  </si>
  <si>
    <t>UNG 1X30GM</t>
  </si>
  <si>
    <t>INJ 10X5ML</t>
  </si>
  <si>
    <t>CEFTAZIDIM KABI 1 GM</t>
  </si>
  <si>
    <t>INJ PLV SOL 10X1GM</t>
  </si>
  <si>
    <t>CIPLOX 500</t>
  </si>
  <si>
    <t>TBL OBD 10X500MG</t>
  </si>
  <si>
    <t>CIPROFLOXACIN KABI 400 MG/200 ML INFUZNÍ ROZTOK</t>
  </si>
  <si>
    <t>INF SOL 10X400MG/200ML</t>
  </si>
  <si>
    <t>COLOMYCIN INJEKCE 1 000 000 MEZINÁRODNÍCH JEDNOTEK</t>
  </si>
  <si>
    <t>1000000IU INJ PLV SOL/SOL NEB 10X1MIU</t>
  </si>
  <si>
    <t>DALACIN C 300 MG</t>
  </si>
  <si>
    <t>POR CPS DUR 16X300MG</t>
  </si>
  <si>
    <t>DEOXYMYKOIN</t>
  </si>
  <si>
    <t>TBL 10X100MG</t>
  </si>
  <si>
    <t>DOXYHEXAL TABS</t>
  </si>
  <si>
    <t>POR TBL NOB 20X100MG</t>
  </si>
  <si>
    <t>ENTIZOL</t>
  </si>
  <si>
    <t>TBL 20X250MG</t>
  </si>
  <si>
    <t>FRAMYKOIN</t>
  </si>
  <si>
    <t>UNG 1X10GM</t>
  </si>
  <si>
    <t>PLV ADS 1X20GM</t>
  </si>
  <si>
    <t>FUCIDIN</t>
  </si>
  <si>
    <t>UNG 1X15GM 2%</t>
  </si>
  <si>
    <t>FUROLIN TABLETY</t>
  </si>
  <si>
    <t xml:space="preserve">Gentamicin B.Braun 1mg/ml </t>
  </si>
  <si>
    <t>inf.sol.20 x 80 ml</t>
  </si>
  <si>
    <t xml:space="preserve">GENTAMICIN B.BRAUN 3 MG/ML INFUZNÍ ROZTOK </t>
  </si>
  <si>
    <t>INF SOL 20X80ML</t>
  </si>
  <si>
    <t>KLACID 500</t>
  </si>
  <si>
    <t>POR TBL FLM 14X500MG</t>
  </si>
  <si>
    <t>KLACID I.V.</t>
  </si>
  <si>
    <t>INF PLV SOL 1X500MG</t>
  </si>
  <si>
    <t>KLACID SR</t>
  </si>
  <si>
    <t>500MG TBL RET 14 DOUBLE</t>
  </si>
  <si>
    <t>MACMIROR COMPLEX</t>
  </si>
  <si>
    <t>SUP VAG 12</t>
  </si>
  <si>
    <t>MACMIROR COMPLEX 500</t>
  </si>
  <si>
    <t>SUP VAG 8</t>
  </si>
  <si>
    <t>METRONIDAZOL 500MG BRAUN</t>
  </si>
  <si>
    <t>INJ 10X100ML(LDPE)</t>
  </si>
  <si>
    <t>METRONIDAZOLE 0.5% POLFA</t>
  </si>
  <si>
    <t>INJ 1X100ML 5MG/1ML</t>
  </si>
  <si>
    <t>NORMIX</t>
  </si>
  <si>
    <t>POR TBL FLM 28X200MG</t>
  </si>
  <si>
    <t>OFLOXIN 200</t>
  </si>
  <si>
    <t>TBL OBD 10X200MG</t>
  </si>
  <si>
    <t>OFLOXIN INF</t>
  </si>
  <si>
    <t>INF SOL 10X100ML</t>
  </si>
  <si>
    <t>PAMYCON NA PŘÍPRAVU KAPEK</t>
  </si>
  <si>
    <t>DRM PLV SOL 1X1LAH</t>
  </si>
  <si>
    <t>PIPERACILLIN/TAZOBACTAM KABI 4 G/0,5 G</t>
  </si>
  <si>
    <t>INF PLV SOL 10X4.5GM</t>
  </si>
  <si>
    <t>SEFOTAK 1 G</t>
  </si>
  <si>
    <t>INJ PLV SOL 1X1GM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</si>
  <si>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</si>
  <si>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</si>
  <si>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</si>
  <si>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</si>
  <si>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</si>
  <si>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</si>
  <si>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XORIMAX 500 MG POTAH.TABLETY</t>
  </si>
  <si>
    <t>PORTBLFLM10X500MG</t>
  </si>
  <si>
    <t>léky - antimykotika (LEK)</t>
  </si>
  <si>
    <t>BATRAFEN</t>
  </si>
  <si>
    <t>CRM 1X20GM</t>
  </si>
  <si>
    <t>BATRAFEN ROZTOK</t>
  </si>
  <si>
    <t>10MG/ML DRM SOL 20ML</t>
  </si>
  <si>
    <t>DIFLUCAN 100 MG</t>
  </si>
  <si>
    <t>POR CPS DUR 28X100MG</t>
  </si>
  <si>
    <t>FLUCONAZOL KABI 2 MG/ML</t>
  </si>
  <si>
    <t>INF SOL 10X100ML/200MG</t>
  </si>
  <si>
    <t>IMAZOL KRÉMPASTA</t>
  </si>
  <si>
    <t>DRM PST 1X30GM</t>
  </si>
  <si>
    <t>MYFUNGAR</t>
  </si>
  <si>
    <t>ADRENALIN LECIVA</t>
  </si>
  <si>
    <t>AGAPURIN</t>
  </si>
  <si>
    <t>INJ 5X5ML/100MG</t>
  </si>
  <si>
    <t>POR TBL NOB 90X10MG</t>
  </si>
  <si>
    <t>POR TBL NOB 90X5MG</t>
  </si>
  <si>
    <t>AMARYL 3 MG</t>
  </si>
  <si>
    <t>POR TBL NOB 30X3MG</t>
  </si>
  <si>
    <t>AMESOS 20 MG/10 MG TABLETY</t>
  </si>
  <si>
    <t>AMESOS 20 MG/5 MG TABLETY</t>
  </si>
  <si>
    <t>POR TBL NOB 90</t>
  </si>
  <si>
    <t>ANALGIN</t>
  </si>
  <si>
    <t>INJ SOL 5X5ML</t>
  </si>
  <si>
    <t>TBL 60X100 MG</t>
  </si>
  <si>
    <t>ANSILAN</t>
  </si>
  <si>
    <t>CPS 25X10MG</t>
  </si>
  <si>
    <t>ASCORUTIN (BLISTR)</t>
  </si>
  <si>
    <t>TBL OBD 50</t>
  </si>
  <si>
    <t>ASPIRIN PROTECT</t>
  </si>
  <si>
    <t>POR TBL ENT  98x100MG</t>
  </si>
  <si>
    <t>TBL 15X100MG</t>
  </si>
  <si>
    <t>DRM SOL 1X50ML</t>
  </si>
  <si>
    <t>BETAHISTIN ACTAVIS 24 MG</t>
  </si>
  <si>
    <t>POR TBL NOB 60X24MG</t>
  </si>
  <si>
    <t>BETALOC ZOK 200 MG</t>
  </si>
  <si>
    <t>POR TBL PRO 100X200MG</t>
  </si>
  <si>
    <t>BETALOC ZOK 50 MG</t>
  </si>
  <si>
    <t>POR TBL PRO 100X50MG</t>
  </si>
  <si>
    <t>BETASERC 24</t>
  </si>
  <si>
    <t>POR TBL NOB 50X24MG</t>
  </si>
  <si>
    <t>BISOPROLOL PMCS 2,5 MG</t>
  </si>
  <si>
    <t>POR TBL NOB 30X2.5MG</t>
  </si>
  <si>
    <t>CADUET 10MG/10MG</t>
  </si>
  <si>
    <t>POR TBL NOB 30X6,25MG</t>
  </si>
  <si>
    <t>CEZERA 5 MG</t>
  </si>
  <si>
    <t>200MCG/6MCG/DÁV INH SOL PSS 1X180DÁV</t>
  </si>
  <si>
    <t>POR TBL ENT 100X40MG I</t>
  </si>
  <si>
    <t>POR TBL NOB60X200MG</t>
  </si>
  <si>
    <t>COSOPT</t>
  </si>
  <si>
    <t>20MG/ML+5MG/ML OPH GTT SOL 1X5ML</t>
  </si>
  <si>
    <t>POR TBL FLM 120X500MG</t>
  </si>
  <si>
    <t>DHC CONTINUS 90 MG</t>
  </si>
  <si>
    <t>PORTBLRET60X90MG B</t>
  </si>
  <si>
    <t>DIPIDOLOR</t>
  </si>
  <si>
    <t>INJ 5X2ML 7.5MG/ML</t>
  </si>
  <si>
    <t>DIPROPHOS</t>
  </si>
  <si>
    <t>INJ SUS 5X1ML/7MG</t>
  </si>
  <si>
    <t>DIROTON 10MG</t>
  </si>
  <si>
    <t>TBL 28X10MG</t>
  </si>
  <si>
    <t>TBL 20X2MG</t>
  </si>
  <si>
    <t>DOLMINA 100 SR</t>
  </si>
  <si>
    <t>POR TBL PRO 20X100MG</t>
  </si>
  <si>
    <t>DUROGESIC 75MCG/H</t>
  </si>
  <si>
    <t>EMP 5X7.5MG(30CM2)</t>
  </si>
  <si>
    <t>ECOBEC 250 MCG</t>
  </si>
  <si>
    <t>AER DOS 1X200DAVEK</t>
  </si>
  <si>
    <t>ELICEA 10 MG</t>
  </si>
  <si>
    <t>POR TBL FLM 28X10MG</t>
  </si>
  <si>
    <t>ELIQUIS 5 MG</t>
  </si>
  <si>
    <t>TBL FLM 28X5MG</t>
  </si>
  <si>
    <t>POR TBL FLM 60X5MG</t>
  </si>
  <si>
    <t>ENAP 20MG</t>
  </si>
  <si>
    <t>EUCREAS 50 MG/1000 MG</t>
  </si>
  <si>
    <t>EXCIPIAL U LIPOLOTIO</t>
  </si>
  <si>
    <t>DRM EML 1X200ML</t>
  </si>
  <si>
    <t>EXELON 9,5 MG/24H</t>
  </si>
  <si>
    <t>DRM EMP TDR 30X18MG</t>
  </si>
  <si>
    <t>FAMOSAN</t>
  </si>
  <si>
    <t>TBL OBD 20X40MG</t>
  </si>
  <si>
    <t>FEVARIN 50</t>
  </si>
  <si>
    <t>TBL FLM 30X50MG</t>
  </si>
  <si>
    <t>FEXIGRA TABLETY 120 MG</t>
  </si>
  <si>
    <t>POR TBL FLM 30X120MG</t>
  </si>
  <si>
    <t>FORTECORTIN 4</t>
  </si>
  <si>
    <t>POR TBL NOB 20X4MG</t>
  </si>
  <si>
    <t>FORTRANS</t>
  </si>
  <si>
    <t>PLV 1X4(SACKY)</t>
  </si>
  <si>
    <t>TBL 50X125MG</t>
  </si>
  <si>
    <t>GERATAM 3 G</t>
  </si>
  <si>
    <t>INJ SOL 4X15ML/3GM</t>
  </si>
  <si>
    <t>GLUKÓZA 10 BRAUN</t>
  </si>
  <si>
    <t>INF SOL 10X500ML-PE</t>
  </si>
  <si>
    <t>POR TBL NOB 100</t>
  </si>
  <si>
    <t>GTT 1X10ML/20MG</t>
  </si>
  <si>
    <t>HUMULIN R CARTRIDGE</t>
  </si>
  <si>
    <t>100IU/ML INJ SOL ZVL 5X3ML</t>
  </si>
  <si>
    <t>Hylo-Comod 10ml</t>
  </si>
  <si>
    <t>INDAPAMID PMCS 2,5 MG</t>
  </si>
  <si>
    <t>INFALIN DUO 3 MG/ML + 0,25 MG/ML UŠNÍ KAPKY, ROZTO</t>
  </si>
  <si>
    <t>AUR GTT SOL 1X10ML</t>
  </si>
  <si>
    <t>IRBESARTAN/HYDROCHLOROTHIAZID MYLAN</t>
  </si>
  <si>
    <t>300MG/12,5MG TBL NOB 28</t>
  </si>
  <si>
    <t>JANUVIA 100 MG</t>
  </si>
  <si>
    <t>POR TBL FLM 28X100MG</t>
  </si>
  <si>
    <t>KAPIDIN 20 MG</t>
  </si>
  <si>
    <t>POR TBL FLM 100X50MG</t>
  </si>
  <si>
    <t>KL KAL.PERMANGANAS 10G</t>
  </si>
  <si>
    <t>KL ONDREJOVA MAST, 100G</t>
  </si>
  <si>
    <t>KL SOL.BORGLYCEROLI 3% 250 G</t>
  </si>
  <si>
    <t>KL UNG.ELOCOM 15G,LENIENS AD 100G</t>
  </si>
  <si>
    <t>KL UNG.LENIENS, 250G</t>
  </si>
  <si>
    <t>Klysma salinické 10x135ml</t>
  </si>
  <si>
    <t>KOMBI-KALZ 1000/880</t>
  </si>
  <si>
    <t>1000MG/880IU POR GRA SOL SCC 30</t>
  </si>
  <si>
    <t>LANTUS 100 JEDNOTEK/ML SOLOSTAR</t>
  </si>
  <si>
    <t xml:space="preserve">SDR INJ SOL 5X3ML </t>
  </si>
  <si>
    <t>LEPONEX 25 MG</t>
  </si>
  <si>
    <t>TBL 50X25MG</t>
  </si>
  <si>
    <t>POR TBL FLM 98X20MG</t>
  </si>
  <si>
    <t>LORADUR MITE</t>
  </si>
  <si>
    <t>LOZAP 12.5 ZENTIVA</t>
  </si>
  <si>
    <t>PORTBLFLM 30X12.5MG</t>
  </si>
  <si>
    <t>POR TBLFLM 90X50MG</t>
  </si>
  <si>
    <t>LOZAP H</t>
  </si>
  <si>
    <t>MABRON</t>
  </si>
  <si>
    <t>INJ SOL 5X2ML</t>
  </si>
  <si>
    <t>MEDORAM PLUS H 5/25 MG</t>
  </si>
  <si>
    <t>METFORMIN-TEVA XR 500 MG</t>
  </si>
  <si>
    <t>POR TBL PRO 60X500MG</t>
  </si>
  <si>
    <t>MIDAZOLAM ACCORD 5 MG/ML</t>
  </si>
  <si>
    <t>INJ+INF SOL 10X3MLX5MG/ML</t>
  </si>
  <si>
    <t>MINIRIN MELT 60 MCG</t>
  </si>
  <si>
    <t>POR LYO 30X60RG</t>
  </si>
  <si>
    <t>MOXOSTAD 0,3 MG</t>
  </si>
  <si>
    <t>POR TBL FLM 100X0.3MG</t>
  </si>
  <si>
    <t>NAS SPR SOL 10ML-SK</t>
  </si>
  <si>
    <t>NASIVIN SENSITIVE 0,05%</t>
  </si>
  <si>
    <t>NAS SPR SOL 1X10ML/5MG</t>
  </si>
  <si>
    <t>NITRESAN 10 MG</t>
  </si>
  <si>
    <t>POR TBL NOB 100X20MG</t>
  </si>
  <si>
    <t>Panthenol cps.60 x 40 mg ( dr.Muller)</t>
  </si>
  <si>
    <t>PIMAFUCORT</t>
  </si>
  <si>
    <t>10MG/G+10MG/G+3,5MG/G CRM 15G</t>
  </si>
  <si>
    <t>PREGABALIN SANDOZ</t>
  </si>
  <si>
    <t>150MG CPS DUR 84</t>
  </si>
  <si>
    <t>PRESID 10 MG</t>
  </si>
  <si>
    <t>TBL RET 30X10MG</t>
  </si>
  <si>
    <t>POR CPS MOL 60X320MG</t>
  </si>
  <si>
    <t>PROSULPIN 200 MG</t>
  </si>
  <si>
    <t>POR TBL NOB 60X200MG</t>
  </si>
  <si>
    <t>QUETIAPINE POLPHARMA 100 MG POTAHOVANÉ TABLETY</t>
  </si>
  <si>
    <t>POR TBL FLM 60X100MG</t>
  </si>
  <si>
    <t>RANITAL</t>
  </si>
  <si>
    <t>TBL 30X150MG</t>
  </si>
  <si>
    <t>RELVAR ELLIPTA 92 MIKROGRAMŮ/22 MIKROGRAMŮ</t>
  </si>
  <si>
    <t>INH PLV DOS 1X30 DÁVEK</t>
  </si>
  <si>
    <t>RIVOTRIL 2 MG</t>
  </si>
  <si>
    <t>TBL 30X2MG</t>
  </si>
  <si>
    <t>ROSUMOP 20 MG</t>
  </si>
  <si>
    <t>RYTMONORM 150 MG</t>
  </si>
  <si>
    <t>TBL FLM 100X150MG</t>
  </si>
  <si>
    <t>SANORIN</t>
  </si>
  <si>
    <t>LIQ 10ML 0.1%</t>
  </si>
  <si>
    <t>LIQ 10ML 0.05%</t>
  </si>
  <si>
    <t>SECATOXIN /R/ FORTE</t>
  </si>
  <si>
    <t>GTT 25ML 25MG/10ML</t>
  </si>
  <si>
    <t>SECTRAL 400</t>
  </si>
  <si>
    <t>TBL OBD 30X400MG</t>
  </si>
  <si>
    <t>SERTRALIN APOTEX 50 MG POTAHOVANÉ TABLETY</t>
  </si>
  <si>
    <t>SIMVASTATIN MYLAN 20 MG</t>
  </si>
  <si>
    <t>POR TBL FLM 100X20MG</t>
  </si>
  <si>
    <t>SIOFOR 1000</t>
  </si>
  <si>
    <t>POR TBL FLM 60X1000MG</t>
  </si>
  <si>
    <t>500MG TBL FLM 120 II</t>
  </si>
  <si>
    <t>SIRDALUD 2 MG</t>
  </si>
  <si>
    <t>SOLIFENACIN MYLAN 10 MG</t>
  </si>
  <si>
    <t>TBL FLM 100X10MG</t>
  </si>
  <si>
    <t>SORBIFER DURULES</t>
  </si>
  <si>
    <t>TBL FLM 60X320MG/60MG</t>
  </si>
  <si>
    <t>STACYL 100 MG ENTEROSOLVENTNÍ TABLETY</t>
  </si>
  <si>
    <t>POR TBL ENT 60X100MG I</t>
  </si>
  <si>
    <t>POR TBL ENT 100X100MG I</t>
  </si>
  <si>
    <t>TARKA 180/2 MG TBL.</t>
  </si>
  <si>
    <t>POR TBL RET 98</t>
  </si>
  <si>
    <t>TEARS NATURALE II</t>
  </si>
  <si>
    <t>1MG/ML+3MG/ML OPH GTT SOL 1X15ML</t>
  </si>
  <si>
    <t>TELMISARTAN/HYDROCHLOROTHIAZID SANDOZ</t>
  </si>
  <si>
    <t>80MG/25MG TBL FLM 30</t>
  </si>
  <si>
    <t>TRALGIT 100 INJ</t>
  </si>
  <si>
    <t>INJ SOL 5X2ML/100MG</t>
  </si>
  <si>
    <t>TRALGIT 50 INJ</t>
  </si>
  <si>
    <t>INJ SOL 5X1ML/50MG</t>
  </si>
  <si>
    <t>TRANSTEC 35 MCG/H</t>
  </si>
  <si>
    <t>DRM EMP TDR 5X20MG</t>
  </si>
  <si>
    <t>TRITACE 5 MG</t>
  </si>
  <si>
    <t>POR TBL NOB 100X5MG</t>
  </si>
  <si>
    <t>TRUND 1000 MG POTAHOVANÉ TABLETY</t>
  </si>
  <si>
    <t>POR TBL FLM 100X1000MG</t>
  </si>
  <si>
    <t>POR CPSDUR100X250MG</t>
  </si>
  <si>
    <t>POR CPS PRO 90X150MG</t>
  </si>
  <si>
    <t>VENLAFAXIN MYLAN 75 MG</t>
  </si>
  <si>
    <t>POR CPS PRO 30X75MG</t>
  </si>
  <si>
    <t>VENTOLIN INHALER N</t>
  </si>
  <si>
    <t>INHSUSPSS200X100RG</t>
  </si>
  <si>
    <t>Vincentka přírod.0.7l-nevrat.láhev</t>
  </si>
  <si>
    <t>VOLTAREN EMULGEL 10MG/G</t>
  </si>
  <si>
    <t>GEL 50G</t>
  </si>
  <si>
    <t>ZOXON 4</t>
  </si>
  <si>
    <t>POR TBL NOB 90X4MG</t>
  </si>
  <si>
    <t>léky - parenterální výživa (LEK)</t>
  </si>
  <si>
    <t>NUTRIFLEX PERI</t>
  </si>
  <si>
    <t>INF SOL 5X1000ML</t>
  </si>
  <si>
    <t>POR SOL 1X500ML</t>
  </si>
  <si>
    <t>ABAKTAL</t>
  </si>
  <si>
    <t>INJ 10X5ML/400MG</t>
  </si>
  <si>
    <t>AMOKSIKLAV</t>
  </si>
  <si>
    <t>TBL OBD 21X375MG</t>
  </si>
  <si>
    <t>TBL OBD 21X625MG</t>
  </si>
  <si>
    <t>CEFTAZIDIM KABI 2 GM</t>
  </si>
  <si>
    <t>INJ+INF PLV SOL 10X2GM</t>
  </si>
  <si>
    <t>OPHTHALMO-FRAMYKOIN</t>
  </si>
  <si>
    <t>XORIMAX 500 MG POTAHOVANÉ TABLETY</t>
  </si>
  <si>
    <t>POR TBL FLM 16X500MG</t>
  </si>
  <si>
    <t>PROKANAZOL</t>
  </si>
  <si>
    <t>POR CPS DUR28X100MG</t>
  </si>
  <si>
    <t>ARDEANUTRISOL G 40</t>
  </si>
  <si>
    <t>400G/L INF SOL 20X80ML</t>
  </si>
  <si>
    <t>ATROPIN BIOTIKA 1MG</t>
  </si>
  <si>
    <t>INJ 10X1ML/1MG</t>
  </si>
  <si>
    <t>INF SOL 10X1000MLPLAH</t>
  </si>
  <si>
    <t>Test na okultní krvácení v lidské stolici</t>
  </si>
  <si>
    <t>3021 - GER: ambulance</t>
  </si>
  <si>
    <t>3011 - GER: lůžkové oddělení 46 a 47</t>
  </si>
  <si>
    <t>3012 - GER: lůžkové oddělení 48</t>
  </si>
  <si>
    <t>A02BA02 - RANITIDIN</t>
  </si>
  <si>
    <t>A02BC02 - PANTOPRAZOL</t>
  </si>
  <si>
    <t>A04AA01 - ONDANSETRON</t>
  </si>
  <si>
    <t>A10BA02 - METFORMIN</t>
  </si>
  <si>
    <t>A10BB12 - GLIMEPIRID</t>
  </si>
  <si>
    <t>B01AA03 - WARFARIN</t>
  </si>
  <si>
    <t>B01AB06 - NADROPARIN</t>
  </si>
  <si>
    <t>B01AC04 - KLOPIDOGREL</t>
  </si>
  <si>
    <t>C01BC03 - PROPAFENON</t>
  </si>
  <si>
    <t>C01BD01 - AMIODARON</t>
  </si>
  <si>
    <t>C01EB15 - TRIMETAZIDIN</t>
  </si>
  <si>
    <t>C02AC05 - MOXONIDIN</t>
  </si>
  <si>
    <t>C02CA04 - DOXAZOSIN</t>
  </si>
  <si>
    <t>C03CA01 - FUROSEMID</t>
  </si>
  <si>
    <t>C05BA01 - ORGANO-HEPARINOID</t>
  </si>
  <si>
    <t>C07AB02 - METOPROLOL</t>
  </si>
  <si>
    <t>C07AB03 - ATENOLOL</t>
  </si>
  <si>
    <t>C07AB05 - BETAXOLOL</t>
  </si>
  <si>
    <t>C07AB07 - BISOPROLOL</t>
  </si>
  <si>
    <t>C07AB12 - NEBIVOLOL</t>
  </si>
  <si>
    <t>C07AG02 - KARVEDILOL</t>
  </si>
  <si>
    <t>C08CA01 - AMLODIPIN</t>
  </si>
  <si>
    <t>C08CA08 - NITRENDIPIN</t>
  </si>
  <si>
    <t>C08CA13 - LERKANIDIPIN</t>
  </si>
  <si>
    <t>C08DA01 - VERAPAMIL</t>
  </si>
  <si>
    <t>C09AA04 - PERINDOPRIL</t>
  </si>
  <si>
    <t>C09AA05 - RAMIPRIL</t>
  </si>
  <si>
    <t>C09AA09 - FOSINOPRIL</t>
  </si>
  <si>
    <t>C09BA04 - PERINDOPRIL A DIURETIKA</t>
  </si>
  <si>
    <t>C09BA05 - RAMIPRIL A DIURETIKA</t>
  </si>
  <si>
    <t>C09BB04 - PERINDOPRIL A AMLODIPIN</t>
  </si>
  <si>
    <t>C09CA01 - LOSARTAN</t>
  </si>
  <si>
    <t>C09CA03 - VALSARTAN</t>
  </si>
  <si>
    <t>C09CA07 - TELMISARTAN</t>
  </si>
  <si>
    <t>C09DA01 - LOSARTAN A DIURETIKA</t>
  </si>
  <si>
    <t>C09DA03 - VALSARTAN A DIURETIKA</t>
  </si>
  <si>
    <t>C09DA04 - IRBESARTAN A DIURETIKA</t>
  </si>
  <si>
    <t>C09DA07 - TELMISARTAN A DIURETIKA</t>
  </si>
  <si>
    <t>C09DB04 - TELMISARTAN A AMLODIPIN</t>
  </si>
  <si>
    <t>C10AA01 - SIMVASTATIN</t>
  </si>
  <si>
    <t>C10AA05 - ATORVASTATIN</t>
  </si>
  <si>
    <t>C10AA07 - ROSUVASTATIN</t>
  </si>
  <si>
    <t>C10AB05 - FENOFIBRÁT</t>
  </si>
  <si>
    <t>C10BX03 - ATORVASTATIN A AMLODIPIN</t>
  </si>
  <si>
    <t>G04BD08 - SOLIFENACIN</t>
  </si>
  <si>
    <t>G04CA02 - TAMSULOSIN</t>
  </si>
  <si>
    <t>G04CB01 - FINASTERID</t>
  </si>
  <si>
    <t>H02AB04 - METHYLPREDNISOLON</t>
  </si>
  <si>
    <t>J01DC02 - CEFUROXIM</t>
  </si>
  <si>
    <t>J01DD01 - CEFOTAXIM</t>
  </si>
  <si>
    <t>J01DH02 - MEROPENEM</t>
  </si>
  <si>
    <t>J01EE01 - SULFAMETHOXAZOL A TRIMETHOPRIM</t>
  </si>
  <si>
    <t>J01FA10 - AZITHROMYCIN</t>
  </si>
  <si>
    <t>J01GB06 - AMIKACIN</t>
  </si>
  <si>
    <t>J01MA03 - PEFLOXACIN</t>
  </si>
  <si>
    <t>J01XA01 - VANKOMYCIN</t>
  </si>
  <si>
    <t>J01XD01 - METRONIDAZOL</t>
  </si>
  <si>
    <t>J02AC01 - FLUKONAZOL</t>
  </si>
  <si>
    <t>L02BB03 - BIKALUTAMID</t>
  </si>
  <si>
    <t>L02BG04 - LETROZOL</t>
  </si>
  <si>
    <t>M01AX17 - NIMESULID</t>
  </si>
  <si>
    <t>M04AA01 - ALOPURINOL</t>
  </si>
  <si>
    <t>N02AA05 - OXYKODON</t>
  </si>
  <si>
    <t>N02AB03 - FENTANYL</t>
  </si>
  <si>
    <t>N02AE01 - BUPRENORFIN</t>
  </si>
  <si>
    <t>N02BB02 - SODNÁ SŮL METAMIZOLU</t>
  </si>
  <si>
    <t>N02BE01 - PARACETAMOL</t>
  </si>
  <si>
    <t>N03AG01 - KYSELINA VALPROOVÁ</t>
  </si>
  <si>
    <t>N03AX14 - LEVETIRACETAM</t>
  </si>
  <si>
    <t>N03AX16 - PREGABALIN</t>
  </si>
  <si>
    <t>N04BB01 - AMANTADIN</t>
  </si>
  <si>
    <t>N05AH04 - KVETIAPIN</t>
  </si>
  <si>
    <t>N05AL01 - SULPIRID</t>
  </si>
  <si>
    <t>N05AL05 - AMISULPRID</t>
  </si>
  <si>
    <t>N05BA12 - ALPRAZOLAM</t>
  </si>
  <si>
    <t>N05CD08 - MIDAZOLAM</t>
  </si>
  <si>
    <t>N05CF02 - ZOLPIDEM</t>
  </si>
  <si>
    <t>N06AB04 - CITALOPRAM</t>
  </si>
  <si>
    <t>N06AB05 - PAROXETIN</t>
  </si>
  <si>
    <t>N06AB06 - SERTRALIN</t>
  </si>
  <si>
    <t>N06AB08 - FLUVOXAMIN</t>
  </si>
  <si>
    <t>N06AB10 - ESCITALOPRAM</t>
  </si>
  <si>
    <t>N06AX11 - MIRTAZAPIN</t>
  </si>
  <si>
    <t>N06AX16 - VENLAFAXIN</t>
  </si>
  <si>
    <t>N06BX18 - VINPOCETIN</t>
  </si>
  <si>
    <t>N06DA02 - DONEPEZIL</t>
  </si>
  <si>
    <t>N07CA01 - BETAHISTIN</t>
  </si>
  <si>
    <t>R03AC02 - SALBUTAMOL</t>
  </si>
  <si>
    <t>R06AE07 - CETIRIZIN</t>
  </si>
  <si>
    <t>R06AE09 - LEVOCETIRIZIN</t>
  </si>
  <si>
    <t>V06XX - POTRAVINY PRO ZVLÁŠTNÍ LÉKAŘSKÉ ÚČELY (PZLÚ)</t>
  </si>
  <si>
    <t>R03BB06 - GLYKOPYRRONIUM-BROMID</t>
  </si>
  <si>
    <t>B01AF02 - APIXABAN</t>
  </si>
  <si>
    <t>R03AK07 - FORMOTEROL A BUDESONID</t>
  </si>
  <si>
    <t>C09BX01 - PERINDOPRIL, AMLODIPIN A INDAPAMID</t>
  </si>
  <si>
    <t>A03FA07 - ITOPRIDUM</t>
  </si>
  <si>
    <t>R03AL04 - INDAKATEROL A GLYCOPYRRONIUM-BROMID</t>
  </si>
  <si>
    <t>N02AJ13 - TRAMADOL A PARACETAMOL</t>
  </si>
  <si>
    <t>J01CR02 - AMOXICILIN A  INHIBITOR BETA-LAKTAMASY</t>
  </si>
  <si>
    <t>N04BA02 - LEVODOPA A INHIBITOR DEKARBOXYLASY</t>
  </si>
  <si>
    <t>A06AD11 - LAKTULOSA</t>
  </si>
  <si>
    <t>A10AE05 - INSULIN DETEMIR</t>
  </si>
  <si>
    <t>A10AB05 - INSULIN ASPART</t>
  </si>
  <si>
    <t>J01CR05 - PIPERACILIN A  INHIBITOR BETA-LAKTAMASY</t>
  </si>
  <si>
    <t>H03AA01 - SODNÁ SŮL LEVOTHYROXINU</t>
  </si>
  <si>
    <t>A10AB01 - LIDSKÝ INSULIN</t>
  </si>
  <si>
    <t>A10AC01 - LIDSKÝ INSULIN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</si>
  <si>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</si>
  <si>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</si>
  <si>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</si>
  <si>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</si>
  <si>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</si>
  <si>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</si>
  <si>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</si>
  <si>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</si>
  <si>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214525</t>
  </si>
  <si>
    <t>40MG TBL ENT 28 I</t>
  </si>
  <si>
    <t>A03FA07</t>
  </si>
  <si>
    <t>166759</t>
  </si>
  <si>
    <t>KINITO</t>
  </si>
  <si>
    <t>50MG TBL FLM 40</t>
  </si>
  <si>
    <t>A04AA01</t>
  </si>
  <si>
    <t>185206</t>
  </si>
  <si>
    <t>8MG POR TBL DIS 10</t>
  </si>
  <si>
    <t>A06AD11</t>
  </si>
  <si>
    <t>215715</t>
  </si>
  <si>
    <t>667G/L POR SOL 1X500ML II</t>
  </si>
  <si>
    <t>A10AB01</t>
  </si>
  <si>
    <t>26486</t>
  </si>
  <si>
    <t>ACTRAPID PENFILL</t>
  </si>
  <si>
    <t>100IU/ML INJ SOL 5X3ML</t>
  </si>
  <si>
    <t>A10AB05</t>
  </si>
  <si>
    <t>26789</t>
  </si>
  <si>
    <t>NOVORAPID PENFILL</t>
  </si>
  <si>
    <t>100U/ML INJ SOL 5X3ML</t>
  </si>
  <si>
    <t>A10AC01</t>
  </si>
  <si>
    <t>214345</t>
  </si>
  <si>
    <t>A10AE05</t>
  </si>
  <si>
    <t>28148</t>
  </si>
  <si>
    <t>LEVEMIR PENFILL</t>
  </si>
  <si>
    <t>A10BB12</t>
  </si>
  <si>
    <t>163077</t>
  </si>
  <si>
    <t>AMARYL</t>
  </si>
  <si>
    <t>2MG TBL NOB 30</t>
  </si>
  <si>
    <t>B01AA03</t>
  </si>
  <si>
    <t>94113</t>
  </si>
  <si>
    <t>WARFARIN ORION</t>
  </si>
  <si>
    <t>3MG TBL NOB 100</t>
  </si>
  <si>
    <t>B01AB06</t>
  </si>
  <si>
    <t>213482</t>
  </si>
  <si>
    <t>19000IU/ML INJ SOL ISP 10X0,8ML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</si>
  <si>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</si>
  <si>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</si>
  <si>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</si>
  <si>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</si>
  <si>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</si>
  <si>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</si>
  <si>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</si>
  <si>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</si>
  <si>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</si>
  <si>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</si>
  <si>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</si>
  <si>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</si>
  <si>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</si>
  <si>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</si>
  <si>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</si>
  <si>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</si>
  <si>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</si>
  <si>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</si>
  <si>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</si>
  <si>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</si>
  <si>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</si>
  <si>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</si>
  <si>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</si>
  <si>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13767</t>
  </si>
  <si>
    <t>C01EB15</t>
  </si>
  <si>
    <t>178689</t>
  </si>
  <si>
    <t>PROTEVASC</t>
  </si>
  <si>
    <t>35MG TBL PRO 60</t>
  </si>
  <si>
    <t>C02AC05</t>
  </si>
  <si>
    <t>16923</t>
  </si>
  <si>
    <t>MOXOSTAD</t>
  </si>
  <si>
    <t>0,3MG TBL FLM 30</t>
  </si>
  <si>
    <t>16932</t>
  </si>
  <si>
    <t>0,4MG TBL FLM 30</t>
  </si>
  <si>
    <t>C03CA01</t>
  </si>
  <si>
    <t>214036</t>
  </si>
  <si>
    <t>56804</t>
  </si>
  <si>
    <t>40MG TBL NOB 50</t>
  </si>
  <si>
    <t>56805</t>
  </si>
  <si>
    <t>40MG TBL NOB 100</t>
  </si>
  <si>
    <t>56807</t>
  </si>
  <si>
    <t>125MG TBL NOB 30</t>
  </si>
  <si>
    <t>98219</t>
  </si>
  <si>
    <t>C05BA01</t>
  </si>
  <si>
    <t>100308</t>
  </si>
  <si>
    <t>300MG/100G CRM 40G</t>
  </si>
  <si>
    <t>C07AB02</t>
  </si>
  <si>
    <t>214627</t>
  </si>
  <si>
    <t>100MG TBL NOB 50</t>
  </si>
  <si>
    <t>214628</t>
  </si>
  <si>
    <t>50MG TBL NOB 50</t>
  </si>
  <si>
    <t>31536</t>
  </si>
  <si>
    <t>BETALOC ZOK</t>
  </si>
  <si>
    <t>25MG TBL PRO 100</t>
  </si>
  <si>
    <t>32225</t>
  </si>
  <si>
    <t>25MG TBL PRO 28</t>
  </si>
  <si>
    <t>45499</t>
  </si>
  <si>
    <t>100MG TBL PRO 30</t>
  </si>
  <si>
    <t>46980</t>
  </si>
  <si>
    <t>BETALOC SR</t>
  </si>
  <si>
    <t>200MG TBL PRO 100</t>
  </si>
  <si>
    <t>49941</t>
  </si>
  <si>
    <t>100MG TBL PRO 100</t>
  </si>
  <si>
    <t>58037</t>
  </si>
  <si>
    <t>50MG TBL PRO 30</t>
  </si>
  <si>
    <t>C07AB03</t>
  </si>
  <si>
    <t>2720</t>
  </si>
  <si>
    <t>C07AB05</t>
  </si>
  <si>
    <t>49909</t>
  </si>
  <si>
    <t>LOKREN</t>
  </si>
  <si>
    <t>20MG TBL FLM 28</t>
  </si>
  <si>
    <t>C07AB07</t>
  </si>
  <si>
    <t>158673</t>
  </si>
  <si>
    <t>BISOPROLOL MYLAN</t>
  </si>
  <si>
    <t>2,5MG TBL FLM 30</t>
  </si>
  <si>
    <t>158692</t>
  </si>
  <si>
    <t>5MG TBL FLM 30</t>
  </si>
  <si>
    <t>158697</t>
  </si>
  <si>
    <t>158716</t>
  </si>
  <si>
    <t>10MG TBL FLM 100</t>
  </si>
  <si>
    <t>C07AB12</t>
  </si>
  <si>
    <t>112572</t>
  </si>
  <si>
    <t>NEBIVOLOL SANDOZ</t>
  </si>
  <si>
    <t>5MG TBL NOB 28</t>
  </si>
  <si>
    <t>C07AG02</t>
  </si>
  <si>
    <t>102600</t>
  </si>
  <si>
    <t>6,25MG TBL NOB 100</t>
  </si>
  <si>
    <t>C08CA01</t>
  </si>
  <si>
    <t>2945</t>
  </si>
  <si>
    <t>AGEN</t>
  </si>
  <si>
    <t>5MG TBL NOB 30</t>
  </si>
  <si>
    <t>2954</t>
  </si>
  <si>
    <t>10MG TBL NOB 30</t>
  </si>
  <si>
    <t>C08CA08</t>
  </si>
  <si>
    <t>111902</t>
  </si>
  <si>
    <t>NITRESAN</t>
  </si>
  <si>
    <t>20MG TBL NOB 30</t>
  </si>
  <si>
    <t>C08CA13</t>
  </si>
  <si>
    <t>169623</t>
  </si>
  <si>
    <t>KAPIDIN</t>
  </si>
  <si>
    <t>10MG TBL FLM 30 II</t>
  </si>
  <si>
    <t>C08DA01</t>
  </si>
  <si>
    <t>215964</t>
  </si>
  <si>
    <t>ISOPTIN SR</t>
  </si>
  <si>
    <t>240MG TBL PRO 30</t>
  </si>
  <si>
    <t>215970</t>
  </si>
  <si>
    <t>C09AA04</t>
  </si>
  <si>
    <t>101205</t>
  </si>
  <si>
    <t>101211</t>
  </si>
  <si>
    <t>5MG TBL FLM 90(3X30)</t>
  </si>
  <si>
    <t>C09AA05</t>
  </si>
  <si>
    <t>56972</t>
  </si>
  <si>
    <t>TRITACE</t>
  </si>
  <si>
    <t>1,25MG TBL NOB 20</t>
  </si>
  <si>
    <t>56976</t>
  </si>
  <si>
    <t>2,5MG TBL NOB 20</t>
  </si>
  <si>
    <t>C09AA09</t>
  </si>
  <si>
    <t>200207</t>
  </si>
  <si>
    <t>MONOPRIL</t>
  </si>
  <si>
    <t>20MG TBL NOB 28</t>
  </si>
  <si>
    <t>C09BA04</t>
  </si>
  <si>
    <t>122685</t>
  </si>
  <si>
    <t>PRESTARIUM NEO COMBI</t>
  </si>
  <si>
    <t>5MG/1,25MG TBL FLM 30</t>
  </si>
  <si>
    <t>122690</t>
  </si>
  <si>
    <t>5MG/1,25MG TBL FLM 90(3X30)</t>
  </si>
  <si>
    <t>C09BB04</t>
  </si>
  <si>
    <t>124087</t>
  </si>
  <si>
    <t>PRESTANCE</t>
  </si>
  <si>
    <t>5MG/5MG TBL NOB 30</t>
  </si>
  <si>
    <t>C09BX01</t>
  </si>
  <si>
    <t>190958</t>
  </si>
  <si>
    <t>TRIPLIXAM</t>
  </si>
  <si>
    <t>5MG/1,25MG/5MG TBL FLM 30</t>
  </si>
  <si>
    <t>190973</t>
  </si>
  <si>
    <t>10MG/2,5MG/10MG TBL FLM 30</t>
  </si>
  <si>
    <t>C09CA01</t>
  </si>
  <si>
    <t>114065</t>
  </si>
  <si>
    <t>50MG TBL FLM 30 II</t>
  </si>
  <si>
    <t>114068</t>
  </si>
  <si>
    <t>100MG TBL FLM 30 PVC</t>
  </si>
  <si>
    <t>C09CA03</t>
  </si>
  <si>
    <t>125589</t>
  </si>
  <si>
    <t>VALSACOR</t>
  </si>
  <si>
    <t>80MG TBL FLM 28</t>
  </si>
  <si>
    <t>125595</t>
  </si>
  <si>
    <t>160MG TBL FLM 28</t>
  </si>
  <si>
    <t>C09CA07</t>
  </si>
  <si>
    <t>158191</t>
  </si>
  <si>
    <t>TELMISARTAN SANDOZ</t>
  </si>
  <si>
    <t>80MG TBL NOB 30</t>
  </si>
  <si>
    <t>C09DA03</t>
  </si>
  <si>
    <t>134281</t>
  </si>
  <si>
    <t>VALSACOMBI</t>
  </si>
  <si>
    <t>160MG/12,5MG TBL FLM 28</t>
  </si>
  <si>
    <t>C09DA07</t>
  </si>
  <si>
    <t>189657</t>
  </si>
  <si>
    <t>80MG/12,5MG TBL FLM 30</t>
  </si>
  <si>
    <t>C09DB04</t>
  </si>
  <si>
    <t>167859</t>
  </si>
  <si>
    <t>TWYNSTA</t>
  </si>
  <si>
    <t>80MG/10MG TBL NOB 28</t>
  </si>
  <si>
    <t>C10AA05</t>
  </si>
  <si>
    <t>50309</t>
  </si>
  <si>
    <t>TULIP</t>
  </si>
  <si>
    <t>10MG TBL FLM 30</t>
  </si>
  <si>
    <t>50311</t>
  </si>
  <si>
    <t>10MG TBL FLM 90</t>
  </si>
  <si>
    <t>50316</t>
  </si>
  <si>
    <t>20MG TBL FLM 30</t>
  </si>
  <si>
    <t>50318</t>
  </si>
  <si>
    <t>20MG TBL FLM 90</t>
  </si>
  <si>
    <t>C10AA07</t>
  </si>
  <si>
    <t>145551</t>
  </si>
  <si>
    <t>ROSUMOP</t>
  </si>
  <si>
    <t>C10AB05</t>
  </si>
  <si>
    <t>207092</t>
  </si>
  <si>
    <t>LIPANTHYL S</t>
  </si>
  <si>
    <t>215MG TBL FLM 30</t>
  </si>
  <si>
    <t>207098</t>
  </si>
  <si>
    <t>267MG CPS DUR 30</t>
  </si>
  <si>
    <t>G04CA02</t>
  </si>
  <si>
    <t>14439</t>
  </si>
  <si>
    <t>0,4MG CPS RDR 30</t>
  </si>
  <si>
    <t>G04CB01</t>
  </si>
  <si>
    <t>164764</t>
  </si>
  <si>
    <t>218523</t>
  </si>
  <si>
    <t>H02AB04</t>
  </si>
  <si>
    <t>40368</t>
  </si>
  <si>
    <t>MEDROL</t>
  </si>
  <si>
    <t>4MG TBL NOB 30 I</t>
  </si>
  <si>
    <t>H03AA01</t>
  </si>
  <si>
    <t>147454</t>
  </si>
  <si>
    <t>EUTHYROX</t>
  </si>
  <si>
    <t>88MCG TBL NOB 100 II</t>
  </si>
  <si>
    <t>169714</t>
  </si>
  <si>
    <t>LETROX</t>
  </si>
  <si>
    <t>125MCG TBL NOB 100</t>
  </si>
  <si>
    <t>184245</t>
  </si>
  <si>
    <t>75MCG TBL NOB 100</t>
  </si>
  <si>
    <t>46692</t>
  </si>
  <si>
    <t>69189</t>
  </si>
  <si>
    <t>50MCG TBL NOB 100</t>
  </si>
  <si>
    <t>J01CR02</t>
  </si>
  <si>
    <t>203097</t>
  </si>
  <si>
    <t>875MG/125MG TBL FLM 21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</si>
  <si>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</si>
  <si>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</si>
  <si>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</si>
  <si>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</si>
  <si>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</si>
  <si>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</si>
  <si>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</si>
  <si>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18547</t>
  </si>
  <si>
    <t>XORIMAX</t>
  </si>
  <si>
    <t>500MG TBL FLM 10</t>
  </si>
  <si>
    <t>J01DD01</t>
  </si>
  <si>
    <t>201030</t>
  </si>
  <si>
    <t>SEFOTAK</t>
  </si>
  <si>
    <t>1G INJ PLV SOL 1</t>
  </si>
  <si>
    <t>J01DH02</t>
  </si>
  <si>
    <t>183812</t>
  </si>
  <si>
    <t>ARCHIFAR</t>
  </si>
  <si>
    <t>500MG INJ/INF PLV SOL 10</t>
  </si>
  <si>
    <t>183817</t>
  </si>
  <si>
    <t>1G INJ/INF PLV SOL 10</t>
  </si>
  <si>
    <t>J01EE01</t>
  </si>
  <si>
    <t>11706</t>
  </si>
  <si>
    <t>80MG/16MG/ML INF CNC SOL 10X5ML</t>
  </si>
  <si>
    <t>J01FA10</t>
  </si>
  <si>
    <t>45010</t>
  </si>
  <si>
    <t>AZITROMYCIN SANDOZ</t>
  </si>
  <si>
    <t>500MG TBL FLM 3</t>
  </si>
  <si>
    <t>53913</t>
  </si>
  <si>
    <t>250MG TBL FLM 6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</si>
  <si>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</si>
  <si>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</si>
  <si>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</si>
  <si>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</si>
  <si>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</si>
  <si>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</si>
  <si>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</si>
  <si>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</si>
  <si>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</si>
  <si>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</si>
  <si>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</si>
  <si>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</si>
  <si>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</si>
  <si>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</si>
  <si>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</si>
  <si>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</si>
  <si>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</si>
  <si>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</si>
  <si>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</si>
  <si>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</si>
  <si>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</si>
  <si>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</si>
  <si>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</si>
  <si>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</si>
  <si>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L02BB03</t>
  </si>
  <si>
    <t>128123</t>
  </si>
  <si>
    <t>BINABIC</t>
  </si>
  <si>
    <t>50MG TBL FLM 28</t>
  </si>
  <si>
    <t>L02BG04</t>
  </si>
  <si>
    <t>138854</t>
  </si>
  <si>
    <t>TROZEL</t>
  </si>
  <si>
    <t>M01AX17</t>
  </si>
  <si>
    <t>12892</t>
  </si>
  <si>
    <t>M04AA01</t>
  </si>
  <si>
    <t>127260</t>
  </si>
  <si>
    <t>127263</t>
  </si>
  <si>
    <t>127272</t>
  </si>
  <si>
    <t>N02AA05</t>
  </si>
  <si>
    <t>11076</t>
  </si>
  <si>
    <t>OXYCONTIN</t>
  </si>
  <si>
    <t>20MG TBL PRO 60</t>
  </si>
  <si>
    <t>N02AB03</t>
  </si>
  <si>
    <t>11955</t>
  </si>
  <si>
    <t>DUROGESIC</t>
  </si>
  <si>
    <t>12MCG/H TDR EMP 5X2,1MG</t>
  </si>
  <si>
    <t>59448</t>
  </si>
  <si>
    <t>25MCG/H TDR EMP 5X4,2MG</t>
  </si>
  <si>
    <t>59449</t>
  </si>
  <si>
    <t>50MCG/H TDR EMP 5X8,4MG</t>
  </si>
  <si>
    <t>N02AJ13</t>
  </si>
  <si>
    <t>201290</t>
  </si>
  <si>
    <t>MEDRACET</t>
  </si>
  <si>
    <t>37,5MG/325MG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</si>
  <si>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</si>
  <si>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</si>
  <si>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</si>
  <si>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</si>
  <si>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</si>
  <si>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</si>
  <si>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</si>
  <si>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</si>
  <si>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</si>
  <si>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N02BE01</t>
  </si>
  <si>
    <t>157871</t>
  </si>
  <si>
    <t>PARACETAMOL KABI</t>
  </si>
  <si>
    <t>10MG/ML INF SOL 10X50ML</t>
  </si>
  <si>
    <t>157875</t>
  </si>
  <si>
    <t>10MG/ML INF SOL 10X100ML</t>
  </si>
  <si>
    <t>N03AG01</t>
  </si>
  <si>
    <t>151050</t>
  </si>
  <si>
    <t>400MG/4ML INJ PSO LQF 4+4X4ML</t>
  </si>
  <si>
    <t>92587</t>
  </si>
  <si>
    <t>DEPAKINE CHRONO 500 MG SÉCABLE</t>
  </si>
  <si>
    <t>500MG TBL RET 30</t>
  </si>
  <si>
    <t>N03AX14</t>
  </si>
  <si>
    <t>174681</t>
  </si>
  <si>
    <t>TRUND</t>
  </si>
  <si>
    <t>250MG TBL FLM 50</t>
  </si>
  <si>
    <t>N03AX16</t>
  </si>
  <si>
    <t>211472</t>
  </si>
  <si>
    <t>PREGABALIN TEVA</t>
  </si>
  <si>
    <t>150MG CPS DUR 14</t>
  </si>
  <si>
    <t>N04BA02</t>
  </si>
  <si>
    <t>88498</t>
  </si>
  <si>
    <t>100MG/25MG TBL NOB 100</t>
  </si>
  <si>
    <t>N04BB01</t>
  </si>
  <si>
    <t>2871</t>
  </si>
  <si>
    <t>100MG CPS DUR 50</t>
  </si>
  <si>
    <t>N05AH04</t>
  </si>
  <si>
    <t>142865</t>
  </si>
  <si>
    <t>QUETIAPINE POLPHARMA</t>
  </si>
  <si>
    <t>25MG TBL FLM 3X10</t>
  </si>
  <si>
    <t>142870</t>
  </si>
  <si>
    <t>200MG TBL FLM 6X10</t>
  </si>
  <si>
    <t>N05AL01</t>
  </si>
  <si>
    <t>54432</t>
  </si>
  <si>
    <t>PROSULPIN</t>
  </si>
  <si>
    <t>50MG TBL NOB 30</t>
  </si>
  <si>
    <t>N05AL05</t>
  </si>
  <si>
    <t>197898</t>
  </si>
  <si>
    <t>N05BA12</t>
  </si>
  <si>
    <t>91788</t>
  </si>
  <si>
    <t>NEUROL 0,25</t>
  </si>
  <si>
    <t>0,25MG TBL NOB 30</t>
  </si>
  <si>
    <t>N05CF02</t>
  </si>
  <si>
    <t>146894</t>
  </si>
  <si>
    <t>10MG TBL FLM 20</t>
  </si>
  <si>
    <t>146899</t>
  </si>
  <si>
    <t>10MG TBL FLM 50</t>
  </si>
  <si>
    <t>N06AB04</t>
  </si>
  <si>
    <t>17425</t>
  </si>
  <si>
    <t>17431</t>
  </si>
  <si>
    <t>N06AB05</t>
  </si>
  <si>
    <t>107847</t>
  </si>
  <si>
    <t>N06AB06</t>
  </si>
  <si>
    <t>53950</t>
  </si>
  <si>
    <t>ZOLOFT</t>
  </si>
  <si>
    <t>N06AB08</t>
  </si>
  <si>
    <t>215481</t>
  </si>
  <si>
    <t>FEVARIN</t>
  </si>
  <si>
    <t>100MG TBL FLM 30</t>
  </si>
  <si>
    <t>N06AX11</t>
  </si>
  <si>
    <t>127778</t>
  </si>
  <si>
    <t>MIRZATEN ORO TAB</t>
  </si>
  <si>
    <t>30MG POR TBL DIS 30</t>
  </si>
  <si>
    <t>N06AX16</t>
  </si>
  <si>
    <t>115562</t>
  </si>
  <si>
    <t>VENLAFAXIN MYLAN</t>
  </si>
  <si>
    <t>150MG CPS PRO 30</t>
  </si>
  <si>
    <t>N06BX18</t>
  </si>
  <si>
    <t>10252</t>
  </si>
  <si>
    <t>N06DA02</t>
  </si>
  <si>
    <t>142150</t>
  </si>
  <si>
    <t>DONEPEZIL MYLAN</t>
  </si>
  <si>
    <t>5MG TBL FLM 28</t>
  </si>
  <si>
    <t>148748</t>
  </si>
  <si>
    <t>10MG POR TBL DIS 28</t>
  </si>
  <si>
    <t>151581</t>
  </si>
  <si>
    <t>DONEPEZIL ACTAVIS</t>
  </si>
  <si>
    <t>N07CA01</t>
  </si>
  <si>
    <t>201082</t>
  </si>
  <si>
    <t>VERTIBETIS</t>
  </si>
  <si>
    <t>16MG TBL NOB 60</t>
  </si>
  <si>
    <t>R03AK07</t>
  </si>
  <si>
    <t>180087</t>
  </si>
  <si>
    <t>SYMBICORT TURBUHALER 200 MIKROGRAMŮ/ 6 MIKROGRAMŮ/ INHALACE</t>
  </si>
  <si>
    <t>160MCG/4,5MCG INH PLV 1X120DÁV</t>
  </si>
  <si>
    <t>180098</t>
  </si>
  <si>
    <t>SYMBICORT TURBUHALER 100 MIKROGRAMŮ/6 MIKROGRAMŮ/INHALACE</t>
  </si>
  <si>
    <t>80MCG/4,5MCG INH PLV 1X120DÁV</t>
  </si>
  <si>
    <t>R03AL04</t>
  </si>
  <si>
    <t>194361</t>
  </si>
  <si>
    <t>ULTIBRO BREEZHALER</t>
  </si>
  <si>
    <t>85MCG/43MCG INH PLV CPS DUR 30X1+1INH</t>
  </si>
  <si>
    <t>R03BB06</t>
  </si>
  <si>
    <t>193552</t>
  </si>
  <si>
    <t>SEEBRI BREEZHALER</t>
  </si>
  <si>
    <t>44MCG INH PLV CPS DUR 30X1+1INH</t>
  </si>
  <si>
    <t>R06AE07</t>
  </si>
  <si>
    <t>5496</t>
  </si>
  <si>
    <t>10MG TBL FLM 60</t>
  </si>
  <si>
    <t>66030</t>
  </si>
  <si>
    <t>V06XX</t>
  </si>
  <si>
    <t>217110</t>
  </si>
  <si>
    <t>217112</t>
  </si>
  <si>
    <t>POR PLV 1X300G</t>
  </si>
  <si>
    <t>33220</t>
  </si>
  <si>
    <t>POR SOL 1X225G</t>
  </si>
  <si>
    <t>33339</t>
  </si>
  <si>
    <t>33340</t>
  </si>
  <si>
    <t>33418</t>
  </si>
  <si>
    <t>33419</t>
  </si>
  <si>
    <t>33420</t>
  </si>
  <si>
    <t>33421</t>
  </si>
  <si>
    <t>33739</t>
  </si>
  <si>
    <t>33740</t>
  </si>
  <si>
    <t>33749</t>
  </si>
  <si>
    <t>POR SOL 4X125G</t>
  </si>
  <si>
    <t>33750</t>
  </si>
  <si>
    <t>33751</t>
  </si>
  <si>
    <t>33752</t>
  </si>
  <si>
    <t>NUTRIDRINK CREME S PŘÍCHUTÍ LESNÍHO OVOCE</t>
  </si>
  <si>
    <t>33833</t>
  </si>
  <si>
    <t>33847</t>
  </si>
  <si>
    <t>33848</t>
  </si>
  <si>
    <t>33850</t>
  </si>
  <si>
    <t>33851</t>
  </si>
  <si>
    <t>33855</t>
  </si>
  <si>
    <t>NUTRIDRINK BALÍČEK 5 + 1</t>
  </si>
  <si>
    <t>33859</t>
  </si>
  <si>
    <t>33864</t>
  </si>
  <si>
    <t>33865</t>
  </si>
  <si>
    <t>33866</t>
  </si>
  <si>
    <t>33897</t>
  </si>
  <si>
    <t>NUTRIDRINK COMPACT PROTEIN S PŘÍCHUTÍ BROSKEV A MANGO</t>
  </si>
  <si>
    <t>A02BA02</t>
  </si>
  <si>
    <t>91280</t>
  </si>
  <si>
    <t>150MG TBL FLM 30</t>
  </si>
  <si>
    <t>214526</t>
  </si>
  <si>
    <t>40MG TBL ENT 100 I</t>
  </si>
  <si>
    <t>166760</t>
  </si>
  <si>
    <t>50MG TBL FLM 100</t>
  </si>
  <si>
    <t>214350</t>
  </si>
  <si>
    <t>219875</t>
  </si>
  <si>
    <t>A10BA02</t>
  </si>
  <si>
    <t>117258</t>
  </si>
  <si>
    <t>METFORMIN TEVA XR</t>
  </si>
  <si>
    <t>500MG TBL PRO 60 I</t>
  </si>
  <si>
    <t>191922</t>
  </si>
  <si>
    <t>1000MG TBL FLM 60</t>
  </si>
  <si>
    <t>163085</t>
  </si>
  <si>
    <t>213480</t>
  </si>
  <si>
    <t>19000IU/ML INJ SOL ISP 10X0,6ML</t>
  </si>
  <si>
    <t>B01AF02</t>
  </si>
  <si>
    <t>193745</t>
  </si>
  <si>
    <t>ELIQUIS</t>
  </si>
  <si>
    <t>5MG TBL FLM 60</t>
  </si>
  <si>
    <t>215906</t>
  </si>
  <si>
    <t>150MG TBL FLM 100</t>
  </si>
  <si>
    <t>13768</t>
  </si>
  <si>
    <t>200MG TBL NOB 60</t>
  </si>
  <si>
    <t>16926</t>
  </si>
  <si>
    <t>0,3MG TBL FLM 100</t>
  </si>
  <si>
    <t>C02CA04</t>
  </si>
  <si>
    <t>107794</t>
  </si>
  <si>
    <t>4MG TBL NOB 90</t>
  </si>
  <si>
    <t>56808</t>
  </si>
  <si>
    <t>125MG TBL NOB 50</t>
  </si>
  <si>
    <t>58038</t>
  </si>
  <si>
    <t>50MG TBL PRO 100</t>
  </si>
  <si>
    <t>58042</t>
  </si>
  <si>
    <t>49910</t>
  </si>
  <si>
    <t>20MG TBL FLM 98</t>
  </si>
  <si>
    <t>199671</t>
  </si>
  <si>
    <t>BISOPROLOL PMCS</t>
  </si>
  <si>
    <t>2,5MG TBL NOB 30</t>
  </si>
  <si>
    <t>102596</t>
  </si>
  <si>
    <t>6,25MG TBL NOB 30</t>
  </si>
  <si>
    <t>15378</t>
  </si>
  <si>
    <t>5MG TBL NOB 90</t>
  </si>
  <si>
    <t>15379</t>
  </si>
  <si>
    <t>10MG TBL NOB 90</t>
  </si>
  <si>
    <t>111898</t>
  </si>
  <si>
    <t>111904</t>
  </si>
  <si>
    <t>20MG TBL NOB 100</t>
  </si>
  <si>
    <t>169654</t>
  </si>
  <si>
    <t>20MG TBL FLM 30 II</t>
  </si>
  <si>
    <t>56983</t>
  </si>
  <si>
    <t>5MG TBL NOB 100</t>
  </si>
  <si>
    <t>C09BA05</t>
  </si>
  <si>
    <t>115594</t>
  </si>
  <si>
    <t>MEDORAM PLUS H</t>
  </si>
  <si>
    <t>5MG/25MG TBL NOB 100</t>
  </si>
  <si>
    <t>114059</t>
  </si>
  <si>
    <t>LOZAP 12,5 ZENTIVA</t>
  </si>
  <si>
    <t>12,5MG TBL FLM 30 PVC</t>
  </si>
  <si>
    <t>114067</t>
  </si>
  <si>
    <t>50MG TBL FLM 90 II</t>
  </si>
  <si>
    <t>158198</t>
  </si>
  <si>
    <t>80MG TBL NOB 100</t>
  </si>
  <si>
    <t>C09DA01</t>
  </si>
  <si>
    <t>15317</t>
  </si>
  <si>
    <t>50MG/12,5MG TBL FLM 90</t>
  </si>
  <si>
    <t>C09DA04</t>
  </si>
  <si>
    <t>179771</t>
  </si>
  <si>
    <t>189668</t>
  </si>
  <si>
    <t>C10AA01</t>
  </si>
  <si>
    <t>144127</t>
  </si>
  <si>
    <t>SIMVASTATIN MYLAN</t>
  </si>
  <si>
    <t>20MG TBL FLM 100PVCD</t>
  </si>
  <si>
    <t>145558</t>
  </si>
  <si>
    <t>145567</t>
  </si>
  <si>
    <t>C10BX03</t>
  </si>
  <si>
    <t>30560</t>
  </si>
  <si>
    <t>CADUET</t>
  </si>
  <si>
    <t>10MG/10MG TBL FLM 30</t>
  </si>
  <si>
    <t>G04BD08</t>
  </si>
  <si>
    <t>211946</t>
  </si>
  <si>
    <t>SOLIFENACIN MYLAN</t>
  </si>
  <si>
    <t>85524</t>
  </si>
  <si>
    <t>AMOKSIKLAV 375 MG</t>
  </si>
  <si>
    <t>250MG/125MG TBL FLM 21</t>
  </si>
  <si>
    <t>85525</t>
  </si>
  <si>
    <t>AMOKSIKLAV 625 MG</t>
  </si>
  <si>
    <t>500MG/125MG TBL FLM 21</t>
  </si>
  <si>
    <t>169033</t>
  </si>
  <si>
    <t>500MG TBL FLM 16</t>
  </si>
  <si>
    <t>J01MA03</t>
  </si>
  <si>
    <t>94155</t>
  </si>
  <si>
    <t>400MG/5ML INF SOL 10X5ML</t>
  </si>
  <si>
    <t>12891</t>
  </si>
  <si>
    <t>100MG TBL NOB 15</t>
  </si>
  <si>
    <t>47285</t>
  </si>
  <si>
    <t>75MCG/H TDR EMP 5X12,6MG</t>
  </si>
  <si>
    <t>N02AE01</t>
  </si>
  <si>
    <t>42755</t>
  </si>
  <si>
    <t>TRANSTEC</t>
  </si>
  <si>
    <t>35MCG/H TDR EMP 5</t>
  </si>
  <si>
    <t>174730</t>
  </si>
  <si>
    <t>1000MG TBL FLM 100</t>
  </si>
  <si>
    <t>142866</t>
  </si>
  <si>
    <t>100MG TBL FLM 6X10</t>
  </si>
  <si>
    <t>11149</t>
  </si>
  <si>
    <t>N05CD08</t>
  </si>
  <si>
    <t>127738</t>
  </si>
  <si>
    <t>MIDAZOLAM ACCORD</t>
  </si>
  <si>
    <t>5MG/ML INJ/INF SOL 10X3ML</t>
  </si>
  <si>
    <t>195939</t>
  </si>
  <si>
    <t>SERTRALIN APOTEX</t>
  </si>
  <si>
    <t>50MG TBL FLM 30</t>
  </si>
  <si>
    <t>195941</t>
  </si>
  <si>
    <t>215479</t>
  </si>
  <si>
    <t>N06AB10</t>
  </si>
  <si>
    <t>134502</t>
  </si>
  <si>
    <t>ELICEA</t>
  </si>
  <si>
    <t>10MG TBL FLM 28</t>
  </si>
  <si>
    <t>115551</t>
  </si>
  <si>
    <t>75MG CPS PRO 30</t>
  </si>
  <si>
    <t>142080</t>
  </si>
  <si>
    <t>150MG CPS PRO 90</t>
  </si>
  <si>
    <t>10253</t>
  </si>
  <si>
    <t>176690</t>
  </si>
  <si>
    <t>BETAHISTIN ACTAVIS</t>
  </si>
  <si>
    <t>24MG TBL NOB 60</t>
  </si>
  <si>
    <t>215708</t>
  </si>
  <si>
    <t>24MG TBL NOB 50</t>
  </si>
  <si>
    <t>R03AC02</t>
  </si>
  <si>
    <t>31934</t>
  </si>
  <si>
    <t>100MCG/DÁV INH SUS PSS 200DÁV</t>
  </si>
  <si>
    <t>99600</t>
  </si>
  <si>
    <t>R06AE09</t>
  </si>
  <si>
    <t>124346</t>
  </si>
  <si>
    <t>CEZERA</t>
  </si>
  <si>
    <t>5MG TBL FLM 90 I</t>
  </si>
  <si>
    <t>33527</t>
  </si>
  <si>
    <t>Přehled plnění pozitivního listu - spotřeba léčivých přípravků - orientační přehled</t>
  </si>
  <si>
    <t>30 - Oddělení geriatrie</t>
  </si>
  <si>
    <t>3011 - lůžkové oddělení 46, 47</t>
  </si>
  <si>
    <t>3021 - ambulance</t>
  </si>
  <si>
    <t>(prázdné)</t>
  </si>
  <si>
    <t>Oddělení geriatrie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</si>
  <si>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</si>
  <si>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</si>
  <si>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</si>
  <si>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</si>
  <si>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</si>
  <si>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</si>
  <si>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</si>
  <si>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>Oddělení geriatrie Celkem</t>
  </si>
  <si>
    <t>* Legenda</t>
  </si>
  <si>
    <t>DIAPZT = Pomůcky pro diabetiky, jejichž název začíná slovem "Pumpa"</t>
  </si>
  <si>
    <t>Bretšnajdrová Milena</t>
  </si>
  <si>
    <t>Čapková Barbora</t>
  </si>
  <si>
    <t>Jiný</t>
  </si>
  <si>
    <t>Kabrhelová Kateřina</t>
  </si>
  <si>
    <t>Kurašová Jitka</t>
  </si>
  <si>
    <t>Machačová Martina</t>
  </si>
  <si>
    <t>Mertová Eva</t>
  </si>
  <si>
    <t>Molitorová Ivana</t>
  </si>
  <si>
    <t>Pavlů Naděžda</t>
  </si>
  <si>
    <t>Suchánková Hana</t>
  </si>
  <si>
    <t>Šanová Hana</t>
  </si>
  <si>
    <t>Záboj Zdeněk</t>
  </si>
  <si>
    <t>ALOPURINOL</t>
  </si>
  <si>
    <t>ALPRAZOLAM</t>
  </si>
  <si>
    <t>90959</t>
  </si>
  <si>
    <t>XANAX</t>
  </si>
  <si>
    <t>0,5MG TBL NOB 30</t>
  </si>
  <si>
    <t>AMLODIPIN</t>
  </si>
  <si>
    <t>ATORVASTATIN</t>
  </si>
  <si>
    <t>225107</t>
  </si>
  <si>
    <t>ATORVASTATIN ACTAVIS</t>
  </si>
  <si>
    <t>BETAHISTIN</t>
  </si>
  <si>
    <t>CITALOPRAM</t>
  </si>
  <si>
    <t>DIOSMIN, KOMBINACE</t>
  </si>
  <si>
    <t>97522</t>
  </si>
  <si>
    <t>500MG TBL FLM 30</t>
  </si>
  <si>
    <t>DISTIGMIN</t>
  </si>
  <si>
    <t>2360</t>
  </si>
  <si>
    <t>UBRETID</t>
  </si>
  <si>
    <t>5MG TBL NOB 20</t>
  </si>
  <si>
    <t>FUROSEMID</t>
  </si>
  <si>
    <t>GABAPENTIN</t>
  </si>
  <si>
    <t>84399</t>
  </si>
  <si>
    <t>NEURONTIN</t>
  </si>
  <si>
    <t>300MG CPS DUR 50</t>
  </si>
  <si>
    <t>IRBESARTAN</t>
  </si>
  <si>
    <t>500892</t>
  </si>
  <si>
    <t>IFIRMASTA</t>
  </si>
  <si>
    <t>300MG TBL FLM 28</t>
  </si>
  <si>
    <t>KYSELINA ACETYLSALICYLOVÁ</t>
  </si>
  <si>
    <t>188848</t>
  </si>
  <si>
    <t>STACYL</t>
  </si>
  <si>
    <t>100MG TBL ENT 60 I</t>
  </si>
  <si>
    <t>LANSOPRAZOL</t>
  </si>
  <si>
    <t>17121</t>
  </si>
  <si>
    <t>LANZUL</t>
  </si>
  <si>
    <t>30MG CPS DUR 28</t>
  </si>
  <si>
    <t>MAGNESIUM-LAKTÁT</t>
  </si>
  <si>
    <t>88630</t>
  </si>
  <si>
    <t>TBL.MAGNESII LACTICI 0,5 GLO</t>
  </si>
  <si>
    <t>0,5G TBL NOB 100</t>
  </si>
  <si>
    <t>METFORMIN</t>
  </si>
  <si>
    <t>208207</t>
  </si>
  <si>
    <t>SIOFOR</t>
  </si>
  <si>
    <t>850MG TBL FLM 60 II</t>
  </si>
  <si>
    <t>METOPROLOL</t>
  </si>
  <si>
    <t>54150</t>
  </si>
  <si>
    <t>EGILOK</t>
  </si>
  <si>
    <t>25MG TBL NOB 60</t>
  </si>
  <si>
    <t>MIRTAZAPIN</t>
  </si>
  <si>
    <t>146071</t>
  </si>
  <si>
    <t>MIRTAZAPIN MYLAN</t>
  </si>
  <si>
    <t>PANTOPRAZOL</t>
  </si>
  <si>
    <t>49113</t>
  </si>
  <si>
    <t>PERINDOPRIL A DIURETIKA</t>
  </si>
  <si>
    <t>162008</t>
  </si>
  <si>
    <t>10MG/2,5MG TBL FLM 30</t>
  </si>
  <si>
    <t>PREGABALIN</t>
  </si>
  <si>
    <t>210565</t>
  </si>
  <si>
    <t>RAMIPRIL</t>
  </si>
  <si>
    <t>15864</t>
  </si>
  <si>
    <t>RILMENIDIN</t>
  </si>
  <si>
    <t>84360</t>
  </si>
  <si>
    <t>1MG TBL NOB 30</t>
  </si>
  <si>
    <t>SODNÁ SŮL METAMIZOLU</t>
  </si>
  <si>
    <t>SPIRONOLAKTON</t>
  </si>
  <si>
    <t>3550</t>
  </si>
  <si>
    <t>25MG TBL NOB 20</t>
  </si>
  <si>
    <t>SULODEXID</t>
  </si>
  <si>
    <t>96118</t>
  </si>
  <si>
    <t>THEOFYLIN</t>
  </si>
  <si>
    <t>44309</t>
  </si>
  <si>
    <t>EUPHYLLIN CR N 400</t>
  </si>
  <si>
    <t>400MG CPS PRO 50</t>
  </si>
  <si>
    <t>TRAMADOL A PARACETAMOL</t>
  </si>
  <si>
    <t>SODNÁ SŮL LEVOTHYROXINU</t>
  </si>
  <si>
    <t>Jiná</t>
  </si>
  <si>
    <t>*2998</t>
  </si>
  <si>
    <t>CHLORID DRASELNÝ</t>
  </si>
  <si>
    <t>200935</t>
  </si>
  <si>
    <t>1G TBL PRO 30</t>
  </si>
  <si>
    <t>CHOLEKALCIFEROL</t>
  </si>
  <si>
    <t>12023</t>
  </si>
  <si>
    <t>0,5MG/ML POR GTT SOL 1X10ML</t>
  </si>
  <si>
    <t>155781</t>
  </si>
  <si>
    <t>100MG/50MG TBL NOB 50</t>
  </si>
  <si>
    <t>NADROPARIN</t>
  </si>
  <si>
    <t>32058</t>
  </si>
  <si>
    <t>NITROFURANTOIN</t>
  </si>
  <si>
    <t>207280</t>
  </si>
  <si>
    <t>FUROLIN</t>
  </si>
  <si>
    <t>PERINDOPRIL</t>
  </si>
  <si>
    <t>PERINDOPRIL A AMLODIPIN</t>
  </si>
  <si>
    <t>RŮZNÉ JINÉ KOMBINACE ŽELEZA</t>
  </si>
  <si>
    <t>119653</t>
  </si>
  <si>
    <t>320MG/60MG TBL FLM 60</t>
  </si>
  <si>
    <t>TIAPRID</t>
  </si>
  <si>
    <t>48578</t>
  </si>
  <si>
    <t>TRIMETAZIDIN</t>
  </si>
  <si>
    <t>VÁPNÍK, KOMBINACE S VITAMINEM D A/NEBO JINÝMI LÉČIVY</t>
  </si>
  <si>
    <t>206529</t>
  </si>
  <si>
    <t>CALCICHEW D3 JAHODA</t>
  </si>
  <si>
    <t>500MG/400IU TBL MND 60</t>
  </si>
  <si>
    <t>ITOPRIDUM</t>
  </si>
  <si>
    <t>132523</t>
  </si>
  <si>
    <t>METHYLPREDNISOLON</t>
  </si>
  <si>
    <t>32059</t>
  </si>
  <si>
    <t>49112</t>
  </si>
  <si>
    <t>20MG TBL ENT 14 I</t>
  </si>
  <si>
    <t>RIVASTIGMIN</t>
  </si>
  <si>
    <t>26530</t>
  </si>
  <si>
    <t>EXELON</t>
  </si>
  <si>
    <t>1,5MG CPS DUR 56</t>
  </si>
  <si>
    <t>165741</t>
  </si>
  <si>
    <t>TIAPRID PMCS</t>
  </si>
  <si>
    <t>Kompenzační pomůcky pro tělesně postižené</t>
  </si>
  <si>
    <t>23799</t>
  </si>
  <si>
    <t>KŘESLO KLOZETOVÉ PEVNÉ 513 S</t>
  </si>
  <si>
    <t>NASTAVITELNÁ VÝŠKA,ODNÍMATELNÁ MADLA,PLASTOVÁ NÁDOBA S VÍKEM</t>
  </si>
  <si>
    <t>17433</t>
  </si>
  <si>
    <t>20MG TBL FLM 60</t>
  </si>
  <si>
    <t>17189</t>
  </si>
  <si>
    <t>500MG TBL ENT 100</t>
  </si>
  <si>
    <t>KLONAZEPAM</t>
  </si>
  <si>
    <t>14957</t>
  </si>
  <si>
    <t>RIVOTRIL</t>
  </si>
  <si>
    <t>0,5MG TBL NOB 50</t>
  </si>
  <si>
    <t>KOMPLEX ŽELEZA S ISOMALTOSOU</t>
  </si>
  <si>
    <t>16594</t>
  </si>
  <si>
    <t>100MG TBL MND 30</t>
  </si>
  <si>
    <t>KYSELINA LISTOVÁ</t>
  </si>
  <si>
    <t>76064</t>
  </si>
  <si>
    <t>ACIDUM FOLICUM LÉČIVA</t>
  </si>
  <si>
    <t>10MG TBL OBD 30</t>
  </si>
  <si>
    <t>KYSELINA URSODEOXYCHOLOVÁ</t>
  </si>
  <si>
    <t>91017</t>
  </si>
  <si>
    <t>URSOFALK</t>
  </si>
  <si>
    <t>250MG CPS DUR 100</t>
  </si>
  <si>
    <t>LÉČIVA K TERAPII ONEMOCNĚNÍ JATER</t>
  </si>
  <si>
    <t>125753</t>
  </si>
  <si>
    <t>300MG CPS DUR 100</t>
  </si>
  <si>
    <t>LOPERAMID</t>
  </si>
  <si>
    <t>192853</t>
  </si>
  <si>
    <t>LOPERON</t>
  </si>
  <si>
    <t>2MG CPS DUR 20</t>
  </si>
  <si>
    <t>17992</t>
  </si>
  <si>
    <t>MEMANTIN</t>
  </si>
  <si>
    <t>26502</t>
  </si>
  <si>
    <t>EBIXA</t>
  </si>
  <si>
    <t>10MG TBL FLM 56 I</t>
  </si>
  <si>
    <t>29468</t>
  </si>
  <si>
    <t>20MG TBL FLM 28 I</t>
  </si>
  <si>
    <t>163137</t>
  </si>
  <si>
    <t>59806</t>
  </si>
  <si>
    <t>19000IU/ML INJ SOL ISP 10X0,6M</t>
  </si>
  <si>
    <t>OMEPRAZOL</t>
  </si>
  <si>
    <t>25366</t>
  </si>
  <si>
    <t>20MG CPS ETD 90</t>
  </si>
  <si>
    <t>49115</t>
  </si>
  <si>
    <t>180698</t>
  </si>
  <si>
    <t>40MG TBL ENT 90</t>
  </si>
  <si>
    <t>PREDNISON</t>
  </si>
  <si>
    <t>269</t>
  </si>
  <si>
    <t>PREDNISON 5 LÉČIVA</t>
  </si>
  <si>
    <t>29188</t>
  </si>
  <si>
    <t>9,5MG/24H TDR EMP 30X18MG</t>
  </si>
  <si>
    <t>47515</t>
  </si>
  <si>
    <t>500MG/200IU TBL MND 60</t>
  </si>
  <si>
    <t>ALFAKALCIDOL</t>
  </si>
  <si>
    <t>14398</t>
  </si>
  <si>
    <t>ALPHA D3</t>
  </si>
  <si>
    <t>1MCG CPS MOL 30</t>
  </si>
  <si>
    <t>AMIODARON</t>
  </si>
  <si>
    <t>148309</t>
  </si>
  <si>
    <t>40MG TBL FLM 90</t>
  </si>
  <si>
    <t>93013</t>
  </si>
  <si>
    <t>SORTIS</t>
  </si>
  <si>
    <t>93016</t>
  </si>
  <si>
    <t>BETAXOLOL</t>
  </si>
  <si>
    <t>BISOPROLOL</t>
  </si>
  <si>
    <t>94164</t>
  </si>
  <si>
    <t>CONCOR 5</t>
  </si>
  <si>
    <t>BROMAZEPAM</t>
  </si>
  <si>
    <t>88217</t>
  </si>
  <si>
    <t>1,5MG TBL NOB 30</t>
  </si>
  <si>
    <t>132601</t>
  </si>
  <si>
    <t>DEXAMETHASON A ANTIINFEKTIVA</t>
  </si>
  <si>
    <t>180988</t>
  </si>
  <si>
    <t>GENTADEX</t>
  </si>
  <si>
    <t>5MG/ML+1MG/ML OPH GTT SOL 1X5M</t>
  </si>
  <si>
    <t>DIKLOFENAK</t>
  </si>
  <si>
    <t>119672</t>
  </si>
  <si>
    <t>DICLOFENAC DUO PHARMASWISS</t>
  </si>
  <si>
    <t>75MG CPS RDR 30 I</t>
  </si>
  <si>
    <t>125121</t>
  </si>
  <si>
    <t>APO-DICLO SR 100</t>
  </si>
  <si>
    <t>100MG TBL RET 30</t>
  </si>
  <si>
    <t>125122</t>
  </si>
  <si>
    <t>100MG TBL RET 100</t>
  </si>
  <si>
    <t>75632</t>
  </si>
  <si>
    <t>DICLOFENAC AL RETARD</t>
  </si>
  <si>
    <t>100MG TBL PRO 50</t>
  </si>
  <si>
    <t>132786</t>
  </si>
  <si>
    <t>500MG TBL FLM 60</t>
  </si>
  <si>
    <t>DOXYCYKLIN</t>
  </si>
  <si>
    <t>90986</t>
  </si>
  <si>
    <t>100MG TBL NOB 10</t>
  </si>
  <si>
    <t>FENOFIBRÁT</t>
  </si>
  <si>
    <t>207100</t>
  </si>
  <si>
    <t>267MG CPS DUR 90</t>
  </si>
  <si>
    <t>HOŘČÍK (RŮZNÉ SOLE V KOMBINACI)</t>
  </si>
  <si>
    <t>66555</t>
  </si>
  <si>
    <t>365MG POR GRA SOL SCC 30</t>
  </si>
  <si>
    <t>HYDROCHLOROTHIAZID A KALIUM ŠETŘÍCÍ DIURETIKA</t>
  </si>
  <si>
    <t>47476</t>
  </si>
  <si>
    <t>5MG/50MG TBL NOB 50</t>
  </si>
  <si>
    <t>94804</t>
  </si>
  <si>
    <t>MODURETIC</t>
  </si>
  <si>
    <t>5MG/50MG TBL NOB 30</t>
  </si>
  <si>
    <t>IBUPROFEN</t>
  </si>
  <si>
    <t>32019</t>
  </si>
  <si>
    <t>IBUPROFEN AL 400</t>
  </si>
  <si>
    <t>400MG TBL FLM 50</t>
  </si>
  <si>
    <t>JINÁ ANTIBIOTIKA PRO LOKÁLNÍ APLIKACI</t>
  </si>
  <si>
    <t>1066</t>
  </si>
  <si>
    <t>250IU/G+5,2MG/G UNG 10G</t>
  </si>
  <si>
    <t>KAPTOPRIL</t>
  </si>
  <si>
    <t>31215</t>
  </si>
  <si>
    <t>TENSIOMIN</t>
  </si>
  <si>
    <t>25MG TBL NOB 30</t>
  </si>
  <si>
    <t>KLARITHROMYCIN</t>
  </si>
  <si>
    <t>53853</t>
  </si>
  <si>
    <t>500MG TBL FLM 14</t>
  </si>
  <si>
    <t>203854</t>
  </si>
  <si>
    <t>KLOPIDOGREL</t>
  </si>
  <si>
    <t>141036</t>
  </si>
  <si>
    <t>TROMBEX</t>
  </si>
  <si>
    <t>75MG TBL FLM 90</t>
  </si>
  <si>
    <t>163425</t>
  </si>
  <si>
    <t>ASPIRIN PROTECT 100</t>
  </si>
  <si>
    <t>100MG TBL ENT 50</t>
  </si>
  <si>
    <t>155780</t>
  </si>
  <si>
    <t>100MG/50MG TBL NOB 20</t>
  </si>
  <si>
    <t>LOSARTAN A DIURETIKA</t>
  </si>
  <si>
    <t>102382</t>
  </si>
  <si>
    <t>LORISTA H</t>
  </si>
  <si>
    <t>100MG/25MG TBL FLM 28</t>
  </si>
  <si>
    <t>15316</t>
  </si>
  <si>
    <t>50MG/12,5MG TBL FLM 30</t>
  </si>
  <si>
    <t>MEDROXYPROGESTERON A ESTROGEN</t>
  </si>
  <si>
    <t>14628</t>
  </si>
  <si>
    <t>DIVINA</t>
  </si>
  <si>
    <t>2MG+2MG/10MG TBL NOB 3X21</t>
  </si>
  <si>
    <t>152145</t>
  </si>
  <si>
    <t>GLUCOPHAGE XR</t>
  </si>
  <si>
    <t>750MG TBL PRO 60 II</t>
  </si>
  <si>
    <t>132995</t>
  </si>
  <si>
    <t>METOKLOPRAMID</t>
  </si>
  <si>
    <t>187983</t>
  </si>
  <si>
    <t>CERUCAL</t>
  </si>
  <si>
    <t>10MG TBL NOB 50</t>
  </si>
  <si>
    <t>NIFUROXAZID</t>
  </si>
  <si>
    <t>214593</t>
  </si>
  <si>
    <t>200MG CPS DUR 14</t>
  </si>
  <si>
    <t>NIMESULID</t>
  </si>
  <si>
    <t>180578</t>
  </si>
  <si>
    <t>20MG TBL ENT 90 II</t>
  </si>
  <si>
    <t>85159</t>
  </si>
  <si>
    <t>PRENESSA</t>
  </si>
  <si>
    <t>210570</t>
  </si>
  <si>
    <t>56981</t>
  </si>
  <si>
    <t>RAMIPRIL A FELODIPIN</t>
  </si>
  <si>
    <t>50117</t>
  </si>
  <si>
    <t>TRIASYN</t>
  </si>
  <si>
    <t>5MG/5MG TBL RET 30</t>
  </si>
  <si>
    <t>50118</t>
  </si>
  <si>
    <t>2,5MG/2,5MG TBL RET 30</t>
  </si>
  <si>
    <t>ROSUVASTATIN</t>
  </si>
  <si>
    <t>148074</t>
  </si>
  <si>
    <t>ROSUCARD</t>
  </si>
  <si>
    <t>SERTRALIN</t>
  </si>
  <si>
    <t>31866</t>
  </si>
  <si>
    <t>ASENTRA 50</t>
  </si>
  <si>
    <t>SILYMARIN</t>
  </si>
  <si>
    <t>19570</t>
  </si>
  <si>
    <t>LAGOSA</t>
  </si>
  <si>
    <t>19571</t>
  </si>
  <si>
    <t>TBL OBD 100</t>
  </si>
  <si>
    <t>173401</t>
  </si>
  <si>
    <t>250SU CPS MOL 120</t>
  </si>
  <si>
    <t>173400</t>
  </si>
  <si>
    <t>250SU CPS MOL 60</t>
  </si>
  <si>
    <t>TELMISARTAN A DIURETIKA</t>
  </si>
  <si>
    <t>26578</t>
  </si>
  <si>
    <t>MICARDISPLUS</t>
  </si>
  <si>
    <t>80MG/12,5MG TBL NOB 28</t>
  </si>
  <si>
    <t>TIANEPTIN</t>
  </si>
  <si>
    <t>14808</t>
  </si>
  <si>
    <t>12,5MG TBL OBD 90</t>
  </si>
  <si>
    <t>TOLPERISON</t>
  </si>
  <si>
    <t>57525</t>
  </si>
  <si>
    <t>MYDOCALM</t>
  </si>
  <si>
    <t>TRAZODON</t>
  </si>
  <si>
    <t>46444</t>
  </si>
  <si>
    <t>150MG TBL RET 60</t>
  </si>
  <si>
    <t>164888</t>
  </si>
  <si>
    <t>600MG/400IU TBL FLM 90</t>
  </si>
  <si>
    <t>94114</t>
  </si>
  <si>
    <t>ZOLPIDEM</t>
  </si>
  <si>
    <t>APIXABAN</t>
  </si>
  <si>
    <t>168327</t>
  </si>
  <si>
    <t>2,5MG TBL FLM 60</t>
  </si>
  <si>
    <t>168328</t>
  </si>
  <si>
    <t>2,5MG TBL FLM 60X1</t>
  </si>
  <si>
    <t>BISOPROLOL A AMLODIPIN</t>
  </si>
  <si>
    <t>184284</t>
  </si>
  <si>
    <t>CONCOR COMBI</t>
  </si>
  <si>
    <t>69191</t>
  </si>
  <si>
    <t>150MCG TBL NOB 100</t>
  </si>
  <si>
    <t>LIDSKÝ INSULIN</t>
  </si>
  <si>
    <t>Obvazový materiál, náplasti</t>
  </si>
  <si>
    <t>172235</t>
  </si>
  <si>
    <t>KRYTÍ ANTIMIKROBIÁLNÍ SORELEX</t>
  </si>
  <si>
    <t>10X10CM,10KS</t>
  </si>
  <si>
    <t>Kompresní punčochy a návleky</t>
  </si>
  <si>
    <t>45387</t>
  </si>
  <si>
    <t>PUNČOCHY KOMPRESNÍ LÝTKOVÉ II.K.T.</t>
  </si>
  <si>
    <t>MAXIS COMFORT A-D</t>
  </si>
  <si>
    <t>Pomůcky pro inkontinentní</t>
  </si>
  <si>
    <t>88141</t>
  </si>
  <si>
    <t>VLOŽKY ABSORPČNÍ TENA LADY NORMAL</t>
  </si>
  <si>
    <t>300ML,24KS</t>
  </si>
  <si>
    <t>208204</t>
  </si>
  <si>
    <t>500MG TBL FLM 60 II</t>
  </si>
  <si>
    <t>125046</t>
  </si>
  <si>
    <t>APO-AMLO</t>
  </si>
  <si>
    <t>AZITHROMYCIN</t>
  </si>
  <si>
    <t>45011</t>
  </si>
  <si>
    <t>500MG TBL FLM 6</t>
  </si>
  <si>
    <t>158711</t>
  </si>
  <si>
    <t>DABIGATRAN-ETEXILÁT</t>
  </si>
  <si>
    <t>29327</t>
  </si>
  <si>
    <t>PRADAXA</t>
  </si>
  <si>
    <t>110MG CPS DUR 30X1 I</t>
  </si>
  <si>
    <t>DRASLÍK</t>
  </si>
  <si>
    <t>88356</t>
  </si>
  <si>
    <t>0,175G/0,175G TBL NOB 100</t>
  </si>
  <si>
    <t>GLIKLAZID</t>
  </si>
  <si>
    <t>1290</t>
  </si>
  <si>
    <t>30MG TBL RET 60</t>
  </si>
  <si>
    <t>INDAPAMID</t>
  </si>
  <si>
    <t>191877</t>
  </si>
  <si>
    <t>INDAPAMID PMCS</t>
  </si>
  <si>
    <t>ISOSORBID-MONONITRÁT</t>
  </si>
  <si>
    <t>21793</t>
  </si>
  <si>
    <t>100MG TBL PRO 20</t>
  </si>
  <si>
    <t>KANDESARTAN</t>
  </si>
  <si>
    <t>171547</t>
  </si>
  <si>
    <t>CARZAP</t>
  </si>
  <si>
    <t>16MG TBL NOB 28</t>
  </si>
  <si>
    <t>KARVEDILOL</t>
  </si>
  <si>
    <t>99295</t>
  </si>
  <si>
    <t>ANOPYRIN</t>
  </si>
  <si>
    <t>100MG TBL NOB 2X10</t>
  </si>
  <si>
    <t>LERKANIDIPIN</t>
  </si>
  <si>
    <t>LOSARTAN</t>
  </si>
  <si>
    <t>46981</t>
  </si>
  <si>
    <t>200MG TBL PRO 30</t>
  </si>
  <si>
    <t>MOXONIDIN</t>
  </si>
  <si>
    <t>NAFTIDROFURYL</t>
  </si>
  <si>
    <t>97026</t>
  </si>
  <si>
    <t>NEBIVOLOL</t>
  </si>
  <si>
    <t>17187</t>
  </si>
  <si>
    <t>NIMESIL</t>
  </si>
  <si>
    <t>100MG POR GRA SUS 30</t>
  </si>
  <si>
    <t>NITRENDIPIN</t>
  </si>
  <si>
    <t>25365</t>
  </si>
  <si>
    <t>20MG CPS ETD 28</t>
  </si>
  <si>
    <t>126031</t>
  </si>
  <si>
    <t>PRENEWEL</t>
  </si>
  <si>
    <t>4MG/1,25MG TBL NOB 30 II</t>
  </si>
  <si>
    <t>26533</t>
  </si>
  <si>
    <t>3MG CPS DUR 56</t>
  </si>
  <si>
    <t>TELMISARTAN</t>
  </si>
  <si>
    <t>44305</t>
  </si>
  <si>
    <t>200MG CPS PRO 50</t>
  </si>
  <si>
    <t>76650</t>
  </si>
  <si>
    <t>AFONILUM SR</t>
  </si>
  <si>
    <t>250MG CPS PRO 50</t>
  </si>
  <si>
    <t>54094</t>
  </si>
  <si>
    <t>75MG TBL RET 30</t>
  </si>
  <si>
    <t>TRIAMCINOLON</t>
  </si>
  <si>
    <t>162502</t>
  </si>
  <si>
    <t>1MG/G DRM EML 30G</t>
  </si>
  <si>
    <t>URAPIDIL</t>
  </si>
  <si>
    <t>215478</t>
  </si>
  <si>
    <t>60MG CPS PRO 50</t>
  </si>
  <si>
    <t>VERAPAMIL</t>
  </si>
  <si>
    <t>PERINDOPRIL, AMLODIPIN A INDAPAMID</t>
  </si>
  <si>
    <t>LEVODOPA A INHIBITOR DEKARBOXYLASY</t>
  </si>
  <si>
    <t>16044</t>
  </si>
  <si>
    <t>MADOPAR 62,5</t>
  </si>
  <si>
    <t>50MG/12,5MG TBL SOL 100</t>
  </si>
  <si>
    <t>BAKLOFEN</t>
  </si>
  <si>
    <t>40274</t>
  </si>
  <si>
    <t>BACLOFEN-POLPHARMA</t>
  </si>
  <si>
    <t>BILASTIN</t>
  </si>
  <si>
    <t>148673</t>
  </si>
  <si>
    <t>XADOS</t>
  </si>
  <si>
    <t>29328</t>
  </si>
  <si>
    <t>110MG CPS DUR 60X1 I</t>
  </si>
  <si>
    <t>14075</t>
  </si>
  <si>
    <t>DONEPEZIL</t>
  </si>
  <si>
    <t>DOXAZOSIN</t>
  </si>
  <si>
    <t>ESCITALOPRAM</t>
  </si>
  <si>
    <t>135928</t>
  </si>
  <si>
    <t>ESOPREX</t>
  </si>
  <si>
    <t>FELODIPIN</t>
  </si>
  <si>
    <t>2959</t>
  </si>
  <si>
    <t>PRESID</t>
  </si>
  <si>
    <t>10MG TBL PRO 30</t>
  </si>
  <si>
    <t>GLYCEROL</t>
  </si>
  <si>
    <t>3688</t>
  </si>
  <si>
    <t>SUPPOSITORIA GLYCERINI LÉČIVA</t>
  </si>
  <si>
    <t>2,06G SUP 10</t>
  </si>
  <si>
    <t>KARBAMAZEPIN</t>
  </si>
  <si>
    <t>16444</t>
  </si>
  <si>
    <t>200MG TBL PRO 50</t>
  </si>
  <si>
    <t>225506</t>
  </si>
  <si>
    <t>DILATREND 6,25</t>
  </si>
  <si>
    <t>KVETIAPIN</t>
  </si>
  <si>
    <t>125114</t>
  </si>
  <si>
    <t>100MG TBL NOB 3X20</t>
  </si>
  <si>
    <t>KYSELINA VALPROOVÁ</t>
  </si>
  <si>
    <t>214215</t>
  </si>
  <si>
    <t>BLOXAZOC</t>
  </si>
  <si>
    <t>32060</t>
  </si>
  <si>
    <t>9500IU/ML INJ SOL ISP 2X0,6ML</t>
  </si>
  <si>
    <t>32061</t>
  </si>
  <si>
    <t>66015</t>
  </si>
  <si>
    <t>49123</t>
  </si>
  <si>
    <t>97402</t>
  </si>
  <si>
    <t>320MG/60MG TBL FLM 50</t>
  </si>
  <si>
    <t>132840</t>
  </si>
  <si>
    <t>44307</t>
  </si>
  <si>
    <t>300MG CPS PRO 50</t>
  </si>
  <si>
    <t>TRANDOLAPRIL A VERAPAMIL</t>
  </si>
  <si>
    <t>185636</t>
  </si>
  <si>
    <t>180MG/2MG TBL RET 28</t>
  </si>
  <si>
    <t>47514</t>
  </si>
  <si>
    <t>500MG/200IU TBL MND 20</t>
  </si>
  <si>
    <t>MULTIENZYMOVÉ PŘÍPRAVKY (LIPASA, PROTEASA APOD.)</t>
  </si>
  <si>
    <t>200309</t>
  </si>
  <si>
    <t>25000U CPS ETD 50</t>
  </si>
  <si>
    <t>LAKTULOSA</t>
  </si>
  <si>
    <t>81456</t>
  </si>
  <si>
    <t>667G/L POR SOL 1X500ML HDP</t>
  </si>
  <si>
    <t>*1026</t>
  </si>
  <si>
    <t>ACEBUTOLOL</t>
  </si>
  <si>
    <t>80058</t>
  </si>
  <si>
    <t>SECTRAL</t>
  </si>
  <si>
    <t>400MG TBL FLM 30</t>
  </si>
  <si>
    <t>1710</t>
  </si>
  <si>
    <t>MILURIT</t>
  </si>
  <si>
    <t>125060</t>
  </si>
  <si>
    <t>132802</t>
  </si>
  <si>
    <t>DIGOXIN</t>
  </si>
  <si>
    <t>83318</t>
  </si>
  <si>
    <t>DIGOXIN 0,125 LÉČIVA</t>
  </si>
  <si>
    <t>0,125MG TBL NOB 30</t>
  </si>
  <si>
    <t>DOMPERIDON</t>
  </si>
  <si>
    <t>47271</t>
  </si>
  <si>
    <t>FEXOFENADIN</t>
  </si>
  <si>
    <t>120929</t>
  </si>
  <si>
    <t>EWOFEX</t>
  </si>
  <si>
    <t>120MG TBL FLM 30</t>
  </si>
  <si>
    <t>84398</t>
  </si>
  <si>
    <t>100MG CPS DUR 100</t>
  </si>
  <si>
    <t>GLIMEPIRID</t>
  </si>
  <si>
    <t>12026</t>
  </si>
  <si>
    <t>GLIMEPIRID SANDOZ</t>
  </si>
  <si>
    <t>KALCITRIOL</t>
  </si>
  <si>
    <t>14937</t>
  </si>
  <si>
    <t>ROCALTROL</t>
  </si>
  <si>
    <t>0,25MCG CPS MOL 30</t>
  </si>
  <si>
    <t>162858</t>
  </si>
  <si>
    <t>100MG TBL ENT 28</t>
  </si>
  <si>
    <t>203564</t>
  </si>
  <si>
    <t>LINAGLIPTIN</t>
  </si>
  <si>
    <t>168447</t>
  </si>
  <si>
    <t>TRAJENTA</t>
  </si>
  <si>
    <t>5MG TBL FLM 30X1</t>
  </si>
  <si>
    <t>MELPERON</t>
  </si>
  <si>
    <t>199466</t>
  </si>
  <si>
    <t>BURONIL</t>
  </si>
  <si>
    <t>25MG TBL FLM 50</t>
  </si>
  <si>
    <t>23793</t>
  </si>
  <si>
    <t>GLUCOPHAGE</t>
  </si>
  <si>
    <t>500MG TBL FLM 5X10</t>
  </si>
  <si>
    <t>METRONIDAZOL</t>
  </si>
  <si>
    <t>2427</t>
  </si>
  <si>
    <t>250MG TBL NOB 20</t>
  </si>
  <si>
    <t>12895</t>
  </si>
  <si>
    <t>100MG POR GRA SUS 30 I</t>
  </si>
  <si>
    <t>215606</t>
  </si>
  <si>
    <t>215605</t>
  </si>
  <si>
    <t>124115</t>
  </si>
  <si>
    <t>10MG/5MG TBL NOB 30</t>
  </si>
  <si>
    <t>POTRAVINY PRO ZVLÁŠTNÍ LÉKAŘSKÉ ÚČELY (PZLÚ)</t>
  </si>
  <si>
    <t>33331</t>
  </si>
  <si>
    <t>33526</t>
  </si>
  <si>
    <t>POR SOL 1X1000ML</t>
  </si>
  <si>
    <t>33422</t>
  </si>
  <si>
    <t>NUTRISON ADVANCED DIASON LOW ENERGY</t>
  </si>
  <si>
    <t>210568</t>
  </si>
  <si>
    <t>150MG CPS DUR 56</t>
  </si>
  <si>
    <t>RIFAXIMIN</t>
  </si>
  <si>
    <t>202740</t>
  </si>
  <si>
    <t>200MG TBL FLM 28</t>
  </si>
  <si>
    <t>145583</t>
  </si>
  <si>
    <t>40MG TBL FLM 30</t>
  </si>
  <si>
    <t>163138</t>
  </si>
  <si>
    <t>SULFAMETHOXAZOL A TRIMETHOPRIM</t>
  </si>
  <si>
    <t>3377</t>
  </si>
  <si>
    <t>BISEPTOL</t>
  </si>
  <si>
    <t>400MG/80MG TBL NOB 20</t>
  </si>
  <si>
    <t>TRAMADOL</t>
  </si>
  <si>
    <t>201138</t>
  </si>
  <si>
    <t>TRAMAL RETARD TABLETY 100 MG</t>
  </si>
  <si>
    <t>100MG TBL PRO 30 II</t>
  </si>
  <si>
    <t>193741</t>
  </si>
  <si>
    <t>2,5MG TBL FLM 168</t>
  </si>
  <si>
    <t>168326</t>
  </si>
  <si>
    <t>2,5MG TBL FLM 20</t>
  </si>
  <si>
    <t>150796</t>
  </si>
  <si>
    <t>AMLOZEK</t>
  </si>
  <si>
    <t>169660</t>
  </si>
  <si>
    <t>20MG TBL FLM 100 II</t>
  </si>
  <si>
    <t>MEBEVERIN</t>
  </si>
  <si>
    <t>100301</t>
  </si>
  <si>
    <t>DUSPATALIN RETARD</t>
  </si>
  <si>
    <t>200MG CPS RDR 30</t>
  </si>
  <si>
    <t>215162</t>
  </si>
  <si>
    <t>CYNT 0,2</t>
  </si>
  <si>
    <t>0,2MG TBL FLM 98 I</t>
  </si>
  <si>
    <t>115318</t>
  </si>
  <si>
    <t>PAROXETIN</t>
  </si>
  <si>
    <t>RAMIPRIL A DIURETIKA</t>
  </si>
  <si>
    <t>224840</t>
  </si>
  <si>
    <t>RAMIPRIL H ACTAVIS</t>
  </si>
  <si>
    <t>5MG/25MG TBL NOB 50</t>
  </si>
  <si>
    <t>215172</t>
  </si>
  <si>
    <t>*1005</t>
  </si>
  <si>
    <t>132989</t>
  </si>
  <si>
    <t>ATORIS 20</t>
  </si>
  <si>
    <t>21795</t>
  </si>
  <si>
    <t>IVABRADIN</t>
  </si>
  <si>
    <t>224680</t>
  </si>
  <si>
    <t>IVABRADIN TEVA</t>
  </si>
  <si>
    <t>7,5MG TBL FLM 56 KALBLI</t>
  </si>
  <si>
    <t>RIVAROXABAN</t>
  </si>
  <si>
    <t>168903</t>
  </si>
  <si>
    <t>XARELTO</t>
  </si>
  <si>
    <t>20MG TBL FLM 28 II</t>
  </si>
  <si>
    <t>VALSARTAN</t>
  </si>
  <si>
    <t>VINPOCETIN</t>
  </si>
  <si>
    <t>KODEIN A PARACETAMOL</t>
  </si>
  <si>
    <t>109799</t>
  </si>
  <si>
    <t>ULTRACOD</t>
  </si>
  <si>
    <t>500MG/30MG TBL NOB 30</t>
  </si>
  <si>
    <t>CIPROFIBRÁT</t>
  </si>
  <si>
    <t>47684</t>
  </si>
  <si>
    <t>LIPANOR</t>
  </si>
  <si>
    <t>100MG CPS DUR 60</t>
  </si>
  <si>
    <t>46621</t>
  </si>
  <si>
    <t>UNO</t>
  </si>
  <si>
    <t>150MG TBL PRO 20</t>
  </si>
  <si>
    <t>16031</t>
  </si>
  <si>
    <t>VOLTAREN 50</t>
  </si>
  <si>
    <t>50MG TBL ENT 20</t>
  </si>
  <si>
    <t>132908</t>
  </si>
  <si>
    <t>500MG TBL FLM 120</t>
  </si>
  <si>
    <t>132907</t>
  </si>
  <si>
    <t>142140</t>
  </si>
  <si>
    <t>10MG TBL FLM 84</t>
  </si>
  <si>
    <t>GUAJFENESIN</t>
  </si>
  <si>
    <t>58249</t>
  </si>
  <si>
    <t>GUAJACURAN 5%</t>
  </si>
  <si>
    <t>50MG/ML INJ SOL 10X10ML</t>
  </si>
  <si>
    <t>HYDROXYCHLOROCHIN</t>
  </si>
  <si>
    <t>54424</t>
  </si>
  <si>
    <t>200MG TBL FLM 60</t>
  </si>
  <si>
    <t>96696</t>
  </si>
  <si>
    <t>2,5MG CPS DUR 30</t>
  </si>
  <si>
    <t>21794</t>
  </si>
  <si>
    <t>KLOTRIMAZOL</t>
  </si>
  <si>
    <t>13798</t>
  </si>
  <si>
    <t>CANESTEN</t>
  </si>
  <si>
    <t>10MG/G CRM 20G</t>
  </si>
  <si>
    <t>MEBENDAZOL</t>
  </si>
  <si>
    <t>122198</t>
  </si>
  <si>
    <t>VERMOX</t>
  </si>
  <si>
    <t>100MG TBL NOB 6</t>
  </si>
  <si>
    <t>214193</t>
  </si>
  <si>
    <t>OXAZEPAM</t>
  </si>
  <si>
    <t>1940</t>
  </si>
  <si>
    <t>OXAZEPAM LÉČIVA</t>
  </si>
  <si>
    <t>10MG TBL NOB 20</t>
  </si>
  <si>
    <t>124091</t>
  </si>
  <si>
    <t>5MG/5MG TBL NOB 90(3X30)</t>
  </si>
  <si>
    <t>162012</t>
  </si>
  <si>
    <t>10MG/2,5MG TBL FLM 90(3X30)</t>
  </si>
  <si>
    <t>PITOFENON A ANALGETIKA</t>
  </si>
  <si>
    <t>176954</t>
  </si>
  <si>
    <t>500MG/ML+5MG/ML POR GTT SOL 1X</t>
  </si>
  <si>
    <t>RUTOSID, KOMBINACE</t>
  </si>
  <si>
    <t>96303</t>
  </si>
  <si>
    <t>ASCORUTIN</t>
  </si>
  <si>
    <t>100MG/20MG TBL FLM 50</t>
  </si>
  <si>
    <t>SUKRALFÁT</t>
  </si>
  <si>
    <t>91217</t>
  </si>
  <si>
    <t>VENTER</t>
  </si>
  <si>
    <t>1G TBL NOB 50</t>
  </si>
  <si>
    <t>97186</t>
  </si>
  <si>
    <t>100MCG TBL NOB 100 I</t>
  </si>
  <si>
    <t>81790</t>
  </si>
  <si>
    <t>KRYTÍ ANTIMIKROBIÁLNÍ MEPILEX AG</t>
  </si>
  <si>
    <t>10X10CM SE SILIKONOVOU VRSTVOU SAFETAC,5KS</t>
  </si>
  <si>
    <t>80986</t>
  </si>
  <si>
    <t>OBINADLO ELASTICKÉ FIXA CREP</t>
  </si>
  <si>
    <t>8CMX4M,TAŽNOST 160%,20KS</t>
  </si>
  <si>
    <t>80573</t>
  </si>
  <si>
    <t>KRYTÍ ABSORPČNÍ MEPILEX</t>
  </si>
  <si>
    <t>170311</t>
  </si>
  <si>
    <t>KOMPRESY ZETUVIT PLUS VYSOCE SAVÉ STERILNÍ</t>
  </si>
  <si>
    <t>80587</t>
  </si>
  <si>
    <t>OBINADLO ELASTICKÉ CZIDEÁL</t>
  </si>
  <si>
    <t>10CMX5M,KRÁTKÝ TAH,1KS</t>
  </si>
  <si>
    <t>82046</t>
  </si>
  <si>
    <t>KRYTÍ MŘÍŽKA SILIKONOVÁ MEPITEL ONE,289200</t>
  </si>
  <si>
    <t>8X10CM SE SILIKONOVOU VRSTVOU SAFETAC,5KS</t>
  </si>
  <si>
    <t>169435</t>
  </si>
  <si>
    <t>KRYTÍ ABSORPČNÍ MEXTRA SUPERABSORBENT</t>
  </si>
  <si>
    <t>80767</t>
  </si>
  <si>
    <t>KRYTÍ S MASTÍ JELONET</t>
  </si>
  <si>
    <t>45389</t>
  </si>
  <si>
    <t>PUNČOCHY KOMPRESNÍ STEHENNÍ II.K.T.</t>
  </si>
  <si>
    <t>MAXIS COMFORT A-G</t>
  </si>
  <si>
    <t>ATENOLOL</t>
  </si>
  <si>
    <t>58659</t>
  </si>
  <si>
    <t>ATENOLOL AL 25</t>
  </si>
  <si>
    <t>132988</t>
  </si>
  <si>
    <t>154025</t>
  </si>
  <si>
    <t>ALZIL</t>
  </si>
  <si>
    <t>13808</t>
  </si>
  <si>
    <t>97864</t>
  </si>
  <si>
    <t>250MG CPS DUR 50</t>
  </si>
  <si>
    <t>44997</t>
  </si>
  <si>
    <t>500MG TBL RET 100</t>
  </si>
  <si>
    <t>125752</t>
  </si>
  <si>
    <t>LEVETIRACETAM</t>
  </si>
  <si>
    <t>25835</t>
  </si>
  <si>
    <t>KEPPRA</t>
  </si>
  <si>
    <t>500MG TBL FLM 50</t>
  </si>
  <si>
    <t>86393</t>
  </si>
  <si>
    <t>0,5G TBL NOB 50</t>
  </si>
  <si>
    <t>54151</t>
  </si>
  <si>
    <t>50MG TBL NOB 60</t>
  </si>
  <si>
    <t>53761</t>
  </si>
  <si>
    <t>NEBILET</t>
  </si>
  <si>
    <t>25364</t>
  </si>
  <si>
    <t>20MG CPS ETD 14</t>
  </si>
  <si>
    <t>215608</t>
  </si>
  <si>
    <t>HELICID 10 ZENTIVA</t>
  </si>
  <si>
    <t>10MG CPS ETD 28</t>
  </si>
  <si>
    <t>PROPAFENON</t>
  </si>
  <si>
    <t>186335</t>
  </si>
  <si>
    <t>186329</t>
  </si>
  <si>
    <t>300MG TBL FLM 50</t>
  </si>
  <si>
    <t>RAMIPRIL A AMLODIPIN</t>
  </si>
  <si>
    <t>177280</t>
  </si>
  <si>
    <t>EGIRAMLON</t>
  </si>
  <si>
    <t>5MG/5MG CPS DUR 60</t>
  </si>
  <si>
    <t>214904</t>
  </si>
  <si>
    <t>TROXERUTIN</t>
  </si>
  <si>
    <t>4336</t>
  </si>
  <si>
    <t>300MG CPS DUR 30</t>
  </si>
  <si>
    <t>PERINDOPRIL A BISOPROLOL</t>
  </si>
  <si>
    <t>213255</t>
  </si>
  <si>
    <t>COSYREL</t>
  </si>
  <si>
    <t>5MG/5MG TBL FLM 30</t>
  </si>
  <si>
    <t>CIPROFLOXACIN</t>
  </si>
  <si>
    <t>96039</t>
  </si>
  <si>
    <t>CIPRINOL 500</t>
  </si>
  <si>
    <t>132524</t>
  </si>
  <si>
    <t>GESTODEN A ETHINYLESTRADIOL</t>
  </si>
  <si>
    <t>97557</t>
  </si>
  <si>
    <t>LINDYNETTE 20</t>
  </si>
  <si>
    <t>75MCG/20MCG TBL OBD 3X21</t>
  </si>
  <si>
    <t>69447</t>
  </si>
  <si>
    <t>25MG TBL OBD 50</t>
  </si>
  <si>
    <t>PROPIVERIN</t>
  </si>
  <si>
    <t>178611</t>
  </si>
  <si>
    <t>MICTONORM UNO</t>
  </si>
  <si>
    <t>45MG CPS RDR 28</t>
  </si>
  <si>
    <t>26539</t>
  </si>
  <si>
    <t>6MG CPS DUR 56</t>
  </si>
  <si>
    <t>ATENOLOL A THIAZIDY</t>
  </si>
  <si>
    <t>76715</t>
  </si>
  <si>
    <t>32953</t>
  </si>
  <si>
    <t>DOXYHEXAL</t>
  </si>
  <si>
    <t>ERDOSTEIN</t>
  </si>
  <si>
    <t>87076</t>
  </si>
  <si>
    <t>300MG CPS DUR 20</t>
  </si>
  <si>
    <t>56810</t>
  </si>
  <si>
    <t>FURORESE 250</t>
  </si>
  <si>
    <t>76401</t>
  </si>
  <si>
    <t>SORBIMON</t>
  </si>
  <si>
    <t>20MG TBL NOB 50</t>
  </si>
  <si>
    <t>KETOPROFEN</t>
  </si>
  <si>
    <t>16287</t>
  </si>
  <si>
    <t>FASTUM</t>
  </si>
  <si>
    <t>25MG/G GEL 100G</t>
  </si>
  <si>
    <t>23797</t>
  </si>
  <si>
    <t>59808</t>
  </si>
  <si>
    <t>19000IU/ML INJ SOL ISP 10X0,8M</t>
  </si>
  <si>
    <t>ORGANISMY PRODUKUJÍCÍ KYSELINU MLÉČNOU</t>
  </si>
  <si>
    <t>172984</t>
  </si>
  <si>
    <t>HYLAK FORTE</t>
  </si>
  <si>
    <t>POR SOL 1X100ML</t>
  </si>
  <si>
    <t>180640</t>
  </si>
  <si>
    <t>40MG TBL ENT 30 II</t>
  </si>
  <si>
    <t>81454</t>
  </si>
  <si>
    <t>667G/L POR SOL 1X200ML HDP</t>
  </si>
  <si>
    <t>17190</t>
  </si>
  <si>
    <t>LACTULOSA BIOMEDICA</t>
  </si>
  <si>
    <t>667MG/ML SIR 250ML</t>
  </si>
  <si>
    <t>2592</t>
  </si>
  <si>
    <t>AMISULPRID</t>
  </si>
  <si>
    <t>206298</t>
  </si>
  <si>
    <t>AKTIPROL</t>
  </si>
  <si>
    <t>200MG TBL NOB 30 I</t>
  </si>
  <si>
    <t>148306</t>
  </si>
  <si>
    <t>ISOSORBID-DINITRÁT</t>
  </si>
  <si>
    <t>61495</t>
  </si>
  <si>
    <t>CARDIKET RETARD 20</t>
  </si>
  <si>
    <t>20MG TBL PRO 20 I</t>
  </si>
  <si>
    <t>KANDESARTAN A DIURETIKA</t>
  </si>
  <si>
    <t>159011</t>
  </si>
  <si>
    <t>CANCOMBINO</t>
  </si>
  <si>
    <t>32MG/12,5MG TBL NOB 28 I</t>
  </si>
  <si>
    <t>METFORMIN A LINAGLIPTIN</t>
  </si>
  <si>
    <t>185273</t>
  </si>
  <si>
    <t>JENTADUETO</t>
  </si>
  <si>
    <t>2,5MG/850MG TBL FLM 60X1</t>
  </si>
  <si>
    <t>16913</t>
  </si>
  <si>
    <t>0,2MG TBL FLM 30</t>
  </si>
  <si>
    <t>61237</t>
  </si>
  <si>
    <t>THEOPLUS 100</t>
  </si>
  <si>
    <t>FORMOTEROL A BUDESONID</t>
  </si>
  <si>
    <t>197060</t>
  </si>
  <si>
    <t>BIGITAL</t>
  </si>
  <si>
    <t>5MG/10MG TBL NOB 30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</si>
  <si>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</si>
  <si>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</si>
  <si>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</si>
  <si>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</si>
  <si>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J01FA09 - KLARITHROMYCIN</t>
  </si>
  <si>
    <t>C09BB07 - RAMIPRIL A AMLODIPIN</t>
  </si>
  <si>
    <t>B03AE10 - RŮZNÉ JINÉ KOMBINACE ŽELEZA</t>
  </si>
  <si>
    <t>N02AJ06 - KODEIN A PARACETAMOL</t>
  </si>
  <si>
    <t>C01EB17 - IVABRADIN</t>
  </si>
  <si>
    <t>A02BC03 - LANSOPRAZOL</t>
  </si>
  <si>
    <t>J01FA09</t>
  </si>
  <si>
    <t>A02BC03</t>
  </si>
  <si>
    <t>B03AE10</t>
  </si>
  <si>
    <t>C09BB07</t>
  </si>
  <si>
    <t>C01EB17</t>
  </si>
  <si>
    <t>N02AJ06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</si>
  <si>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</si>
  <si>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</si>
  <si>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</si>
  <si>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</si>
  <si>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</si>
  <si>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</si>
  <si>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</si>
  <si>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</si>
  <si>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</si>
  <si>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</si>
  <si>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</si>
  <si>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</si>
  <si>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</si>
  <si>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</si>
  <si>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</si>
  <si>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</si>
  <si>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</si>
  <si>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</si>
  <si>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</si>
  <si>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</si>
  <si>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50115040</t>
  </si>
  <si>
    <t>laboratorní materiál (Z505)</t>
  </si>
  <si>
    <t>ZC052</t>
  </si>
  <si>
    <t>Tlouček drsný 24 x 115 mm JIZE213A/1</t>
  </si>
  <si>
    <t>50115050</t>
  </si>
  <si>
    <t>obvazový materiál (Z502)</t>
  </si>
  <si>
    <t>ZA454</t>
  </si>
  <si>
    <t>Kompresa AB 10 x 10 cm/1 ks sterilní NT savá (1230114011) 1327114011</t>
  </si>
  <si>
    <t>ZA539</t>
  </si>
  <si>
    <t>Kompresa NT 10 x 10 cm nesterilní 06103</t>
  </si>
  <si>
    <t>ZC506</t>
  </si>
  <si>
    <t>Kompresa NT 10 x 10 cm/5 ks sterilní 1325020275</t>
  </si>
  <si>
    <t>ZC845</t>
  </si>
  <si>
    <t>Kompresa NT 10 x 20 cm/5 ks sterilní 26621</t>
  </si>
  <si>
    <t>ZC854</t>
  </si>
  <si>
    <t>Kompresa NT 7,5 x 7,5 cm/2 ks sterilní 26510</t>
  </si>
  <si>
    <t>ZP200</t>
  </si>
  <si>
    <t>Krytí - roztok na ošetření ran Aqvitox D s rozprašovačem 500 ml 002745710</t>
  </si>
  <si>
    <t>ZA478</t>
  </si>
  <si>
    <t>Krytí actisorb plus 10,5 x 10,5 cm bal. á 10 ks s aktivním uhlím SYSMAP105EE</t>
  </si>
  <si>
    <t>ZD746</t>
  </si>
  <si>
    <t>Krytí atrauman Ag 10 x 10 cm bal. á 3 ks 499572</t>
  </si>
  <si>
    <t>ZA564</t>
  </si>
  <si>
    <t>Krytí Curagard SP fixace kanyl pro dospělé tvar omega sterilní 6,5 x 7,5 cm bal. á 100 ks (náhrada za Tegaderm i. v.) 30117</t>
  </si>
  <si>
    <t>ZL410</t>
  </si>
  <si>
    <t>Krytí gelové Hemagel 100 g A2681147</t>
  </si>
  <si>
    <t>ZK405</t>
  </si>
  <si>
    <t>Krytí hemostatické gelitaspon standard 80 x 50 mm x 10 mm bal. á 10 ks A2107861</t>
  </si>
  <si>
    <t>ZN200</t>
  </si>
  <si>
    <t>Krytí hemostatické traumacel new dent kostky bal. á 50 ks 10115</t>
  </si>
  <si>
    <t>ZA639</t>
  </si>
  <si>
    <t>Krytí hydroclean advance (tenderwet 24 active-609214+ pův. VZP 0081104) 10 x 10 cm bal. á 10 ks 6097722</t>
  </si>
  <si>
    <t>ZA327</t>
  </si>
  <si>
    <t>Krytí hydrocoll 10 x 10 cm bal. á 10 ks 9007442</t>
  </si>
  <si>
    <t>ZE264</t>
  </si>
  <si>
    <t>Krytí hydrofilm 10 cm x 10 m 685792</t>
  </si>
  <si>
    <t>ZA547</t>
  </si>
  <si>
    <t>Krytí inadine nepřilnavé 9,5 x 9,5 cm 1/10 SYS01512EE</t>
  </si>
  <si>
    <t>ZF042</t>
  </si>
  <si>
    <t>Krytí mastný tyl jelonet 10 x 10 cm á 10 ks 7404</t>
  </si>
  <si>
    <t>ZE748</t>
  </si>
  <si>
    <t>Krytí melgisorb Ag alginátové absorpční 10 x 10 cm bal. á 10 ks 256105</t>
  </si>
  <si>
    <t>ZA476</t>
  </si>
  <si>
    <t>Krytí mepilex border lite 10 x 10 cm bal. á 5 ks 281300-00</t>
  </si>
  <si>
    <t>ZD633</t>
  </si>
  <si>
    <t>Krytí mepilex border sacrum 18 x 18 cm bal. á 5 ks 282000-01</t>
  </si>
  <si>
    <t>ZC550</t>
  </si>
  <si>
    <t>Krytí mepilex silikonový Ag 10 x 10 cm bal. á 5 ks 287110-00</t>
  </si>
  <si>
    <t>ZG613</t>
  </si>
  <si>
    <t>Krytí mepitel one 8 x 10 cm  bal. á 5 ks 289200-00</t>
  </si>
  <si>
    <t>ZA324</t>
  </si>
  <si>
    <t>Krytí tegaderm 10,0 cm x 12,0 cm bal. á 50 ks 1626W</t>
  </si>
  <si>
    <t>ZC702</t>
  </si>
  <si>
    <t>Krytí tegaderm 6,0 cm x 7,0 cm bal. á 100 ks 1624W</t>
  </si>
  <si>
    <t>ZA595</t>
  </si>
  <si>
    <t>Krytí tegaderm 6,0 cm x 7,0 cm bal. á 100 ks s výřezem 1623W - nahrazeno ZE483</t>
  </si>
  <si>
    <t>ZK646</t>
  </si>
  <si>
    <t>Krytí tegaderm CHG 8,5 cm x 11,5 cm na CŽK-antibakt. bal. á 25 ks 1657R</t>
  </si>
  <si>
    <t>ZL667</t>
  </si>
  <si>
    <t>Krytí tegaderm i.v. advanced 6,5 cm x 7,0 cm bal. á 400 ks 1683 - náhrada ZA564</t>
  </si>
  <si>
    <t>ZB404</t>
  </si>
  <si>
    <t>Náplast cosmos 8 cm x 1 m 5403353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</si>
  <si>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</si>
  <si>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</si>
  <si>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</si>
  <si>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</si>
  <si>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</si>
  <si>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</si>
  <si>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ZH011</t>
  </si>
  <si>
    <t>Náplast micropore 1,25 cm x 9,14 m bal. á 24 ks 1530-0</t>
  </si>
  <si>
    <t>ZH012</t>
  </si>
  <si>
    <t>Náplast micropore 2,50 cm x 9,10 m 840W-1</t>
  </si>
  <si>
    <t>ZA318</t>
  </si>
  <si>
    <t>Náplast transpore 1,25 cm x 9,14 m 1527-0</t>
  </si>
  <si>
    <t>ZD934</t>
  </si>
  <si>
    <t>Obinadlo elastické idealflex krátkotažné 12 cm x 5 m 931324</t>
  </si>
  <si>
    <t>ZN477</t>
  </si>
  <si>
    <t>Obinadlo elastické universal 12 cm x 5 m 1323100314</t>
  </si>
  <si>
    <t>ZN476</t>
  </si>
  <si>
    <t>Obinadlo elastické universal 15 cm x 5 m 1323100315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</si>
  <si>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</si>
  <si>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</si>
  <si>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</si>
  <si>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</si>
  <si>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</si>
  <si>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</si>
  <si>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ZA588</t>
  </si>
  <si>
    <t>Sada k odstranění stehů PEHA 9919004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</si>
  <si>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</si>
  <si>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</si>
  <si>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</si>
  <si>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</si>
  <si>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</si>
  <si>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</si>
  <si>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</si>
  <si>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</si>
  <si>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ZN618</t>
  </si>
  <si>
    <t>Brýle kyslíkové pro dospělé bal. á 100 ks A0100</t>
  </si>
  <si>
    <t>ZB770</t>
  </si>
  <si>
    <t>Držák jehly excentrický Holdex 450263</t>
  </si>
  <si>
    <t>ZB771</t>
  </si>
  <si>
    <t>Držák jehly základní 450201</t>
  </si>
  <si>
    <t>ZC498</t>
  </si>
  <si>
    <t>Držák močových sáčků UH 800800100</t>
  </si>
  <si>
    <t>ZA738</t>
  </si>
  <si>
    <t>Filtr mini spike zelený 4550242</t>
  </si>
  <si>
    <t>ZN298</t>
  </si>
  <si>
    <t>Hadička spojovací Gamaplus HS 1,8 x 1800 LL NO DOP 606304-ND</t>
  </si>
  <si>
    <t>ZN297</t>
  </si>
  <si>
    <t>Hadička spojovací Gamaplus HS 1,8 x 450 LL NO DOP 606301-ND</t>
  </si>
  <si>
    <t>ZB320</t>
  </si>
  <si>
    <t>Irigátor z PVC kompl</t>
  </si>
  <si>
    <t>ZD808</t>
  </si>
  <si>
    <t>Kanyla vasofix 22G modrá safety 4269098S-01</t>
  </si>
  <si>
    <t>ZA748</t>
  </si>
  <si>
    <t>Kanyla venofix 25G oranžová 4056370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</si>
  <si>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</si>
  <si>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</si>
  <si>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</si>
  <si>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</si>
  <si>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ZN411</t>
  </si>
  <si>
    <t>Katetr močový nelaton 18CH Silasil balónkový 28 dní bal. á 10 ks 186005-000180</t>
  </si>
  <si>
    <t>ZC682</t>
  </si>
  <si>
    <t>Katetr močový nelaton á 100 ks CH12 14-12.100</t>
  </si>
  <si>
    <t>ZK884</t>
  </si>
  <si>
    <t>Kohout trojcestný discofix modrý 4095111</t>
  </si>
  <si>
    <t>ZO372</t>
  </si>
  <si>
    <t>Konektor bezjehlový OptiSyte JIM:JSM4001</t>
  </si>
  <si>
    <t>ZP078</t>
  </si>
  <si>
    <t>Kontejner 25 ml PP šroubový sterilní uzávěr 2680/EST/SG</t>
  </si>
  <si>
    <t>ZD903</t>
  </si>
  <si>
    <t>Kontejner+ lopatka 30 ml nesterilní FLME25133</t>
  </si>
  <si>
    <t>ZB117</t>
  </si>
  <si>
    <t>Lanceta haemolance modrá plus low flow bal. á 100 ks DIS7371</t>
  </si>
  <si>
    <t>ZA728</t>
  </si>
  <si>
    <t>Lopatka ústní dřevěná lékařská nesterilní bal. á 100 ks 1320100655</t>
  </si>
  <si>
    <t>ZE159</t>
  </si>
  <si>
    <t>Nádoba na kontaminovaný odpad 2 l 15-0003</t>
  </si>
  <si>
    <t>ZP509</t>
  </si>
  <si>
    <t>Pinzeta UH sterilní I0600</t>
  </si>
  <si>
    <t>ZJ672</t>
  </si>
  <si>
    <t>Pohár na moč 250 ml UH GAMA204809</t>
  </si>
  <si>
    <t>ZL688</t>
  </si>
  <si>
    <t>Proužky Accu-Check Inform IIStrip 50 EU1 á 50 ks 05942861041</t>
  </si>
  <si>
    <t>ZA831</t>
  </si>
  <si>
    <t>Rourka rektální CH20 délka 40 cm 19-20.100</t>
  </si>
  <si>
    <t>ZL689</t>
  </si>
  <si>
    <t>Roztok Accu-Check Performa Int´l Controls 1+2 level 04861736</t>
  </si>
  <si>
    <t>ZB249</t>
  </si>
  <si>
    <t>Sáček močový s křížovou výpustí 2000 ml ZAR-TNU201601</t>
  </si>
  <si>
    <t>ZD616</t>
  </si>
  <si>
    <t>Set sterilní pro močovou katetrizaci+ aqua permanent 4 Mediset bal. á 54 ks 753882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</si>
  <si>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</si>
  <si>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</si>
  <si>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</si>
  <si>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</si>
  <si>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</si>
  <si>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</si>
  <si>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</si>
  <si>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</si>
  <si>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</si>
  <si>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</si>
  <si>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ZA749</t>
  </si>
  <si>
    <t>Stříkačka injekční 3-dílná 50 ml LL Omnifix Solo 4617509F</t>
  </si>
  <si>
    <t>ZN854</t>
  </si>
  <si>
    <t>Stříkačka injekční arteriální 3 ml bez jehly s heparinem bal. á 100 ks safePICO Aspirator 956-622</t>
  </si>
  <si>
    <t>ZO543</t>
  </si>
  <si>
    <t>Stříkačka injekční předplněná 0,9% NaCl 10 ml BD PosiFlush SP EMA bal. á 30 ks 306585</t>
  </si>
  <si>
    <t>ZB893</t>
  </si>
  <si>
    <t>Stříkačka inzulinová omnican 0,5 ml 100j s jehlou 30 G bal. á 100 ks 9151125S</t>
  </si>
  <si>
    <t>ZB006</t>
  </si>
  <si>
    <t>Teploměr digitální thermoval basic 9250391</t>
  </si>
  <si>
    <t>ZP357</t>
  </si>
  <si>
    <t>Tyčinka vatová zvlhčující glycerín + citron bal. á 75 ks FTL-LS-15</t>
  </si>
  <si>
    <t>ZP822</t>
  </si>
  <si>
    <t>Uzávěr dezinfekční CUROS k bezjehlovému vstupu se 70% IPA bal. á 7500 ks CFF10-250R</t>
  </si>
  <si>
    <t>ZA812</t>
  </si>
  <si>
    <t>Uzávěr do katetrů 4435001</t>
  </si>
  <si>
    <t>ZK799</t>
  </si>
  <si>
    <t>Zátka combi červená 4495101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</si>
  <si>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</si>
  <si>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</si>
  <si>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</si>
  <si>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</si>
  <si>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</si>
  <si>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</si>
  <si>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ZB777</t>
  </si>
  <si>
    <t>Zkumavka červená 3,5 ml gel 454071</t>
  </si>
  <si>
    <t>ZB761</t>
  </si>
  <si>
    <t>Zkumavka červená 4 ml 454092</t>
  </si>
  <si>
    <t>ZB759</t>
  </si>
  <si>
    <t>Zkumavka červená 8 ml gel 455071</t>
  </si>
  <si>
    <t>ZE468</t>
  </si>
  <si>
    <t>Zkumavka koagulace modrá Quick 1 ml 454320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</si>
  <si>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</si>
  <si>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</si>
  <si>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</si>
  <si>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</si>
  <si>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</si>
  <si>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</si>
  <si>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</si>
  <si>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</si>
  <si>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</si>
  <si>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</si>
  <si>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</si>
  <si>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</si>
  <si>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</si>
  <si>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</si>
  <si>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</si>
  <si>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</si>
  <si>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ZE079</t>
  </si>
  <si>
    <t>Set transfúzní non PVC s odvzdušněním a bakteriálním filtrem ZAR-I-TS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</si>
  <si>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</si>
  <si>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</si>
  <si>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</si>
  <si>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</si>
  <si>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</si>
  <si>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</si>
  <si>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</si>
  <si>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</si>
  <si>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</si>
  <si>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</si>
  <si>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</si>
  <si>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</si>
  <si>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</si>
  <si>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</si>
  <si>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</si>
  <si>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</si>
  <si>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</si>
  <si>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</si>
  <si>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</si>
  <si>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</si>
  <si>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</si>
  <si>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</si>
  <si>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ZP949</t>
  </si>
  <si>
    <t>Rukavice nitril basic bez p. modré XL bal. á 170 ks 44753</t>
  </si>
  <si>
    <t>ZM294</t>
  </si>
  <si>
    <t>Rukavice nitril sempercare bez p. XL bal. á 180 ks 30818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</si>
  <si>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</si>
  <si>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</si>
  <si>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</si>
  <si>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</si>
  <si>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</si>
  <si>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</si>
  <si>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50115070</t>
  </si>
  <si>
    <t>ZPr - katetry ostatní (Z513)</t>
  </si>
  <si>
    <t>KD603</t>
  </si>
  <si>
    <t>katetr tiemann Ch14/40 MPI:120014</t>
  </si>
  <si>
    <t>50115079</t>
  </si>
  <si>
    <t>ZPr - internzivní péče (Z542)</t>
  </si>
  <si>
    <t>ZN620</t>
  </si>
  <si>
    <t>Maska kyslíková dospělá s nebulizací a hadičkou 2 m bal. á 100 ks A0400</t>
  </si>
  <si>
    <t>50115089</t>
  </si>
  <si>
    <t>ZPr - katetry PICC/MIDLINE (Z554)</t>
  </si>
  <si>
    <t>ZP291</t>
  </si>
  <si>
    <t>Katetr CVC 1 lumen 4 Fr x 20 cm midline PICC Arrow set bal. á 5 ks EU-02041-ML</t>
  </si>
  <si>
    <t>ZP956</t>
  </si>
  <si>
    <t>Katetr CVC 1 lumen 4 Fr x 50 cm PICC POWERPICC SOLO 3CG možnost vysokotlakého CT Full tray set (mikro zaváděcí příslušenství a rouškování, sytlet 3CG) 2194108</t>
  </si>
  <si>
    <t>ZA459</t>
  </si>
  <si>
    <t>Kompresa AB 10 x 20 cm/1 ks sterilní NT savá (1230114021) 1327114021</t>
  </si>
  <si>
    <t>ZC846</t>
  </si>
  <si>
    <t>Kompresa AB 15 x 25 cm/1 ks sterilní NT savá (1230114031) 1327114031</t>
  </si>
  <si>
    <t>ZA563</t>
  </si>
  <si>
    <t>Kompresa AB 20 x 20 cm/1 ks sterilní NT savá (1230114041) 1327114041</t>
  </si>
  <si>
    <t>ZA545</t>
  </si>
  <si>
    <t>Krytí hydrogelové nu-gel s algin. 15 g bal. á 10 ks SYSMNG415EE</t>
  </si>
  <si>
    <t>ZA537</t>
  </si>
  <si>
    <t>Krytí mepilex heel 13 x 20 cm bal. á 5 ks 288100-01</t>
  </si>
  <si>
    <t>ZN895</t>
  </si>
  <si>
    <t>Krytí reston nesterilní 10,0 cm x 5,0 cm x 5 m role 1563L</t>
  </si>
  <si>
    <t>ZL669</t>
  </si>
  <si>
    <t>Krytí tegaderm diamond 10,0 cm x 12,0 cm bal. á 50 ks 1686</t>
  </si>
  <si>
    <t>ZC885</t>
  </si>
  <si>
    <t>Náplast omnifix E 10 cm x 10 m 900650</t>
  </si>
  <si>
    <t>ZQ117</t>
  </si>
  <si>
    <t>Náplast transparentní Airoplast cívka 2,5 cm x 9,14 m (náhrada za transpore) P-AIRO2591</t>
  </si>
  <si>
    <t>ZB372</t>
  </si>
  <si>
    <t>Ambuvak pro dospělé vak 1,0 l 7153000</t>
  </si>
  <si>
    <t>ZK978</t>
  </si>
  <si>
    <t>Cévka odsávací CH16 s přerušovačem sání P01175a</t>
  </si>
  <si>
    <t>ZK979</t>
  </si>
  <si>
    <t>Cévka odsávací CH18 s přerušovačem sání P01177a</t>
  </si>
  <si>
    <t>ZN412</t>
  </si>
  <si>
    <t>Katetr močový nelaton 20CH Silasil balónkový 28 dní bal. á 10 ks 186005-000200</t>
  </si>
  <si>
    <t>ZB103</t>
  </si>
  <si>
    <t>Láhev k odsávačce flovac 2l hadice 1,8 m 000-036-021</t>
  </si>
  <si>
    <t>ZJ695</t>
  </si>
  <si>
    <t>Sonda žaludeční CH14 1200 mm s RTG linkou bal. á 50 ks 412014</t>
  </si>
  <si>
    <t>ZJ312</t>
  </si>
  <si>
    <t>Sonda žaludeční CH16 1200 mm s RTG linkou bal. á 50 ks 412016</t>
  </si>
  <si>
    <t>ZA964</t>
  </si>
  <si>
    <t>Stříkačka janett 3-dílná 60 ml sterilní vyplachovací 050ML3CZ-CEW (MRG564)</t>
  </si>
  <si>
    <t>ZB763</t>
  </si>
  <si>
    <t>Zkumavka červená 9 ml 455092</t>
  </si>
  <si>
    <t>ZK649</t>
  </si>
  <si>
    <t>Jehla inzulínová BD 30 G x 8 mm Micro-Fine plus bal. á 100 ks 320214</t>
  </si>
  <si>
    <t>ZM985</t>
  </si>
  <si>
    <t>Fixace atraumatická GripLock k CVC a PICC bal. á 100 ks 3601CVC</t>
  </si>
  <si>
    <t>ZK977</t>
  </si>
  <si>
    <t>Cévka odsávací CH14 s přerušovačem sání P01173a</t>
  </si>
  <si>
    <t>ZA808</t>
  </si>
  <si>
    <t>Kanyla venofix safety 23G modrá 4056353</t>
  </si>
  <si>
    <t>ZB743</t>
  </si>
  <si>
    <t>Manžeta TK k tonometru dospělá dvouhadičková na suchý zip P00171</t>
  </si>
  <si>
    <t>ZB754</t>
  </si>
  <si>
    <t>Zkumavka černá 2 ml 454073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</si>
  <si>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</si>
  <si>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</si>
  <si>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</si>
  <si>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</si>
  <si>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</si>
  <si>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</si>
  <si>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</si>
  <si>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</si>
  <si>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</si>
  <si>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</si>
  <si>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</si>
  <si>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</si>
  <si>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</si>
  <si>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ošetřovatelé</t>
  </si>
  <si>
    <t>sanitáři</t>
  </si>
  <si>
    <t>THP</t>
  </si>
  <si>
    <t>Specializovaná ambulantní péče</t>
  </si>
  <si>
    <t>101 - Pracoviště interního lékařství</t>
  </si>
  <si>
    <t>106 - Pracoviště geriatrie</t>
  </si>
  <si>
    <t xml:space="preserve">9F9 - Pracov. ústavní péče na ošetřovatelském lůžku - F 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</si>
  <si>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</si>
  <si>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</si>
  <si>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</si>
  <si>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</si>
  <si>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</si>
  <si>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</si>
  <si>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9F9</t>
  </si>
  <si>
    <t>V</t>
  </si>
  <si>
    <t>09511</t>
  </si>
  <si>
    <t xml:space="preserve">MINIMÁLNÍ KONTAKT LÉKAŘE S PACIENTEM              </t>
  </si>
  <si>
    <t>06</t>
  </si>
  <si>
    <t>101</t>
  </si>
  <si>
    <t>1</t>
  </si>
  <si>
    <t>0000499</t>
  </si>
  <si>
    <t>MAGNESIUM SULFURICUM BIOTIKA 20%</t>
  </si>
  <si>
    <t>0007981</t>
  </si>
  <si>
    <t>0055824</t>
  </si>
  <si>
    <t>0089212</t>
  </si>
  <si>
    <t>0207313</t>
  </si>
  <si>
    <t>INJECTIO PROCAINII CHLORATI 0,2% ARDEAPHARMA</t>
  </si>
  <si>
    <t>09550</t>
  </si>
  <si>
    <t>SIGNÁLNÍ VÝKON - INFORMACE O VYDÁNÍ ROZHODNUTÍ O D</t>
  </si>
  <si>
    <t>09551</t>
  </si>
  <si>
    <t>SIGNÁLNÍ VÝKON - INFORMACE O VYDÁNÍ ROZHODNUTÍ O U</t>
  </si>
  <si>
    <t>11022</t>
  </si>
  <si>
    <t xml:space="preserve">CÍLENÉ VYŠETŘENÍ INTERNISTOU                      </t>
  </si>
  <si>
    <t>09543</t>
  </si>
  <si>
    <t xml:space="preserve">Signalni kod                                      </t>
  </si>
  <si>
    <t>09119</t>
  </si>
  <si>
    <t xml:space="preserve">ODBĚR KRVE ZE ŽÍLY U DOSPĚLÉHO NEBO DÍTĚTE NAD 10 </t>
  </si>
  <si>
    <t>11111</t>
  </si>
  <si>
    <t xml:space="preserve">EKG VYŠETŘENÍ INTERNISTOU                         </t>
  </si>
  <si>
    <t>09215</t>
  </si>
  <si>
    <t xml:space="preserve">INJEKCE I. M., S. C., I. D.                       </t>
  </si>
  <si>
    <t>09223</t>
  </si>
  <si>
    <t>INTRAVENÓZNÍ INFÚZE U DOSPĚLÉHO NEBO DÍTĚTE NAD 10</t>
  </si>
  <si>
    <t>11023</t>
  </si>
  <si>
    <t xml:space="preserve">KONTROLNÍ VYŠETŘENÍ INTERNISTOU                   </t>
  </si>
  <si>
    <t>106</t>
  </si>
  <si>
    <t>0067547</t>
  </si>
  <si>
    <t>0214745</t>
  </si>
  <si>
    <t>THIOGAMMA TURBO SET</t>
  </si>
  <si>
    <t>09127</t>
  </si>
  <si>
    <t xml:space="preserve">EKG VYŠETŘENÍ                                     </t>
  </si>
  <si>
    <t>09237</t>
  </si>
  <si>
    <t>OŠETŘENÍ A PŘEVAZ RÁNY VČETNĚ OŠETŘENÍ KOŽNÍCH A P</t>
  </si>
  <si>
    <t>16021</t>
  </si>
  <si>
    <t xml:space="preserve">KOMPLEXNÍ VYŠETŘENÍ GERIATREM                     </t>
  </si>
  <si>
    <t>16110</t>
  </si>
  <si>
    <t xml:space="preserve">TEST AKTIVIT DENNÍHO ŽIVOTA V GERIATRII           </t>
  </si>
  <si>
    <t>16120</t>
  </si>
  <si>
    <t xml:space="preserve">TEST MENTÁLNÍCH FUNKCÍ V GERIATRII                </t>
  </si>
  <si>
    <t>16022</t>
  </si>
  <si>
    <t xml:space="preserve">CÍLENÉ VYŠETŘENÍ GERIATREM                        </t>
  </si>
  <si>
    <t>16023</t>
  </si>
  <si>
    <t xml:space="preserve">KONTROLNÍ VYŠETŘENÍ GERIATREM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</si>
  <si>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</si>
  <si>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</si>
  <si>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</si>
  <si>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</si>
  <si>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</si>
  <si>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</si>
  <si>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</si>
  <si>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</si>
  <si>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08 - Porodnicko-gynekologická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</si>
  <si>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</si>
  <si>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</si>
  <si>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</si>
  <si>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</si>
  <si>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</si>
  <si>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</si>
  <si>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</si>
  <si>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</si>
  <si>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</si>
  <si>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</si>
  <si>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</si>
  <si>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</si>
  <si>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</si>
  <si>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</si>
  <si>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</si>
  <si>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</si>
  <si>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</si>
  <si>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</si>
  <si>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</si>
  <si>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</si>
  <si>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08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</si>
  <si>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</si>
  <si>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</si>
  <si>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</si>
  <si>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</si>
  <si>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</si>
  <si>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</si>
  <si>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</si>
  <si>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</si>
  <si>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</si>
  <si>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</si>
  <si>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</si>
  <si>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1F6</t>
  </si>
  <si>
    <t>0003952</t>
  </si>
  <si>
    <t>0011592</t>
  </si>
  <si>
    <t>0011706</t>
  </si>
  <si>
    <t>0016600</t>
  </si>
  <si>
    <t>0020605</t>
  </si>
  <si>
    <t>0026127</t>
  </si>
  <si>
    <t>TYGACIL</t>
  </si>
  <si>
    <t>0064831</t>
  </si>
  <si>
    <t>AXETINE</t>
  </si>
  <si>
    <t>0066137</t>
  </si>
  <si>
    <t>0072972</t>
  </si>
  <si>
    <t>AMOKSIKLAV 1,2 G</t>
  </si>
  <si>
    <t>0083417</t>
  </si>
  <si>
    <t>MERONEM</t>
  </si>
  <si>
    <t>0083487</t>
  </si>
  <si>
    <t>0094155</t>
  </si>
  <si>
    <t>0094176</t>
  </si>
  <si>
    <t>CEFOTAXIME LEK</t>
  </si>
  <si>
    <t>0096414</t>
  </si>
  <si>
    <t>GENTAMICIN LEK</t>
  </si>
  <si>
    <t>0097000</t>
  </si>
  <si>
    <t>0112782</t>
  </si>
  <si>
    <t>GENTAMICIN B.BRAUN</t>
  </si>
  <si>
    <t>0131654</t>
  </si>
  <si>
    <t>CEFTAZIDIM KABI</t>
  </si>
  <si>
    <t>0131656</t>
  </si>
  <si>
    <t>0137499</t>
  </si>
  <si>
    <t>0142077</t>
  </si>
  <si>
    <t>TIENAM 500 MG/500 MG I.V.</t>
  </si>
  <si>
    <t>0151458</t>
  </si>
  <si>
    <t>CEFUROXIM KABI</t>
  </si>
  <si>
    <t>0156258</t>
  </si>
  <si>
    <t>VANCOMYCIN KABI</t>
  </si>
  <si>
    <t>0156259</t>
  </si>
  <si>
    <t>0162187</t>
  </si>
  <si>
    <t>CIPROFLOXACIN KABI</t>
  </si>
  <si>
    <t>0164350</t>
  </si>
  <si>
    <t>0164401</t>
  </si>
  <si>
    <t>0166269</t>
  </si>
  <si>
    <t>0164407</t>
  </si>
  <si>
    <t>0201030</t>
  </si>
  <si>
    <t>0064835</t>
  </si>
  <si>
    <t>0113453</t>
  </si>
  <si>
    <t>0129834</t>
  </si>
  <si>
    <t>CLINDAMYCIN KABI</t>
  </si>
  <si>
    <t>0166265</t>
  </si>
  <si>
    <t>0195147</t>
  </si>
  <si>
    <t>0183812</t>
  </si>
  <si>
    <t>0183817</t>
  </si>
  <si>
    <t>0203855</t>
  </si>
  <si>
    <t>2</t>
  </si>
  <si>
    <t>0007917</t>
  </si>
  <si>
    <t>Erytrocyty bez buffy coatu</t>
  </si>
  <si>
    <t>0007955</t>
  </si>
  <si>
    <t>Erytrocyty deleukotizované</t>
  </si>
  <si>
    <t>0207921</t>
  </si>
  <si>
    <t>Plazma čerstvá zmrazená</t>
  </si>
  <si>
    <t>3</t>
  </si>
  <si>
    <t>0038482</t>
  </si>
  <si>
    <t>DRÁT VODÍCÍ GUIDE WIRE M</t>
  </si>
  <si>
    <t>00601</t>
  </si>
  <si>
    <t xml:space="preserve">OD TYPU 01 - PRO NEMOCNICE TYPU 3, (KATEGORIE 6)  </t>
  </si>
  <si>
    <t>09227</t>
  </si>
  <si>
    <t xml:space="preserve">I. V. APLIKACE KRVE NEBO KREVNÍCH DERIVÁTŮ        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</si>
  <si>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</si>
  <si>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</si>
  <si>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</si>
  <si>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</si>
  <si>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</si>
  <si>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 xml:space="preserve">Nespecifikovany vykon                             </t>
  </si>
  <si>
    <t>00698</t>
  </si>
  <si>
    <t>OD TYPU 98 - PRO NEMOCNICE TYPU 3, (KATEGORIE 6) -</t>
  </si>
  <si>
    <t>11501</t>
  </si>
  <si>
    <t xml:space="preserve">ENTERÁLNÍ VÝŽIVA                                  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</si>
  <si>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</si>
  <si>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</si>
  <si>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</si>
  <si>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</si>
  <si>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</si>
  <si>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00605</t>
  </si>
  <si>
    <t xml:space="preserve">OD TYPU 05 - PRO NEMOCNICE TYPU 3, (KATEGORIE 6)  </t>
  </si>
  <si>
    <t>31</t>
  </si>
  <si>
    <t>32</t>
  </si>
  <si>
    <t>50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</si>
  <si>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</si>
  <si>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</si>
  <si>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</si>
  <si>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</si>
  <si>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</si>
  <si>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</si>
  <si>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</si>
  <si>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</si>
  <si>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</si>
  <si>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</si>
  <si>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</si>
  <si>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</si>
  <si>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</si>
  <si>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</si>
  <si>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</si>
  <si>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01063</t>
  </si>
  <si>
    <t xml:space="preserve">JINÉ VÝKONY PŘI ONEMOCNĚNÍCH A PORUCHÁCH NERVOVÉHO SYSTÉMU S                                        </t>
  </si>
  <si>
    <t>01070</t>
  </si>
  <si>
    <t xml:space="preserve">ENDOVASKULÁRNÍ VÝKONY PŘI MOZKOVÉM INFARKTU                                                         </t>
  </si>
  <si>
    <t>01301</t>
  </si>
  <si>
    <t xml:space="preserve">PORUCHY A PORANĚNÍ MÍCHY BEZ CC                                                                     </t>
  </si>
  <si>
    <t>01303</t>
  </si>
  <si>
    <t xml:space="preserve">PORUCHY A PORANĚNÍ MÍCHY S MCC 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</si>
  <si>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</si>
  <si>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</si>
  <si>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</si>
  <si>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01313</t>
  </si>
  <si>
    <t>01321</t>
  </si>
  <si>
    <t xml:space="preserve">ROZTROUŠENÁ SKLERÓZA A CEREBELÁRNÍ ATAXIE BEZ CC             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</si>
  <si>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</si>
  <si>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</si>
  <si>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</si>
  <si>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</si>
  <si>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</si>
  <si>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</si>
  <si>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</si>
  <si>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</si>
  <si>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</si>
  <si>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</si>
  <si>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</si>
  <si>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                                      </t>
  </si>
  <si>
    <t>01352</t>
  </si>
  <si>
    <t>01353</t>
  </si>
  <si>
    <t>01362</t>
  </si>
  <si>
    <t xml:space="preserve">TRANZITORNÍ ISCHEMICKÁ ATAKA S CC                                                                   </t>
  </si>
  <si>
    <t>01381</t>
  </si>
  <si>
    <t xml:space="preserve">BAKTERIÁLNÍ A TUBERKULÓZNÍ INFEKCE NERVOVÉHO SYSTÉMU BEZ CC                                         </t>
  </si>
  <si>
    <t>01411</t>
  </si>
  <si>
    <t xml:space="preserve">NETRAUMATICKÁ PORUCHA VĚDOMÍ A KÓMA BEZ CC                                                          </t>
  </si>
  <si>
    <t>01422</t>
  </si>
  <si>
    <t xml:space="preserve">EPILEPTICKÝ ZÁCHVAT S CC                                                                            </t>
  </si>
  <si>
    <t>01423</t>
  </si>
  <si>
    <t xml:space="preserve">EPILEPTICKÝ ZÁCHVAT S MCC                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</si>
  <si>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</si>
  <si>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</si>
  <si>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</si>
  <si>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</si>
  <si>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01462</t>
  </si>
  <si>
    <t xml:space="preserve">JINÉ PORUCHY NERVOVÉHO SYSTÉMU S CC             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</si>
  <si>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</si>
  <si>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</si>
  <si>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</si>
  <si>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</si>
  <si>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03331</t>
  </si>
  <si>
    <t xml:space="preserve">EPIGLOTITIS, OTITIS MEDIA, INFEKCE HORNÍCH CEST DÝCHACÍCH, LA                                       </t>
  </si>
  <si>
    <t>03332</t>
  </si>
  <si>
    <t>04033</t>
  </si>
  <si>
    <t xml:space="preserve">JINÉ VÝKONY PŘI PORUCHÁCH A ONEMOCNĚNÍCH DÝCHACÍHO SYSTÉMU S                                        </t>
  </si>
  <si>
    <t>04310</t>
  </si>
  <si>
    <t xml:space="preserve">RESPIRAČNÍ SELHÁNÍ                                     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</si>
  <si>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</si>
  <si>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</si>
  <si>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</si>
  <si>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</si>
  <si>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</si>
  <si>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</si>
  <si>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</si>
  <si>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</si>
  <si>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</si>
  <si>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</si>
  <si>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04351</t>
  </si>
  <si>
    <t xml:space="preserve">INFEKCE A ZÁNĚTY DÝCHACÍHO SYSTÉMU BEZ CC                                                           </t>
  </si>
  <si>
    <t>04352</t>
  </si>
  <si>
    <t xml:space="preserve">INFEKCE A ZÁNĚTY DÝCHACÍHO SYSTÉMU S CC                                                             </t>
  </si>
  <si>
    <t>04353</t>
  </si>
  <si>
    <t xml:space="preserve">INFEKCE A ZÁNĚTY DÝCHACÍHO SYSTÉMU S MCC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</si>
  <si>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</si>
  <si>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</si>
  <si>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</si>
  <si>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</si>
  <si>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</si>
  <si>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</si>
  <si>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04372</t>
  </si>
  <si>
    <t xml:space="preserve">CHRONICKÁ OBSTRUKTIVNÍ PLICNÍ NEMOC S CC                                                            </t>
  </si>
  <si>
    <t>04373</t>
  </si>
  <si>
    <t xml:space="preserve">CHRONICKÁ OBSTRUKTIVNÍ PLICNÍ NEMOC S MCC                                                           </t>
  </si>
  <si>
    <t>04382</t>
  </si>
  <si>
    <t xml:space="preserve">ASTMA A BRONCHIOLITIDA S CC                                                                         </t>
  </si>
  <si>
    <t>04383</t>
  </si>
  <si>
    <t xml:space="preserve">ASTMA A BRONCHIOLITIDA S MCC             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</si>
  <si>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</si>
  <si>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</si>
  <si>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</si>
  <si>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</si>
  <si>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04413</t>
  </si>
  <si>
    <t xml:space="preserve">PŘÍZNAKY, SYMPTOMY A JINÉ DIAGNÓZY DÝCHACÍHO SYSTÉMU S MCC                                          </t>
  </si>
  <si>
    <t>05070</t>
  </si>
  <si>
    <t xml:space="preserve">IMPLANTACE TRVALÉHO KARDIOSTIMULÁTORU U AKUTNÍHO INFARKTU MYO                                       </t>
  </si>
  <si>
    <t>05102</t>
  </si>
  <si>
    <t xml:space="preserve">JINÉ PERKUTÁNNÍ KARDIOVASKULÁRNÍ VÝKONY PŘI AKUTNÍM INFARKTU                                        </t>
  </si>
  <si>
    <t>05112</t>
  </si>
  <si>
    <t xml:space="preserve">IMPLANTACE TRVALÉHO KARDIOSTIMULÁTORU BEZ AKUTNÍHO INFARKTU M                                       </t>
  </si>
  <si>
    <t>05132</t>
  </si>
  <si>
    <t xml:space="preserve">JINÉ PERKUTÁNNÍ KARDIOVASKULÁRNÍ VÝKONY BEZ AKUTNÍHO INFARKTU                                       </t>
  </si>
  <si>
    <t>05133</t>
  </si>
  <si>
    <t>05141</t>
  </si>
  <si>
    <t xml:space="preserve">JINÉ VASKULÁRNÍ VÝKONY BEZ CC                                                                       </t>
  </si>
  <si>
    <t>05202</t>
  </si>
  <si>
    <t xml:space="preserve">JINÉ VÝKONY PŘI ONEMOCNĚNÍCH A PORUCHÁCH OBĚHOVÉHO SYSTÉMU S                                        </t>
  </si>
  <si>
    <t>05261</t>
  </si>
  <si>
    <t xml:space="preserve">PERKUTÁNNÍ KORONÁRNÍ ANGIOPLASTIKA, &gt;=3 POTAHOVANÉ STENTY BEZ                                       </t>
  </si>
  <si>
    <t>05271</t>
  </si>
  <si>
    <t xml:space="preserve">PERKUTÁNNÍ KORONÁRNÍ ANGIOPLASTIKA, &lt;=2 POTAHOVANÉ STENTY BEZ                                       </t>
  </si>
  <si>
    <t>05272</t>
  </si>
  <si>
    <t>05273</t>
  </si>
  <si>
    <t>05311</t>
  </si>
  <si>
    <t xml:space="preserve">SRDEČNÍ KATETRIZACE PŘI ISCHEMICKÉ CHOROBĚ SRDEČNÍ BEZ CC                                           </t>
  </si>
  <si>
    <t>05312</t>
  </si>
  <si>
    <t xml:space="preserve">SRDEČNÍ KATETRIZACE PŘI ISCHEMICKÉ CHOROBĚ SRDEČNÍ S CC                                             </t>
  </si>
  <si>
    <t>05313</t>
  </si>
  <si>
    <t xml:space="preserve">SRDEČNÍ KATETRIZACE PŘI ISCHEMICKÉ CHOROBĚ SRDEČNÍ S MCC                                            </t>
  </si>
  <si>
    <t>05323</t>
  </si>
  <si>
    <t xml:space="preserve">SRDEČNÍ KATETRIZACE PŘI JINÝCH PORUCHÁCH OBĚHOVÉHO SYSTÉMU S    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</si>
  <si>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</si>
  <si>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</si>
  <si>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</si>
  <si>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</si>
  <si>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</si>
  <si>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</si>
  <si>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</si>
  <si>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</si>
  <si>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</si>
  <si>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</si>
  <si>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</si>
  <si>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</si>
  <si>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</si>
  <si>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</si>
  <si>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</si>
  <si>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</si>
  <si>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</si>
  <si>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</si>
  <si>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</si>
  <si>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</si>
  <si>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</si>
  <si>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</si>
  <si>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05403</t>
  </si>
  <si>
    <t xml:space="preserve">HYPERTENZE S MCC                                                                                    </t>
  </si>
  <si>
    <t>05413</t>
  </si>
  <si>
    <t xml:space="preserve">VROZENÉ SRDEČNÍ A CHLOPENNÍ PORUCHY S MCC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</si>
  <si>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</si>
  <si>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</si>
  <si>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</si>
  <si>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</si>
  <si>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05432</t>
  </si>
  <si>
    <t xml:space="preserve">ANGINA PECTORIS A BOLEST NA HRUDNÍKU S CC                                                           </t>
  </si>
  <si>
    <t>05442</t>
  </si>
  <si>
    <t xml:space="preserve">SYNKOPA A KOLAPS S CC                                                                               </t>
  </si>
  <si>
    <t>05481</t>
  </si>
  <si>
    <t xml:space="preserve">ENDOVASKULÁRNÍ VÝKONY PRO AKUTNÍ ISCHÉMII V OBLASTI PERIFERNÍ   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</si>
  <si>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</si>
  <si>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</si>
  <si>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</si>
  <si>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</si>
  <si>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05503</t>
  </si>
  <si>
    <t xml:space="preserve">ANGIOPLASTIKA NEBO ZAVEDENÍ STENTU DO PERIFERNÍ CÉVY S MCC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</si>
  <si>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</si>
  <si>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</si>
  <si>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</si>
  <si>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</si>
  <si>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</si>
  <si>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</si>
  <si>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</si>
  <si>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</si>
  <si>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06033</t>
  </si>
  <si>
    <t xml:space="preserve">MENŠÍ VÝKONY NA TLUSTÉM A TENKÉM STŘEVU S MCC                                                       </t>
  </si>
  <si>
    <t>06073</t>
  </si>
  <si>
    <t xml:space="preserve">MENŠÍ VÝKONY NA ŽALUDKU, JÍCNU A DVANÁCTNÍKU S MCC                                                  </t>
  </si>
  <si>
    <t>06083</t>
  </si>
  <si>
    <t xml:space="preserve">LAPAROTOMICKÉ VÝKONY PŘI TŘÍSELNÉ, STEHENNÍ, UMBILIKÁLNÍ NEBO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</si>
  <si>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</si>
  <si>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</si>
  <si>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</si>
  <si>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</si>
  <si>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06313</t>
  </si>
  <si>
    <t xml:space="preserve">PEPTICKÝ VŘED A GASTRITIDA S MCC                                                                    </t>
  </si>
  <si>
    <t>06322</t>
  </si>
  <si>
    <t xml:space="preserve">PORUCHY JÍCNU S CC                                                                                  </t>
  </si>
  <si>
    <t>06323</t>
  </si>
  <si>
    <t xml:space="preserve">PORUCHY JÍCNU S MCC                                                                                 </t>
  </si>
  <si>
    <t>06332</t>
  </si>
  <si>
    <t xml:space="preserve">DIVERTIKULITIDA, DIVERTIKULÓZA A ZÁNĚTLIVÉ ONEMOCNĚNÍ STŘEVA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</si>
  <si>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</si>
  <si>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</si>
  <si>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</si>
  <si>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</si>
  <si>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</si>
  <si>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</si>
  <si>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</si>
  <si>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</si>
  <si>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07031</t>
  </si>
  <si>
    <t xml:space="preserve">CHOLECYSTEKTOMIE, KROMĚ LAPAROSKOPICKÉ BEZ CC                                                       </t>
  </si>
  <si>
    <t>07052</t>
  </si>
  <si>
    <t xml:space="preserve">JINÉ VÝKONY PŘI PORUCHÁCH A ONEMOCNĚNÍCH HEPATOBILIÁRNÍHO SYS                                       </t>
  </si>
  <si>
    <t>07302</t>
  </si>
  <si>
    <t xml:space="preserve">CIRHÓZA A ALKOHOLICKÁ HEPATITIDA S CC                                                               </t>
  </si>
  <si>
    <t>07321</t>
  </si>
  <si>
    <t xml:space="preserve">PORUCHY PANKREATU, KROMĚ MALIGNÍHO ONEMOCNĚNÍ BEZ CC                                                </t>
  </si>
  <si>
    <t>07323</t>
  </si>
  <si>
    <t xml:space="preserve">PORUCHY PANKREATU, KROMĚ MALIGNÍHO ONEMOCNĚNÍ S MCC                                                 </t>
  </si>
  <si>
    <t>07332</t>
  </si>
  <si>
    <t xml:space="preserve">PORUCHY JATER, KROMĚ MALIGNÍ CIRHÓZY A ALKOHOLICKÉ HEPATITIDY                                       </t>
  </si>
  <si>
    <t>07333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</si>
  <si>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</si>
  <si>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</si>
  <si>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</si>
  <si>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</si>
  <si>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</si>
  <si>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</si>
  <si>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08041</t>
  </si>
  <si>
    <t xml:space="preserve">TOTÁLNÍ ENDOPROTÉZU KYČLE, LOKTE, ZÁPĚSTÍ, TOTÁLNÍ A REVERZNÍ                                       </t>
  </si>
  <si>
    <t>08042</t>
  </si>
  <si>
    <t>08043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</si>
  <si>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</si>
  <si>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</si>
  <si>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</si>
  <si>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</si>
  <si>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08111</t>
  </si>
  <si>
    <t xml:space="preserve">VÝKONY NA KOLENU, BÉRCI A HLEZNU, KROMĚ CHODIDLA A ALOPLASTIK                                       </t>
  </si>
  <si>
    <t>08113</t>
  </si>
  <si>
    <t>08152</t>
  </si>
  <si>
    <t xml:space="preserve">VÝKONY NA HORNÍCH KONČETINÁCH S CC                                                                  </t>
  </si>
  <si>
    <t>08172</t>
  </si>
  <si>
    <t xml:space="preserve">JINÉ VÝKONY PŘI PORUCHÁCH A ONEMOCNĚNÍCH MUSKULOSKELETÁLNÍHO                                        </t>
  </si>
  <si>
    <t>08181</t>
  </si>
  <si>
    <t xml:space="preserve">TOTÁLNÍ ENDOPROTÉZY KOLENA, HLEZNA bez CC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</si>
  <si>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</si>
  <si>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</si>
  <si>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</si>
  <si>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</si>
  <si>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</si>
  <si>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</si>
  <si>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</si>
  <si>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</si>
  <si>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</si>
  <si>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</si>
  <si>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</si>
  <si>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</si>
  <si>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</si>
  <si>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</si>
  <si>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</si>
  <si>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</si>
  <si>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</si>
  <si>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</si>
  <si>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08332</t>
  </si>
  <si>
    <t xml:space="preserve">MALIGNÍ ONEMOCNĚNÍ MUSKULOSKELETÁLNÍHO SYSTÉMU A POJIVOVÉ TKÁ                                       </t>
  </si>
  <si>
    <t>08362</t>
  </si>
  <si>
    <t xml:space="preserve">PORUCHY POJIVOVÉ TKÁNĚ S CC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</si>
  <si>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</si>
  <si>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</si>
  <si>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</si>
  <si>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</si>
  <si>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</si>
  <si>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</si>
  <si>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</si>
  <si>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</si>
  <si>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08383</t>
  </si>
  <si>
    <t xml:space="preserve">JINÁ ONEMOCNĚNÍ KOSTÍ A KLOUBŮ S MCC                                                                </t>
  </si>
  <si>
    <t>08391</t>
  </si>
  <si>
    <t xml:space="preserve">SELHÁNÍ, REAKCE A KOMPLIKACE ORTOPEDICKÉHO PŘÍSTROJE NEBO VÝK                                       </t>
  </si>
  <si>
    <t>08393</t>
  </si>
  <si>
    <t>09301</t>
  </si>
  <si>
    <t xml:space="preserve">ZÁVAŽNÉ PORUCHY KŮŽE BEZ CC                                                                         </t>
  </si>
  <si>
    <t>09303</t>
  </si>
  <si>
    <t xml:space="preserve">ZÁVAŽNÉ PORUCHY KŮŽE S MCC 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</si>
  <si>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</si>
  <si>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</si>
  <si>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</si>
  <si>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</si>
  <si>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</si>
  <si>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</si>
  <si>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</si>
  <si>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</si>
  <si>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</si>
  <si>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</si>
  <si>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</si>
  <si>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</si>
  <si>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</si>
  <si>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</si>
  <si>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</si>
  <si>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</si>
  <si>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</si>
  <si>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</si>
  <si>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</si>
  <si>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</si>
  <si>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</si>
  <si>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</si>
  <si>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</si>
  <si>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</si>
  <si>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</si>
  <si>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</si>
  <si>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</si>
  <si>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</si>
  <si>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11302</t>
  </si>
  <si>
    <t xml:space="preserve">MALIGNÍ ONEMOCNĚNÍ LEDVIN A MOČOVÝCH CEST A LEDVINOVÉ SELHÁNÍ                                       </t>
  </si>
  <si>
    <t>11303</t>
  </si>
  <si>
    <t>11313</t>
  </si>
  <si>
    <t xml:space="preserve">NEFRITIDA S MCC                                                    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</si>
  <si>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</si>
  <si>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</si>
  <si>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</si>
  <si>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</si>
  <si>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</si>
  <si>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</si>
  <si>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12042</t>
  </si>
  <si>
    <t xml:space="preserve">VÝKONY NA VARLATECH S CC                                                                            </t>
  </si>
  <si>
    <t>13322</t>
  </si>
  <si>
    <t xml:space="preserve">MENSTRUAČNÍ A JINÉ PORUCHY ŽENSKÉHO REPRODUKČNÍHO SYSTÉMU S C                                       </t>
  </si>
  <si>
    <t>16313</t>
  </si>
  <si>
    <t xml:space="preserve">PORUCHY SRÁŽLIVOSTI S MCC                                                                           </t>
  </si>
  <si>
    <t>16332</t>
  </si>
  <si>
    <t xml:space="preserve">PORUCHY ČERVENÝCH KRVINEK, KROMĚ SRPKOVITÉ CHUDOKREVNOSTI S C                                       </t>
  </si>
  <si>
    <t>16333</t>
  </si>
  <si>
    <t xml:space="preserve">PORUCHY ČERVENÝCH KRVINEK, KROMĚ SRPKOVITÉ CHUDOKREVNOSTI S M                                       </t>
  </si>
  <si>
    <t>17343</t>
  </si>
  <si>
    <t xml:space="preserve">JINÉ MYELOPROLIFERATIVNÍ PORUCHY A DIAGNÓZA NEDIFERENCOVANÝCH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</si>
  <si>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</si>
  <si>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</si>
  <si>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</si>
  <si>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</si>
  <si>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</si>
  <si>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</si>
  <si>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</si>
  <si>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</si>
  <si>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</si>
  <si>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</si>
  <si>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</si>
  <si>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</si>
  <si>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</si>
  <si>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</si>
  <si>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19372</t>
  </si>
  <si>
    <t xml:space="preserve">VÝVOJOVÉ DUŠEVNÍ PORUCHY S CC                                                                       </t>
  </si>
  <si>
    <t>19393</t>
  </si>
  <si>
    <t xml:space="preserve">JINÉ DUŠEVNÍ PORUCHY S MCC                                                                          </t>
  </si>
  <si>
    <t>21321</t>
  </si>
  <si>
    <t xml:space="preserve">OTRAVA A TOXICKÉ ÚČINKY LÉKŮ (DROG) BEZ CC                                                          </t>
  </si>
  <si>
    <t>23372</t>
  </si>
  <si>
    <t xml:space="preserve">REHABILITACE 28-34 DNÍ S CC        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</si>
  <si>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</si>
  <si>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</si>
  <si>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</si>
  <si>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25302</t>
  </si>
  <si>
    <t xml:space="preserve">DIAGNÓZY TÝKAJÍCÍ SE HLAVY, HRUDNÍKU A DOLNÍCH KONČETIN PŘI M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</si>
  <si>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</si>
  <si>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</si>
  <si>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</si>
  <si>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</si>
  <si>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88893</t>
  </si>
  <si>
    <t xml:space="preserve">VÝKONY OMEZENÉHO ROZSAHU, KTERÉ SE NETÝKAJÍ HLAVNÍ DIAGNÓZY S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</si>
  <si>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</si>
  <si>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</si>
  <si>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</si>
  <si>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</si>
  <si>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</si>
  <si>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</si>
  <si>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</si>
  <si>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</si>
  <si>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</si>
  <si>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</si>
  <si>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</si>
  <si>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</si>
  <si>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</si>
  <si>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</si>
  <si>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</si>
  <si>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</si>
  <si>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0002018</t>
  </si>
  <si>
    <t>99mTc-makrosalb inj.</t>
  </si>
  <si>
    <t>0002061</t>
  </si>
  <si>
    <t>99mTc-leukocyty značené HM PAO</t>
  </si>
  <si>
    <t>0002067</t>
  </si>
  <si>
    <t>81m-krypton plyn k inhal.</t>
  </si>
  <si>
    <t>0002073</t>
  </si>
  <si>
    <t>99mTc-oxidronát disodný inj.</t>
  </si>
  <si>
    <t>0002087</t>
  </si>
  <si>
    <t>18F-FDG</t>
  </si>
  <si>
    <t>0002101</t>
  </si>
  <si>
    <t>18F Fluoromethylcholin inj.</t>
  </si>
  <si>
    <t>47259</t>
  </si>
  <si>
    <t xml:space="preserve">SCINTIGRAFIE PLIC VENTILAČNÍ STATICKÁ             </t>
  </si>
  <si>
    <t>47269</t>
  </si>
  <si>
    <t xml:space="preserve">TOMOGRAFICKÁ SCINTIGRAFIE - SPECT                 </t>
  </si>
  <si>
    <t>47355</t>
  </si>
  <si>
    <t>HYBRIDNÍ VÝPOČETNÍ A POZITRONOVÁ EMISNÍ TOMOGRAFIE</t>
  </si>
  <si>
    <t>47241</t>
  </si>
  <si>
    <t xml:space="preserve">SCINTIGRAFIE SKELETU                              </t>
  </si>
  <si>
    <t>47257</t>
  </si>
  <si>
    <t xml:space="preserve">SCINTIGRAFIE PLIC PERFÚZNÍ                        </t>
  </si>
  <si>
    <t>47237</t>
  </si>
  <si>
    <t>DETEKCE ZÁNĚTLIVÝCH LOŽISEK POMOCI AUTOLOGNÍCH LEU</t>
  </si>
  <si>
    <t>47137</t>
  </si>
  <si>
    <t xml:space="preserve">RADIONUKLIDOVÁ ANGIOGRAFIE                        </t>
  </si>
  <si>
    <t>202</t>
  </si>
  <si>
    <t>87427</t>
  </si>
  <si>
    <t>CYTOLOGICKÉ NÁTĚRY  NECENTRIFUGOVANÉ TEKUTINY - 4-</t>
  </si>
  <si>
    <t>816</t>
  </si>
  <si>
    <t>94181</t>
  </si>
  <si>
    <t xml:space="preserve">ZHOTOVENÍ KARYOTYPU Z JEDNÉ MITÓZY                </t>
  </si>
  <si>
    <t>94145</t>
  </si>
  <si>
    <t>RUTINNÍ VYŠETŘENÍ KOSTNÍ DŘENĚ PŘÍMÉ A S KULTIVACÍ</t>
  </si>
  <si>
    <t>94225</t>
  </si>
  <si>
    <t>IZOLACE A BANKING LIDSKÝCH NUKLEOVÝCH KYSELIN (DNA</t>
  </si>
  <si>
    <t>818</t>
  </si>
  <si>
    <t>96157</t>
  </si>
  <si>
    <t xml:space="preserve">STANOVENÍ HEPARINOVÝCH JEDNOTEK ANTI XA           </t>
  </si>
  <si>
    <t>96167</t>
  </si>
  <si>
    <t>KREVNÍ OBRAZ S PĚTI POPULAČNÍM DIFERENCIÁLNÍM POČT</t>
  </si>
  <si>
    <t>96321</t>
  </si>
  <si>
    <t xml:space="preserve">POČET TROMBOCYTŮ MIKROSKOPICKY                    </t>
  </si>
  <si>
    <t>96617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</si>
  <si>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</si>
  <si>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</si>
  <si>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</si>
  <si>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</si>
  <si>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</si>
  <si>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96837</t>
  </si>
  <si>
    <t xml:space="preserve">ERYTROPOETIN - STANOVENÍ HLADINY V SÉRU           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</si>
  <si>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</si>
  <si>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</si>
  <si>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</si>
  <si>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</si>
  <si>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</si>
  <si>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</si>
  <si>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</si>
  <si>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 xml:space="preserve">ANTITROMBIN III, CHROMOGENNÍ METODOU (SÉRIE)      </t>
  </si>
  <si>
    <t>96515</t>
  </si>
  <si>
    <t xml:space="preserve">FIBRIN DEGRADAČNÍ PRODUKTY KVANTITATIVNĚ          </t>
  </si>
  <si>
    <t>96325</t>
  </si>
  <si>
    <t xml:space="preserve">FIBRINOGEN (SÉRIE)                                </t>
  </si>
  <si>
    <t>96613</t>
  </si>
  <si>
    <t xml:space="preserve">VYŠETŘENÍ NÁTĚRU NA SCHIZOCYTY                    </t>
  </si>
  <si>
    <t>96715</t>
  </si>
  <si>
    <t>ANALÝZA NÁTĚRU KOSTNÍ DŘENĚ, MÍZNÍ UZLINY NEBO TKÁ</t>
  </si>
  <si>
    <t>96879</t>
  </si>
  <si>
    <t xml:space="preserve">DRVVT - SCREENING LA                              </t>
  </si>
  <si>
    <t>96885</t>
  </si>
  <si>
    <t xml:space="preserve">MOLEKULÁRNÍ MARKERY AKTIVACE HEMOSTÁZY            </t>
  </si>
  <si>
    <t>33</t>
  </si>
  <si>
    <t>801</t>
  </si>
  <si>
    <t>81111</t>
  </si>
  <si>
    <t xml:space="preserve">A L T  STATIM                                     </t>
  </si>
  <si>
    <t>81117</t>
  </si>
  <si>
    <t xml:space="preserve">AMYLASA (SÉRUM, MOČ) STATIM                       </t>
  </si>
  <si>
    <t>81121</t>
  </si>
  <si>
    <t xml:space="preserve">BILIRUBIN CELKOVÝ STATIM                          </t>
  </si>
  <si>
    <t>81137</t>
  </si>
  <si>
    <t xml:space="preserve">UREA STATIM                                       </t>
  </si>
  <si>
    <t>81147</t>
  </si>
  <si>
    <t xml:space="preserve">FOSFATÁZA ALKALICKÁ STATIM                        </t>
  </si>
  <si>
    <t>81157</t>
  </si>
  <si>
    <t xml:space="preserve">CHLORIDY STATIM                                   </t>
  </si>
  <si>
    <t>81161</t>
  </si>
  <si>
    <t xml:space="preserve">AMYLÁZA PANKREATICKÁ STATIM                       </t>
  </si>
  <si>
    <t>81171</t>
  </si>
  <si>
    <t xml:space="preserve">KYSELINA MLÉČNÁ (LAKTÁT) STATIM                   </t>
  </si>
  <si>
    <t>81227</t>
  </si>
  <si>
    <t xml:space="preserve">PROSTATICKÝ SPECIFICKÝ ANTIGEN (PSA) - VOLNÝ      </t>
  </si>
  <si>
    <t>81237</t>
  </si>
  <si>
    <t xml:space="preserve">TROPONIN - T NEBO I ELISA                         </t>
  </si>
  <si>
    <t>81331</t>
  </si>
  <si>
    <t xml:space="preserve">ALBUMIN V MOZKOMÍŠNÍM MOKU                        </t>
  </si>
  <si>
    <t>81341</t>
  </si>
  <si>
    <t xml:space="preserve">AMONIAK                                           </t>
  </si>
  <si>
    <t>81397</t>
  </si>
  <si>
    <t xml:space="preserve">ELEKTROFORÉZA PROTEINŮ (SÉRUM)                    </t>
  </si>
  <si>
    <t>81427</t>
  </si>
  <si>
    <t xml:space="preserve">FOSFOR ANORGANICKÝ                                </t>
  </si>
  <si>
    <t>81451</t>
  </si>
  <si>
    <t xml:space="preserve">HEMOGLOBIN VOLNÝ V PLAZMĚ                         </t>
  </si>
  <si>
    <t>81481</t>
  </si>
  <si>
    <t xml:space="preserve">AMYLÁZA PANKREATICKÁ                              </t>
  </si>
  <si>
    <t>81527</t>
  </si>
  <si>
    <t xml:space="preserve">CHOLESTEROL LDL                                   </t>
  </si>
  <si>
    <t>81641</t>
  </si>
  <si>
    <t xml:space="preserve">ŽELEZO CELKOVÉ                                    </t>
  </si>
  <si>
    <t>81681</t>
  </si>
  <si>
    <t xml:space="preserve">25-HYDROXYVITAMIN D (25 OHD)                      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</si>
  <si>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</si>
  <si>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</si>
  <si>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</si>
  <si>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</si>
  <si>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</si>
  <si>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</si>
  <si>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</si>
  <si>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</si>
  <si>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</si>
  <si>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</si>
  <si>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</si>
  <si>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 xml:space="preserve">STANOVENÍ TRANSFERINU                             </t>
  </si>
  <si>
    <t>91167</t>
  </si>
  <si>
    <t xml:space="preserve">STANOVENÍ LEHKÝCH ŘETĚZCU KAPPA                   </t>
  </si>
  <si>
    <t>91171</t>
  </si>
  <si>
    <t xml:space="preserve">STANOVENÍ IgG ELISA                               </t>
  </si>
  <si>
    <t>91175</t>
  </si>
  <si>
    <t xml:space="preserve">STANOVENÍ IgM ELISA                               </t>
  </si>
  <si>
    <t>91397</t>
  </si>
  <si>
    <t>ELEKTROFORESA S NÁSLEDNOU IMUNOFIXACÍ (KOMPLEX - I</t>
  </si>
  <si>
    <t>91481</t>
  </si>
  <si>
    <t xml:space="preserve">STANOVENÍ KONCENTRACE PROCALCITONINU              </t>
  </si>
  <si>
    <t>91495</t>
  </si>
  <si>
    <t xml:space="preserve">AUTOPROTILÁTKY PROTI GAD                          </t>
  </si>
  <si>
    <t>93131</t>
  </si>
  <si>
    <t xml:space="preserve">KORTISOL                                          </t>
  </si>
  <si>
    <t>93137</t>
  </si>
  <si>
    <t xml:space="preserve">PROGESTERON                                       </t>
  </si>
  <si>
    <t>93141</t>
  </si>
  <si>
    <t xml:space="preserve">KALCITONIN                                        </t>
  </si>
  <si>
    <t>93151</t>
  </si>
  <si>
    <t xml:space="preserve">FERRITIN                                          </t>
  </si>
  <si>
    <t>93171</t>
  </si>
  <si>
    <t xml:space="preserve">PARATHORMON                                       </t>
  </si>
  <si>
    <t>93187</t>
  </si>
  <si>
    <t xml:space="preserve">TYROXIN CELKOVÝ (TT4)                             </t>
  </si>
  <si>
    <t>93217</t>
  </si>
  <si>
    <t xml:space="preserve">AUTOPROTILÁTKY PROTI MIKROSOMÁLNÍMU ANTIGENU      </t>
  </si>
  <si>
    <t>93231</t>
  </si>
  <si>
    <t xml:space="preserve">TYREOGLOBULIN AUTOPROTILÁTKY                      </t>
  </si>
  <si>
    <t>81119</t>
  </si>
  <si>
    <t xml:space="preserve">AMONIAK STATIM                                    </t>
  </si>
  <si>
    <t>81135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</si>
  <si>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</si>
  <si>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</si>
  <si>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</si>
  <si>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</si>
  <si>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 xml:space="preserve">OSMOLALITA (SÉRUM, MOČ)                           </t>
  </si>
  <si>
    <t>93189</t>
  </si>
  <si>
    <t xml:space="preserve">TYROXIN VOLNÝ (FT4)                               </t>
  </si>
  <si>
    <t>81585</t>
  </si>
  <si>
    <t xml:space="preserve">ACIDOBAZICKÁ ROVNOVÁHA                            </t>
  </si>
  <si>
    <t>93245</t>
  </si>
  <si>
    <t xml:space="preserve">TRIJODTYRONIN VOLNÝ (FT3)                         </t>
  </si>
  <si>
    <t>94119</t>
  </si>
  <si>
    <t xml:space="preserve">IZOLACE A UCHOVÁNÍ LIDSKÉ DNA (RNA)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</si>
  <si>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</si>
  <si>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</si>
  <si>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</si>
  <si>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</si>
  <si>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</si>
  <si>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 xml:space="preserve">GAMA-GLUTAMYLTRANSFERÁZA (GMT) STATIM             </t>
  </si>
  <si>
    <t>81113</t>
  </si>
  <si>
    <t xml:space="preserve">A S T  STATIM                                     </t>
  </si>
  <si>
    <t>93225</t>
  </si>
  <si>
    <t xml:space="preserve">PROSTATICKÝ SPECIFICKÝ ANTIGEN (PSA)              </t>
  </si>
  <si>
    <t>81383</t>
  </si>
  <si>
    <t xml:space="preserve">LAKTÁTDEHYDROGENÁZA (L D)                         </t>
  </si>
  <si>
    <t>81169</t>
  </si>
  <si>
    <t xml:space="preserve">KREATININ STATIM                                  </t>
  </si>
  <si>
    <t>81143</t>
  </si>
  <si>
    <t xml:space="preserve">LAKTÁTDEHYDROGENÁZA STATIM                        </t>
  </si>
  <si>
    <t>81495</t>
  </si>
  <si>
    <t xml:space="preserve">KREATINKINÁZA (CK)                                </t>
  </si>
  <si>
    <t>81449</t>
  </si>
  <si>
    <t xml:space="preserve">GLYKOVANÝ HEMOGLOBIN                              </t>
  </si>
  <si>
    <t>81149</t>
  </si>
  <si>
    <t xml:space="preserve">FOSFOR ANORGANICKÝ STATIM                         </t>
  </si>
  <si>
    <t>81173</t>
  </si>
  <si>
    <t xml:space="preserve">LIPÁZA STATIM                                     </t>
  </si>
  <si>
    <t>93195</t>
  </si>
  <si>
    <t xml:space="preserve">TYREOTROPIN (TSH)                                 </t>
  </si>
  <si>
    <t>93213</t>
  </si>
  <si>
    <t xml:space="preserve">VITAMIN B12                                       </t>
  </si>
  <si>
    <t>81329</t>
  </si>
  <si>
    <t xml:space="preserve">ALBUMIN (SÉRUM)                                   </t>
  </si>
  <si>
    <t>81115</t>
  </si>
  <si>
    <t xml:space="preserve">ALBUMIN SÉRUM (STATIM)                            </t>
  </si>
  <si>
    <t>93115</t>
  </si>
  <si>
    <t xml:space="preserve">FOLÁTY                                            </t>
  </si>
  <si>
    <t>81345</t>
  </si>
  <si>
    <t xml:space="preserve">AMYLÁZA                                           </t>
  </si>
  <si>
    <t>81155</t>
  </si>
  <si>
    <t xml:space="preserve">GLUKÓZA KVANTITATIVNÍ STANOVENÍ STATIM            </t>
  </si>
  <si>
    <t>81729</t>
  </si>
  <si>
    <t xml:space="preserve">PAPP - A (TĚHOTENSKÝ PLASMATICKÝ PROTEIN - A)     </t>
  </si>
  <si>
    <t>91129</t>
  </si>
  <si>
    <t xml:space="preserve">STANOVENÍ IgG                                     </t>
  </si>
  <si>
    <t>93235</t>
  </si>
  <si>
    <t xml:space="preserve">AUTOPROTILÁTKY PROTI RECEPTORŮM (hTSH)            </t>
  </si>
  <si>
    <t>81249</t>
  </si>
  <si>
    <t xml:space="preserve">CEA (MEIA)                                        </t>
  </si>
  <si>
    <t>81139</t>
  </si>
  <si>
    <t xml:space="preserve">VÁPNÍK CELKOVÝ STATIM                             </t>
  </si>
  <si>
    <t>91143</t>
  </si>
  <si>
    <t xml:space="preserve">STANOVENÍ PREALBUMINU                             </t>
  </si>
  <si>
    <t>93149</t>
  </si>
  <si>
    <t xml:space="preserve">ESTRADIOL                                         </t>
  </si>
  <si>
    <t>81363</t>
  </si>
  <si>
    <t xml:space="preserve">BILIRUBIN KONJUGOVANÝ                             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</si>
  <si>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</si>
  <si>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</si>
  <si>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</si>
  <si>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</si>
  <si>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93215</t>
  </si>
  <si>
    <t xml:space="preserve">ALFA - 1 - FETOPROTEIN (AFP)                      </t>
  </si>
  <si>
    <t>91133</t>
  </si>
  <si>
    <t xml:space="preserve">STANOVENÍ IgM                                     </t>
  </si>
  <si>
    <t>81533</t>
  </si>
  <si>
    <t xml:space="preserve">LIPÁZA                                            </t>
  </si>
  <si>
    <t>93199</t>
  </si>
  <si>
    <t xml:space="preserve">TYREOGLOBULIN (TG)                                </t>
  </si>
  <si>
    <t>91499</t>
  </si>
  <si>
    <t xml:space="preserve">AUTOPROTILÁTKY IA2                                </t>
  </si>
  <si>
    <t>81629</t>
  </si>
  <si>
    <t xml:space="preserve">VAZEBNÁ KAPACITA ŽELEZA                           </t>
  </si>
  <si>
    <t>81369</t>
  </si>
  <si>
    <t>BÍLKOVINA KVANTITATIVNĚ (MOČ, MOZKOM. MOK, VÝPOTEK</t>
  </si>
  <si>
    <t>81125</t>
  </si>
  <si>
    <t xml:space="preserve">BÍLKOVINY CELKOVÉ (SÉRUM) STATIM                  </t>
  </si>
  <si>
    <t>81235</t>
  </si>
  <si>
    <t xml:space="preserve">TUMORMARKERY CA 19-9, CA 15-3, CA 72-4, CA 125    </t>
  </si>
  <si>
    <t>94189</t>
  </si>
  <si>
    <t xml:space="preserve">HYBRIDIZACE DNA SE ZNAČENOU SONDOU                </t>
  </si>
  <si>
    <t>94199</t>
  </si>
  <si>
    <t xml:space="preserve">AMPLIFIKACE METODOU PCR                           </t>
  </si>
  <si>
    <t>93145</t>
  </si>
  <si>
    <t xml:space="preserve">C-PEPTID                                          </t>
  </si>
  <si>
    <t>91145</t>
  </si>
  <si>
    <t xml:space="preserve">STANOVENÍ HAPTOGLOBINU                            </t>
  </si>
  <si>
    <t>81675</t>
  </si>
  <si>
    <t xml:space="preserve">MIKROALBUMINURIE                                  </t>
  </si>
  <si>
    <t>81423</t>
  </si>
  <si>
    <t xml:space="preserve">FOSFATÁZA ALKALICKÁ IZOENZYMY                     </t>
  </si>
  <si>
    <t>93265</t>
  </si>
  <si>
    <t>CYFRA 21-1 (NÁDOROVÝ ANTIGEN, CYTOKERATIN FRAGMENT</t>
  </si>
  <si>
    <t>93249</t>
  </si>
  <si>
    <t xml:space="preserve">TELOPEPTID PROKOLAGENU I. TYPU: IC - TP           </t>
  </si>
  <si>
    <t>93135</t>
  </si>
  <si>
    <t xml:space="preserve">MYOGLOBIN V SÉRII                                 </t>
  </si>
  <si>
    <t>81375</t>
  </si>
  <si>
    <t xml:space="preserve">KRYOGLOBULINY KVANTITATIVNĚ                       </t>
  </si>
  <si>
    <t>94195</t>
  </si>
  <si>
    <t xml:space="preserve">SYNTÉZA cDNA REVERZNÍ TRANSKRIPCÍ                 </t>
  </si>
  <si>
    <t>81165</t>
  </si>
  <si>
    <t xml:space="preserve">KREATINKINÁZA (CK) STATIM                         </t>
  </si>
  <si>
    <t>91169</t>
  </si>
  <si>
    <t xml:space="preserve">STANOVENÍ LEHKÝCH ŘETĚZCŮ LAMBDA                  </t>
  </si>
  <si>
    <t>81129</t>
  </si>
  <si>
    <t>BÍLKOVINA KVANTITATIVNĚ (MOČ, VÝPOTEK, CSF) STATIM</t>
  </si>
  <si>
    <t>93229</t>
  </si>
  <si>
    <t xml:space="preserve">TKÁŇOVÝ POLYPEPTIDICKÝ ANTIGEN (TPA)              </t>
  </si>
  <si>
    <t>81679</t>
  </si>
  <si>
    <t xml:space="preserve">1,25-DIHYDROXYVITAMIN D (1,25 (OH)2D)             </t>
  </si>
  <si>
    <t>91151</t>
  </si>
  <si>
    <t xml:space="preserve">STANOVENÍ OROSOMUKOIDU                            </t>
  </si>
  <si>
    <t>81773</t>
  </si>
  <si>
    <t xml:space="preserve">KREATINKINÁZA IZOENZYMY CK-MB MASS                </t>
  </si>
  <si>
    <t>81775</t>
  </si>
  <si>
    <t xml:space="preserve">KVANTITATIVNÍ ANALÝZA MOCE                        </t>
  </si>
  <si>
    <t>81769</t>
  </si>
  <si>
    <t>KVANTITATIVNÍ STANOVENI HOLOTRANSKOBALAMINU /HOLOT</t>
  </si>
  <si>
    <t>81753</t>
  </si>
  <si>
    <t>VYŠETŘENÍ AKTIVITY BIOTINIDÁZY V RÁMCI NOVOROZENEC</t>
  </si>
  <si>
    <t>813</t>
  </si>
  <si>
    <t>91197</t>
  </si>
  <si>
    <t xml:space="preserve">STANOVENÍ CYTOKINU ELISA                          </t>
  </si>
  <si>
    <t>34</t>
  </si>
  <si>
    <t>809</t>
  </si>
  <si>
    <t>0003132</t>
  </si>
  <si>
    <t>GADOVIST</t>
  </si>
  <si>
    <t>0003134</t>
  </si>
  <si>
    <t>0022075</t>
  </si>
  <si>
    <t>0042433</t>
  </si>
  <si>
    <t>VISIPAQUE 320 MG I/ML</t>
  </si>
  <si>
    <t>0065978</t>
  </si>
  <si>
    <t>DOTAREM</t>
  </si>
  <si>
    <t>0077019</t>
  </si>
  <si>
    <t>0151208</t>
  </si>
  <si>
    <t>0038505</t>
  </si>
  <si>
    <t>SOUPRAVA ZAVÁDĚCÍ INTRODUCER</t>
  </si>
  <si>
    <t>0052140</t>
  </si>
  <si>
    <t>KATETR BALÓNKOVÝ PTA - WANDA; SMASH</t>
  </si>
  <si>
    <t>0053563</t>
  </si>
  <si>
    <t>KATETR DIAGNOSTICKÝ TEMPO4F,5F</t>
  </si>
  <si>
    <t>0053643</t>
  </si>
  <si>
    <t>KATETR BALÓNKOVÝ PTA - QUADRIMATRIX/MARS</t>
  </si>
  <si>
    <t>0059345</t>
  </si>
  <si>
    <t>INDEFLÁTOR - ZAŘÍZENÍ INSUFLAČNÍ - INFLATION DEVIC</t>
  </si>
  <si>
    <t>0092559</t>
  </si>
  <si>
    <t>SADA AG - SYSTÉM PRO UZAVÍRÁNÍ CÉV - FEMORÁLNÍ - S</t>
  </si>
  <si>
    <t>89113</t>
  </si>
  <si>
    <t xml:space="preserve">RTG LEBKY, CÍLENÉ SNÍMKY                          </t>
  </si>
  <si>
    <t>89117</t>
  </si>
  <si>
    <t xml:space="preserve">RTG KRKU A KRČNÍ PÁTEŘE                           </t>
  </si>
  <si>
    <t>89119</t>
  </si>
  <si>
    <t xml:space="preserve">RTG HRUDNÍ NEBO BEDERNÍ PÁTEŘE                    </t>
  </si>
  <si>
    <t>89123</t>
  </si>
  <si>
    <t xml:space="preserve">RTG PÁNVE NEBO KYČELNÍHO KLOUBU                   </t>
  </si>
  <si>
    <t>89127</t>
  </si>
  <si>
    <t xml:space="preserve">RTG KOSTÍ A KLOUBŮ KONČETIN                       </t>
  </si>
  <si>
    <t>89129</t>
  </si>
  <si>
    <t xml:space="preserve">RTG ŽEBER A STERNA                                </t>
  </si>
  <si>
    <t>89143</t>
  </si>
  <si>
    <t xml:space="preserve">RTG BŘICHA                                        </t>
  </si>
  <si>
    <t>89313</t>
  </si>
  <si>
    <t xml:space="preserve">PERKUTÁNNÍ PUNKCE NEBO BIOPSIE ŘÍZENÁ RDG METODOU </t>
  </si>
  <si>
    <t>89323</t>
  </si>
  <si>
    <t xml:space="preserve">TERAPEUTICKÁ EMBOLIZACE V CÉVNÍM ŘEČIŠTI          </t>
  </si>
  <si>
    <t>89417</t>
  </si>
  <si>
    <t xml:space="preserve">PŘEHLEDNÁ ČI SELEKTIVNÍ ANGIOGRAFIE NAVAZUJÍCÍ NA </t>
  </si>
  <si>
    <t>89423</t>
  </si>
  <si>
    <t xml:space="preserve">PERKUTÁNNÍ TRANSLUMINÁLNÍ ANGIOPLASTIKA          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</si>
  <si>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</si>
  <si>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</si>
  <si>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</si>
  <si>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</si>
  <si>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</si>
  <si>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</si>
  <si>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</si>
  <si>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 xml:space="preserve">MR ZOBRAZENÍ SRDCE                                </t>
  </si>
  <si>
    <t>89131</t>
  </si>
  <si>
    <t xml:space="preserve">RTG HRUDNÍKU                                      </t>
  </si>
  <si>
    <t>89615</t>
  </si>
  <si>
    <t>CT VYŠETŘENÍ S VĚTŠÍM POČTEM SKENŮ (NAD 30), BEZ P</t>
  </si>
  <si>
    <t>89725</t>
  </si>
  <si>
    <t xml:space="preserve">OPAKOVANÉ ČI DOPLŇUJÍCÍ VYŠETŘENÍ MR              </t>
  </si>
  <si>
    <t>89111</t>
  </si>
  <si>
    <t xml:space="preserve">RTG PRSTŮ A ZÁPRSTNÍCH KŮSTEK RUKY NEBO NOHY      </t>
  </si>
  <si>
    <t>89125</t>
  </si>
  <si>
    <t xml:space="preserve">RTG RAMENNÍHO KLOUBU                              </t>
  </si>
  <si>
    <t>89201</t>
  </si>
  <si>
    <t>SKIASKOPIE NA OPERAČNÍM ČI ZÁKROKOVÉM SÁLE MOBILNÍ</t>
  </si>
  <si>
    <t>89115</t>
  </si>
  <si>
    <t xml:space="preserve">RTG LEBKY, PŘEHLEDNÉ SNÍMKY                       </t>
  </si>
  <si>
    <t>89611</t>
  </si>
  <si>
    <t xml:space="preserve">CT VYŠETŘENÍ HLAVY NEBO TĚLA NATIVNÍ A KONTRASTNÍ </t>
  </si>
  <si>
    <t>89415</t>
  </si>
  <si>
    <t>89411</t>
  </si>
  <si>
    <t xml:space="preserve">PŘEHLEDNÁ  ČI SELEKTIVNÍ ANGIOGRAFIE              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</si>
  <si>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</si>
  <si>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</si>
  <si>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</si>
  <si>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</si>
  <si>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</si>
  <si>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</si>
  <si>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</si>
  <si>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</si>
  <si>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</si>
  <si>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</si>
  <si>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</si>
  <si>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</si>
  <si>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</si>
  <si>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</si>
  <si>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</si>
  <si>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</si>
  <si>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</si>
  <si>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</si>
  <si>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</si>
  <si>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22117</t>
  </si>
  <si>
    <t>22131</t>
  </si>
  <si>
    <t xml:space="preserve">VYŠETŘENÍ CHLADOVÝCH AGLUTININŮ                   </t>
  </si>
  <si>
    <t>22347</t>
  </si>
  <si>
    <t>IDENTIFIKACE ANTIERYTROCYTÁRNÍCH PROTILÁTEK - SLOU</t>
  </si>
  <si>
    <t>22133</t>
  </si>
  <si>
    <t xml:space="preserve">PŘÍMÝ ANTIGLOBULINOVÝ TEST                        </t>
  </si>
  <si>
    <t>37</t>
  </si>
  <si>
    <t>807</t>
  </si>
  <si>
    <t>87127</t>
  </si>
  <si>
    <t>JEDNODUCHÝ BIOPTICKÝ VZOREK: MAKROSKOPICKÉ POSOUZE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</si>
  <si>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</si>
  <si>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</si>
  <si>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</si>
  <si>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</si>
  <si>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</si>
  <si>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</si>
  <si>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</si>
  <si>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</si>
  <si>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</si>
  <si>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 xml:space="preserve">IMUNOHISTOCHEMIE (ZA KAŽDÝ MARKER Z 1 BLOKU)      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</si>
  <si>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</si>
  <si>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</si>
  <si>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</si>
  <si>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</si>
  <si>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</si>
  <si>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</si>
  <si>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</si>
  <si>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</si>
  <si>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</si>
  <si>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</si>
  <si>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</si>
  <si>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</si>
  <si>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</si>
  <si>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</si>
  <si>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</si>
  <si>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</si>
  <si>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</si>
  <si>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 xml:space="preserve">VYŠETŘENÍ MORFOMETRICKÉ - ZA KAŽDÝ PARAMETR       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</si>
  <si>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</si>
  <si>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</si>
  <si>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</si>
  <si>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</si>
  <si>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</si>
  <si>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</si>
  <si>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</si>
  <si>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</si>
  <si>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82077</t>
  </si>
  <si>
    <t>STANOVENÍ PROTILÁTEK CELKOVÝCH I IGM PROTI ANTIGEN</t>
  </si>
  <si>
    <t>82087</t>
  </si>
  <si>
    <t xml:space="preserve">STANOVENÍ PROTILÁTEK AGLUTINACÍ                   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</si>
  <si>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</si>
  <si>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</si>
  <si>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</si>
  <si>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</si>
  <si>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</si>
  <si>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</si>
  <si>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</si>
  <si>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</si>
  <si>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</si>
  <si>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</si>
  <si>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98111</t>
  </si>
  <si>
    <t xml:space="preserve">MYKOLOGICKÉ VYŠETŘENÍ KULTIVAČNÍ                  </t>
  </si>
  <si>
    <t>98117</t>
  </si>
  <si>
    <t xml:space="preserve">CÍLENÁ IDENTIFIKACE CANDIDA ALBICANS              </t>
  </si>
  <si>
    <t>82065</t>
  </si>
  <si>
    <t xml:space="preserve">STANOVENÍ CITLIVOSTI NA ATB KVANTITATIVNÍ METODOU </t>
  </si>
  <si>
    <t>82003</t>
  </si>
  <si>
    <t>TELEFONICKÁ KONZULTACE K MIKROBIOLOGICKÉMU, PARAZI</t>
  </si>
  <si>
    <t>82069</t>
  </si>
  <si>
    <t xml:space="preserve">STANOVENÍ PRODUKCE BETA-LAKTAMÁZY                 </t>
  </si>
  <si>
    <t>82079</t>
  </si>
  <si>
    <t>STANOVENÍ PROTILÁTEK PROTI ANTIGENŮM VIRŮ (KROMĚ H</t>
  </si>
  <si>
    <t>82063</t>
  </si>
  <si>
    <t xml:space="preserve">STANOVENÍ CITLIVOSTI NA ATB KVALITATIVNÍ METODOU  </t>
  </si>
  <si>
    <t>91399</t>
  </si>
  <si>
    <t>CHARAKTERISTIKA ANTIGENŮ A PROTILÁTEK ELEKTROFORÉZ</t>
  </si>
  <si>
    <t>82083</t>
  </si>
  <si>
    <t xml:space="preserve">PRŮKAZ BAKTERIÁLNÍHO TOXINU NEBO ANTIGENU         </t>
  </si>
  <si>
    <t>82036</t>
  </si>
  <si>
    <t>AMPLIFIKACE EXTRAHUMÁNNÍHO GENOMU METODOU MULTIPLE</t>
  </si>
  <si>
    <t>82040</t>
  </si>
  <si>
    <t>IZOLACE RNA A TRANSKRIPCE PRO VYŠETŘENÍ EXTRAHUMÁN</t>
  </si>
  <si>
    <t>82060</t>
  </si>
  <si>
    <t xml:space="preserve">ANALÝZA HMOTOVÉHO SPEKTRA                         </t>
  </si>
  <si>
    <t>82066</t>
  </si>
  <si>
    <t xml:space="preserve">STANOVENÍ CITLIVOSTI NA ATB E-TESTEM              </t>
  </si>
  <si>
    <t>82051</t>
  </si>
  <si>
    <t xml:space="preserve">MIKROSKOPICKÉ VYŠETŘENÍ PO FLUORESCENČNÍM BARVENÍ </t>
  </si>
  <si>
    <t>41</t>
  </si>
  <si>
    <t>82241</t>
  </si>
  <si>
    <t>DETEKCE IN VITRO STIMULACE T LYMFOCYTŮ SPECIFICKÝM</t>
  </si>
  <si>
    <t>91161</t>
  </si>
  <si>
    <t xml:space="preserve">STANOVENÍ C4 SLOŽKY KOMPLEMENTU                   </t>
  </si>
  <si>
    <t>91261</t>
  </si>
  <si>
    <t xml:space="preserve">STANOVENÍ ANTI ENA Ab ELISA                       </t>
  </si>
  <si>
    <t>91267</t>
  </si>
  <si>
    <t xml:space="preserve">STANOVENÍ ANTI Sm Ab ELISA                        </t>
  </si>
  <si>
    <t>91271</t>
  </si>
  <si>
    <t xml:space="preserve">STANOVENÍ ANTI Scl-70 Ab ELISA                    </t>
  </si>
  <si>
    <t>91285</t>
  </si>
  <si>
    <t xml:space="preserve">STANOVENÍ REVMATOIDNÍHO FAKTORU IgM ELISA         </t>
  </si>
  <si>
    <t>91287</t>
  </si>
  <si>
    <t xml:space="preserve">STANOVENÍ REVMATOIDNÍHO FAKTORU IgG ELISA         </t>
  </si>
  <si>
    <t>91317</t>
  </si>
  <si>
    <t xml:space="preserve">PRŮKAZ ANTINUKLEÁRNÍCH PROTILÁTEK IF              </t>
  </si>
  <si>
    <t>91501</t>
  </si>
  <si>
    <t>STANOVENÍ HLADIN REVMATOIDNÍHO FAKTORU (RF) NEFELO</t>
  </si>
  <si>
    <t>91567</t>
  </si>
  <si>
    <t xml:space="preserve">IMUNOANALYTICKÉ STANOVENÍ AUTOPROTILÁTEK          </t>
  </si>
  <si>
    <t>91323</t>
  </si>
  <si>
    <t xml:space="preserve">PRŮKAZ ANCA IF                                    </t>
  </si>
  <si>
    <t>91355</t>
  </si>
  <si>
    <t xml:space="preserve">STANOVENÍ CIK METODOU PEG-IKEM                    </t>
  </si>
  <si>
    <t>91259</t>
  </si>
  <si>
    <t xml:space="preserve">STANOVENÍ ANTI NUKLEOHISTON Ab ELISA              </t>
  </si>
  <si>
    <t>91493</t>
  </si>
  <si>
    <t>IMUNOANALYTICKÉ STANOVENÍ AUTOPROTILÁTEK PROTI SPE</t>
  </si>
  <si>
    <t>91265</t>
  </si>
  <si>
    <t xml:space="preserve">STANOVENÍ ANTI SS-B/La Ab ELISA                   </t>
  </si>
  <si>
    <t>91263</t>
  </si>
  <si>
    <t xml:space="preserve">STANOVENÍ ANTI SS-A/Ro Ab ELISA                   </t>
  </si>
  <si>
    <t>91253</t>
  </si>
  <si>
    <t xml:space="preserve">STANOVENÍ ANTI ds-DNA Ab ELISA                    </t>
  </si>
  <si>
    <t>91289</t>
  </si>
  <si>
    <t xml:space="preserve">STANOVENÍ REVMATOIDNÍHO FAKTORU IgA ELISA         </t>
  </si>
  <si>
    <t>91159</t>
  </si>
  <si>
    <t xml:space="preserve">STANOVENÍ C3 SLOŽKY KOMPLEMENTU                   </t>
  </si>
  <si>
    <t>91489</t>
  </si>
  <si>
    <t>IMUNOANALYTICKÉ STANOVENÍ AUTOPROTILÁTEK PROTI LKM</t>
  </si>
  <si>
    <t>91269</t>
  </si>
  <si>
    <t xml:space="preserve">STANOVENÍ ANTI U1-RNP Ab ELISA                    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</si>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</sst>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5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3" fontId="37" fillId="0" borderId="143" xfId="0" applyNumberFormat="1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166" fontId="69" fillId="0" borderId="165" xfId="0" applyNumberFormat="1" applyFont="1" applyBorder="1" applyAlignment="1">
      <alignment horizontal="right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166" fontId="34" fillId="0" borderId="19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70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2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0.70077931699582396</c:v>
                </c:pt>
                <c:pt idx="1">
                  <c:v>0.80487362336928803</c:v>
                </c:pt>
                <c:pt idx="2">
                  <c:v>0.83154803218510587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444144"/>
        <c:axId val="13614528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0.80390445461359183</c:v>
                </c:pt>
                <c:pt idx="1">
                  <c:v>0.80390445461359183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447408"/>
        <c:axId val="1361449584"/>
      </c:scatterChart>
      <c:catAx>
        <c:axId val="136144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145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452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1444144"/>
        <c:crosses val="autoZero"/>
        <c:crossBetween val="between"/>
      </c:valAx>
      <c:valAx>
        <c:axId val="13614474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1449584"/>
        <c:crosses val="max"/>
        <c:crossBetween val="midCat"/>
      </c:valAx>
      <c:valAx>
        <c:axId val="13614495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614474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3.4909819639278559</c:v>
                </c:pt>
                <c:pt idx="1">
                  <c:v>3.5702087286527515</c:v>
                </c:pt>
                <c:pt idx="2">
                  <c:v>3.6556250000000001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457744"/>
        <c:axId val="13614446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455568"/>
        <c:axId val="1361450128"/>
      </c:scatterChart>
      <c:catAx>
        <c:axId val="136145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144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4446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361457744"/>
        <c:crosses val="autoZero"/>
        <c:crossBetween val="between"/>
      </c:valAx>
      <c:valAx>
        <c:axId val="13614555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1450128"/>
        <c:crosses val="max"/>
        <c:crossBetween val="midCat"/>
      </c:valAx>
      <c:valAx>
        <c:axId val="13614501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36145556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112" tableBorderDxfId="111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2" totalsRowShown="0">
  <autoFilter ref="C3:S42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2396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3187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3188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3201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3527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3547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3552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3603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3604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3730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4097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4625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2396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209</v>
      </c>
      <c r="G3" s="47">
        <f>SUBTOTAL(9,G6:G1048576)</f>
        <v>19150.46</v>
      </c>
      <c r="H3" s="48">
        <f>IF(M3=0,0,G3/M3)</f>
        <v>4.9980477980595496E-2</v>
      </c>
      <c r="I3" s="47">
        <f>SUBTOTAL(9,I6:I1048576)</f>
        <v>2202.4</v>
      </c>
      <c r="J3" s="47">
        <f>SUBTOTAL(9,J6:J1048576)</f>
        <v>364008.34067083395</v>
      </c>
      <c r="K3" s="48">
        <f>IF(M3=0,0,J3/M3)</f>
        <v>0.95001952201940432</v>
      </c>
      <c r="L3" s="47">
        <f>SUBTOTAL(9,L6:L1048576)</f>
        <v>2411.4</v>
      </c>
      <c r="M3" s="49">
        <f>SUBTOTAL(9,M6:M1048576)</f>
        <v>383158.80067083403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561</v>
      </c>
      <c r="B6" s="741" t="s">
        <v>1782</v>
      </c>
      <c r="C6" s="741" t="s">
        <v>1783</v>
      </c>
      <c r="D6" s="741" t="s">
        <v>724</v>
      </c>
      <c r="E6" s="741" t="s">
        <v>1784</v>
      </c>
      <c r="F6" s="745"/>
      <c r="G6" s="745"/>
      <c r="H6" s="765">
        <v>0</v>
      </c>
      <c r="I6" s="745">
        <v>46</v>
      </c>
      <c r="J6" s="745">
        <v>763.87999999999988</v>
      </c>
      <c r="K6" s="765">
        <v>1</v>
      </c>
      <c r="L6" s="745">
        <v>46</v>
      </c>
      <c r="M6" s="746">
        <v>763.87999999999988</v>
      </c>
    </row>
    <row r="7" spans="1:13" ht="14.4" customHeight="1" x14ac:dyDescent="0.3">
      <c r="A7" s="747" t="s">
        <v>561</v>
      </c>
      <c r="B7" s="748" t="s">
        <v>1782</v>
      </c>
      <c r="C7" s="748" t="s">
        <v>1785</v>
      </c>
      <c r="D7" s="748" t="s">
        <v>1786</v>
      </c>
      <c r="E7" s="748" t="s">
        <v>1787</v>
      </c>
      <c r="F7" s="752"/>
      <c r="G7" s="752"/>
      <c r="H7" s="766">
        <v>0</v>
      </c>
      <c r="I7" s="752">
        <v>28</v>
      </c>
      <c r="J7" s="752">
        <v>341.98</v>
      </c>
      <c r="K7" s="766">
        <v>1</v>
      </c>
      <c r="L7" s="752">
        <v>28</v>
      </c>
      <c r="M7" s="753">
        <v>341.98</v>
      </c>
    </row>
    <row r="8" spans="1:13" ht="14.4" customHeight="1" x14ac:dyDescent="0.3">
      <c r="A8" s="747" t="s">
        <v>561</v>
      </c>
      <c r="B8" s="748" t="s">
        <v>1782</v>
      </c>
      <c r="C8" s="748" t="s">
        <v>1788</v>
      </c>
      <c r="D8" s="748" t="s">
        <v>1786</v>
      </c>
      <c r="E8" s="748" t="s">
        <v>1789</v>
      </c>
      <c r="F8" s="752"/>
      <c r="G8" s="752"/>
      <c r="H8" s="766">
        <v>0</v>
      </c>
      <c r="I8" s="752">
        <v>8</v>
      </c>
      <c r="J8" s="752">
        <v>343.8</v>
      </c>
      <c r="K8" s="766">
        <v>1</v>
      </c>
      <c r="L8" s="752">
        <v>8</v>
      </c>
      <c r="M8" s="753">
        <v>343.8</v>
      </c>
    </row>
    <row r="9" spans="1:13" ht="14.4" customHeight="1" x14ac:dyDescent="0.3">
      <c r="A9" s="747" t="s">
        <v>561</v>
      </c>
      <c r="B9" s="748" t="s">
        <v>1782</v>
      </c>
      <c r="C9" s="748" t="s">
        <v>1790</v>
      </c>
      <c r="D9" s="748" t="s">
        <v>1786</v>
      </c>
      <c r="E9" s="748" t="s">
        <v>1791</v>
      </c>
      <c r="F9" s="752"/>
      <c r="G9" s="752"/>
      <c r="H9" s="766">
        <v>0</v>
      </c>
      <c r="I9" s="752">
        <v>2</v>
      </c>
      <c r="J9" s="752">
        <v>52.920000000000016</v>
      </c>
      <c r="K9" s="766">
        <v>1</v>
      </c>
      <c r="L9" s="752">
        <v>2</v>
      </c>
      <c r="M9" s="753">
        <v>52.920000000000016</v>
      </c>
    </row>
    <row r="10" spans="1:13" ht="14.4" customHeight="1" x14ac:dyDescent="0.3">
      <c r="A10" s="747" t="s">
        <v>561</v>
      </c>
      <c r="B10" s="748" t="s">
        <v>1792</v>
      </c>
      <c r="C10" s="748" t="s">
        <v>1793</v>
      </c>
      <c r="D10" s="748" t="s">
        <v>1794</v>
      </c>
      <c r="E10" s="748" t="s">
        <v>1795</v>
      </c>
      <c r="F10" s="752"/>
      <c r="G10" s="752"/>
      <c r="H10" s="766">
        <v>0</v>
      </c>
      <c r="I10" s="752">
        <v>2</v>
      </c>
      <c r="J10" s="752">
        <v>246.62999999999997</v>
      </c>
      <c r="K10" s="766">
        <v>1</v>
      </c>
      <c r="L10" s="752">
        <v>2</v>
      </c>
      <c r="M10" s="753">
        <v>246.62999999999997</v>
      </c>
    </row>
    <row r="11" spans="1:13" ht="14.4" customHeight="1" x14ac:dyDescent="0.3">
      <c r="A11" s="747" t="s">
        <v>561</v>
      </c>
      <c r="B11" s="748" t="s">
        <v>1796</v>
      </c>
      <c r="C11" s="748" t="s">
        <v>1797</v>
      </c>
      <c r="D11" s="748" t="s">
        <v>1085</v>
      </c>
      <c r="E11" s="748" t="s">
        <v>1798</v>
      </c>
      <c r="F11" s="752"/>
      <c r="G11" s="752"/>
      <c r="H11" s="766">
        <v>0</v>
      </c>
      <c r="I11" s="752">
        <v>1</v>
      </c>
      <c r="J11" s="752">
        <v>342.91</v>
      </c>
      <c r="K11" s="766">
        <v>1</v>
      </c>
      <c r="L11" s="752">
        <v>1</v>
      </c>
      <c r="M11" s="753">
        <v>342.91</v>
      </c>
    </row>
    <row r="12" spans="1:13" ht="14.4" customHeight="1" x14ac:dyDescent="0.3">
      <c r="A12" s="747" t="s">
        <v>561</v>
      </c>
      <c r="B12" s="748" t="s">
        <v>1799</v>
      </c>
      <c r="C12" s="748" t="s">
        <v>1800</v>
      </c>
      <c r="D12" s="748" t="s">
        <v>786</v>
      </c>
      <c r="E12" s="748" t="s">
        <v>1801</v>
      </c>
      <c r="F12" s="752"/>
      <c r="G12" s="752"/>
      <c r="H12" s="766">
        <v>0</v>
      </c>
      <c r="I12" s="752">
        <v>4</v>
      </c>
      <c r="J12" s="752">
        <v>265.35999999999996</v>
      </c>
      <c r="K12" s="766">
        <v>1</v>
      </c>
      <c r="L12" s="752">
        <v>4</v>
      </c>
      <c r="M12" s="753">
        <v>265.35999999999996</v>
      </c>
    </row>
    <row r="13" spans="1:13" ht="14.4" customHeight="1" x14ac:dyDescent="0.3">
      <c r="A13" s="747" t="s">
        <v>561</v>
      </c>
      <c r="B13" s="748" t="s">
        <v>1802</v>
      </c>
      <c r="C13" s="748" t="s">
        <v>1803</v>
      </c>
      <c r="D13" s="748" t="s">
        <v>1804</v>
      </c>
      <c r="E13" s="748" t="s">
        <v>1805</v>
      </c>
      <c r="F13" s="752"/>
      <c r="G13" s="752"/>
      <c r="H13" s="766">
        <v>0</v>
      </c>
      <c r="I13" s="752">
        <v>4</v>
      </c>
      <c r="J13" s="752">
        <v>2509.5</v>
      </c>
      <c r="K13" s="766">
        <v>1</v>
      </c>
      <c r="L13" s="752">
        <v>4</v>
      </c>
      <c r="M13" s="753">
        <v>2509.5</v>
      </c>
    </row>
    <row r="14" spans="1:13" ht="14.4" customHeight="1" x14ac:dyDescent="0.3">
      <c r="A14" s="747" t="s">
        <v>561</v>
      </c>
      <c r="B14" s="748" t="s">
        <v>1806</v>
      </c>
      <c r="C14" s="748" t="s">
        <v>1807</v>
      </c>
      <c r="D14" s="748" t="s">
        <v>1808</v>
      </c>
      <c r="E14" s="748" t="s">
        <v>1809</v>
      </c>
      <c r="F14" s="752"/>
      <c r="G14" s="752"/>
      <c r="H14" s="766">
        <v>0</v>
      </c>
      <c r="I14" s="752">
        <v>2</v>
      </c>
      <c r="J14" s="752">
        <v>1342.9700000000003</v>
      </c>
      <c r="K14" s="766">
        <v>1</v>
      </c>
      <c r="L14" s="752">
        <v>2</v>
      </c>
      <c r="M14" s="753">
        <v>1342.9700000000003</v>
      </c>
    </row>
    <row r="15" spans="1:13" ht="14.4" customHeight="1" x14ac:dyDescent="0.3">
      <c r="A15" s="747" t="s">
        <v>561</v>
      </c>
      <c r="B15" s="748" t="s">
        <v>1810</v>
      </c>
      <c r="C15" s="748" t="s">
        <v>1811</v>
      </c>
      <c r="D15" s="748" t="s">
        <v>897</v>
      </c>
      <c r="E15" s="748" t="s">
        <v>898</v>
      </c>
      <c r="F15" s="752">
        <v>1</v>
      </c>
      <c r="G15" s="752">
        <v>549.3599999999999</v>
      </c>
      <c r="H15" s="766">
        <v>1</v>
      </c>
      <c r="I15" s="752"/>
      <c r="J15" s="752"/>
      <c r="K15" s="766">
        <v>0</v>
      </c>
      <c r="L15" s="752">
        <v>1</v>
      </c>
      <c r="M15" s="753">
        <v>549.3599999999999</v>
      </c>
    </row>
    <row r="16" spans="1:13" ht="14.4" customHeight="1" x14ac:dyDescent="0.3">
      <c r="A16" s="747" t="s">
        <v>561</v>
      </c>
      <c r="B16" s="748" t="s">
        <v>1812</v>
      </c>
      <c r="C16" s="748" t="s">
        <v>1813</v>
      </c>
      <c r="D16" s="748" t="s">
        <v>1814</v>
      </c>
      <c r="E16" s="748" t="s">
        <v>1809</v>
      </c>
      <c r="F16" s="752"/>
      <c r="G16" s="752"/>
      <c r="H16" s="766">
        <v>0</v>
      </c>
      <c r="I16" s="752">
        <v>1</v>
      </c>
      <c r="J16" s="752">
        <v>1041.1200000000003</v>
      </c>
      <c r="K16" s="766">
        <v>1</v>
      </c>
      <c r="L16" s="752">
        <v>1</v>
      </c>
      <c r="M16" s="753">
        <v>1041.1200000000003</v>
      </c>
    </row>
    <row r="17" spans="1:13" ht="14.4" customHeight="1" x14ac:dyDescent="0.3">
      <c r="A17" s="747" t="s">
        <v>561</v>
      </c>
      <c r="B17" s="748" t="s">
        <v>1815</v>
      </c>
      <c r="C17" s="748" t="s">
        <v>1816</v>
      </c>
      <c r="D17" s="748" t="s">
        <v>1817</v>
      </c>
      <c r="E17" s="748" t="s">
        <v>1818</v>
      </c>
      <c r="F17" s="752"/>
      <c r="G17" s="752"/>
      <c r="H17" s="766">
        <v>0</v>
      </c>
      <c r="I17" s="752">
        <v>1</v>
      </c>
      <c r="J17" s="752">
        <v>22.719999999999995</v>
      </c>
      <c r="K17" s="766">
        <v>1</v>
      </c>
      <c r="L17" s="752">
        <v>1</v>
      </c>
      <c r="M17" s="753">
        <v>22.719999999999995</v>
      </c>
    </row>
    <row r="18" spans="1:13" ht="14.4" customHeight="1" x14ac:dyDescent="0.3">
      <c r="A18" s="747" t="s">
        <v>561</v>
      </c>
      <c r="B18" s="748" t="s">
        <v>1819</v>
      </c>
      <c r="C18" s="748" t="s">
        <v>1820</v>
      </c>
      <c r="D18" s="748" t="s">
        <v>1821</v>
      </c>
      <c r="E18" s="748" t="s">
        <v>1822</v>
      </c>
      <c r="F18" s="752"/>
      <c r="G18" s="752"/>
      <c r="H18" s="766">
        <v>0</v>
      </c>
      <c r="I18" s="752">
        <v>1</v>
      </c>
      <c r="J18" s="752">
        <v>111.25</v>
      </c>
      <c r="K18" s="766">
        <v>1</v>
      </c>
      <c r="L18" s="752">
        <v>1</v>
      </c>
      <c r="M18" s="753">
        <v>111.25</v>
      </c>
    </row>
    <row r="19" spans="1:13" ht="14.4" customHeight="1" x14ac:dyDescent="0.3">
      <c r="A19" s="747" t="s">
        <v>561</v>
      </c>
      <c r="B19" s="748" t="s">
        <v>1823</v>
      </c>
      <c r="C19" s="748" t="s">
        <v>1824</v>
      </c>
      <c r="D19" s="748" t="s">
        <v>867</v>
      </c>
      <c r="E19" s="748" t="s">
        <v>1825</v>
      </c>
      <c r="F19" s="752"/>
      <c r="G19" s="752"/>
      <c r="H19" s="766">
        <v>0</v>
      </c>
      <c r="I19" s="752">
        <v>1</v>
      </c>
      <c r="J19" s="752">
        <v>1501.0199999999998</v>
      </c>
      <c r="K19" s="766">
        <v>1</v>
      </c>
      <c r="L19" s="752">
        <v>1</v>
      </c>
      <c r="M19" s="753">
        <v>1501.0199999999998</v>
      </c>
    </row>
    <row r="20" spans="1:13" ht="14.4" customHeight="1" x14ac:dyDescent="0.3">
      <c r="A20" s="747" t="s">
        <v>561</v>
      </c>
      <c r="B20" s="748" t="s">
        <v>1823</v>
      </c>
      <c r="C20" s="748" t="s">
        <v>1826</v>
      </c>
      <c r="D20" s="748" t="s">
        <v>861</v>
      </c>
      <c r="E20" s="748" t="s">
        <v>1827</v>
      </c>
      <c r="F20" s="752"/>
      <c r="G20" s="752"/>
      <c r="H20" s="766">
        <v>0</v>
      </c>
      <c r="I20" s="752">
        <v>14</v>
      </c>
      <c r="J20" s="752">
        <v>10096.800000000003</v>
      </c>
      <c r="K20" s="766">
        <v>1</v>
      </c>
      <c r="L20" s="752">
        <v>14</v>
      </c>
      <c r="M20" s="753">
        <v>10096.800000000003</v>
      </c>
    </row>
    <row r="21" spans="1:13" ht="14.4" customHeight="1" x14ac:dyDescent="0.3">
      <c r="A21" s="747" t="s">
        <v>561</v>
      </c>
      <c r="B21" s="748" t="s">
        <v>1823</v>
      </c>
      <c r="C21" s="748" t="s">
        <v>1828</v>
      </c>
      <c r="D21" s="748" t="s">
        <v>861</v>
      </c>
      <c r="E21" s="748" t="s">
        <v>1829</v>
      </c>
      <c r="F21" s="752"/>
      <c r="G21" s="752"/>
      <c r="H21" s="766">
        <v>0</v>
      </c>
      <c r="I21" s="752">
        <v>54</v>
      </c>
      <c r="J21" s="752">
        <v>14679.900000000001</v>
      </c>
      <c r="K21" s="766">
        <v>1</v>
      </c>
      <c r="L21" s="752">
        <v>54</v>
      </c>
      <c r="M21" s="753">
        <v>14679.900000000001</v>
      </c>
    </row>
    <row r="22" spans="1:13" ht="14.4" customHeight="1" x14ac:dyDescent="0.3">
      <c r="A22" s="747" t="s">
        <v>561</v>
      </c>
      <c r="B22" s="748" t="s">
        <v>1823</v>
      </c>
      <c r="C22" s="748" t="s">
        <v>1830</v>
      </c>
      <c r="D22" s="748" t="s">
        <v>861</v>
      </c>
      <c r="E22" s="748" t="s">
        <v>1831</v>
      </c>
      <c r="F22" s="752"/>
      <c r="G22" s="752"/>
      <c r="H22" s="766">
        <v>0</v>
      </c>
      <c r="I22" s="752">
        <v>65</v>
      </c>
      <c r="J22" s="752">
        <v>40992.9</v>
      </c>
      <c r="K22" s="766">
        <v>1</v>
      </c>
      <c r="L22" s="752">
        <v>65</v>
      </c>
      <c r="M22" s="753">
        <v>40992.9</v>
      </c>
    </row>
    <row r="23" spans="1:13" ht="14.4" customHeight="1" x14ac:dyDescent="0.3">
      <c r="A23" s="747" t="s">
        <v>561</v>
      </c>
      <c r="B23" s="748" t="s">
        <v>1823</v>
      </c>
      <c r="C23" s="748" t="s">
        <v>1832</v>
      </c>
      <c r="D23" s="748" t="s">
        <v>861</v>
      </c>
      <c r="E23" s="748" t="s">
        <v>1833</v>
      </c>
      <c r="F23" s="752"/>
      <c r="G23" s="752"/>
      <c r="H23" s="766">
        <v>0</v>
      </c>
      <c r="I23" s="752">
        <v>3</v>
      </c>
      <c r="J23" s="752">
        <v>2740.95</v>
      </c>
      <c r="K23" s="766">
        <v>1</v>
      </c>
      <c r="L23" s="752">
        <v>3</v>
      </c>
      <c r="M23" s="753">
        <v>2740.95</v>
      </c>
    </row>
    <row r="24" spans="1:13" ht="14.4" customHeight="1" x14ac:dyDescent="0.3">
      <c r="A24" s="747" t="s">
        <v>561</v>
      </c>
      <c r="B24" s="748" t="s">
        <v>1823</v>
      </c>
      <c r="C24" s="748" t="s">
        <v>1834</v>
      </c>
      <c r="D24" s="748" t="s">
        <v>861</v>
      </c>
      <c r="E24" s="748" t="s">
        <v>1835</v>
      </c>
      <c r="F24" s="752"/>
      <c r="G24" s="752"/>
      <c r="H24" s="766">
        <v>0</v>
      </c>
      <c r="I24" s="752">
        <v>113</v>
      </c>
      <c r="J24" s="752">
        <v>46211.350000000006</v>
      </c>
      <c r="K24" s="766">
        <v>1</v>
      </c>
      <c r="L24" s="752">
        <v>113</v>
      </c>
      <c r="M24" s="753">
        <v>46211.350000000006</v>
      </c>
    </row>
    <row r="25" spans="1:13" ht="14.4" customHeight="1" x14ac:dyDescent="0.3">
      <c r="A25" s="747" t="s">
        <v>561</v>
      </c>
      <c r="B25" s="748" t="s">
        <v>1836</v>
      </c>
      <c r="C25" s="748" t="s">
        <v>1837</v>
      </c>
      <c r="D25" s="748" t="s">
        <v>1838</v>
      </c>
      <c r="E25" s="748" t="s">
        <v>1839</v>
      </c>
      <c r="F25" s="752"/>
      <c r="G25" s="752"/>
      <c r="H25" s="766">
        <v>0</v>
      </c>
      <c r="I25" s="752">
        <v>6</v>
      </c>
      <c r="J25" s="752">
        <v>416.68</v>
      </c>
      <c r="K25" s="766">
        <v>1</v>
      </c>
      <c r="L25" s="752">
        <v>6</v>
      </c>
      <c r="M25" s="753">
        <v>416.68</v>
      </c>
    </row>
    <row r="26" spans="1:13" ht="14.4" customHeight="1" x14ac:dyDescent="0.3">
      <c r="A26" s="747" t="s">
        <v>561</v>
      </c>
      <c r="B26" s="748" t="s">
        <v>1836</v>
      </c>
      <c r="C26" s="748" t="s">
        <v>1840</v>
      </c>
      <c r="D26" s="748" t="s">
        <v>1838</v>
      </c>
      <c r="E26" s="748" t="s">
        <v>1841</v>
      </c>
      <c r="F26" s="752"/>
      <c r="G26" s="752"/>
      <c r="H26" s="766">
        <v>0</v>
      </c>
      <c r="I26" s="752">
        <v>3</v>
      </c>
      <c r="J26" s="752">
        <v>417.38</v>
      </c>
      <c r="K26" s="766">
        <v>1</v>
      </c>
      <c r="L26" s="752">
        <v>3</v>
      </c>
      <c r="M26" s="753">
        <v>417.38</v>
      </c>
    </row>
    <row r="27" spans="1:13" ht="14.4" customHeight="1" x14ac:dyDescent="0.3">
      <c r="A27" s="747" t="s">
        <v>561</v>
      </c>
      <c r="B27" s="748" t="s">
        <v>1842</v>
      </c>
      <c r="C27" s="748" t="s">
        <v>1843</v>
      </c>
      <c r="D27" s="748" t="s">
        <v>1844</v>
      </c>
      <c r="E27" s="748" t="s">
        <v>1845</v>
      </c>
      <c r="F27" s="752"/>
      <c r="G27" s="752"/>
      <c r="H27" s="766">
        <v>0</v>
      </c>
      <c r="I27" s="752">
        <v>1</v>
      </c>
      <c r="J27" s="752">
        <v>119.19000000000003</v>
      </c>
      <c r="K27" s="766">
        <v>1</v>
      </c>
      <c r="L27" s="752">
        <v>1</v>
      </c>
      <c r="M27" s="753">
        <v>119.19000000000003</v>
      </c>
    </row>
    <row r="28" spans="1:13" ht="14.4" customHeight="1" x14ac:dyDescent="0.3">
      <c r="A28" s="747" t="s">
        <v>561</v>
      </c>
      <c r="B28" s="748" t="s">
        <v>1846</v>
      </c>
      <c r="C28" s="748" t="s">
        <v>1847</v>
      </c>
      <c r="D28" s="748" t="s">
        <v>730</v>
      </c>
      <c r="E28" s="748" t="s">
        <v>1848</v>
      </c>
      <c r="F28" s="752"/>
      <c r="G28" s="752"/>
      <c r="H28" s="766">
        <v>0</v>
      </c>
      <c r="I28" s="752">
        <v>2</v>
      </c>
      <c r="J28" s="752">
        <v>256.90000000000003</v>
      </c>
      <c r="K28" s="766">
        <v>1</v>
      </c>
      <c r="L28" s="752">
        <v>2</v>
      </c>
      <c r="M28" s="753">
        <v>256.90000000000003</v>
      </c>
    </row>
    <row r="29" spans="1:13" ht="14.4" customHeight="1" x14ac:dyDescent="0.3">
      <c r="A29" s="747" t="s">
        <v>561</v>
      </c>
      <c r="B29" s="748" t="s">
        <v>1846</v>
      </c>
      <c r="C29" s="748" t="s">
        <v>1849</v>
      </c>
      <c r="D29" s="748" t="s">
        <v>730</v>
      </c>
      <c r="E29" s="748" t="s">
        <v>613</v>
      </c>
      <c r="F29" s="752"/>
      <c r="G29" s="752"/>
      <c r="H29" s="766">
        <v>0</v>
      </c>
      <c r="I29" s="752">
        <v>6</v>
      </c>
      <c r="J29" s="752">
        <v>267.95999999999992</v>
      </c>
      <c r="K29" s="766">
        <v>1</v>
      </c>
      <c r="L29" s="752">
        <v>6</v>
      </c>
      <c r="M29" s="753">
        <v>267.95999999999992</v>
      </c>
    </row>
    <row r="30" spans="1:13" ht="14.4" customHeight="1" x14ac:dyDescent="0.3">
      <c r="A30" s="747" t="s">
        <v>561</v>
      </c>
      <c r="B30" s="748" t="s">
        <v>1850</v>
      </c>
      <c r="C30" s="748" t="s">
        <v>1851</v>
      </c>
      <c r="D30" s="748" t="s">
        <v>1852</v>
      </c>
      <c r="E30" s="748" t="s">
        <v>1853</v>
      </c>
      <c r="F30" s="752"/>
      <c r="G30" s="752"/>
      <c r="H30" s="766">
        <v>0</v>
      </c>
      <c r="I30" s="752">
        <v>2</v>
      </c>
      <c r="J30" s="752">
        <v>195.51999999999998</v>
      </c>
      <c r="K30" s="766">
        <v>1</v>
      </c>
      <c r="L30" s="752">
        <v>2</v>
      </c>
      <c r="M30" s="753">
        <v>195.51999999999998</v>
      </c>
    </row>
    <row r="31" spans="1:13" ht="14.4" customHeight="1" x14ac:dyDescent="0.3">
      <c r="A31" s="747" t="s">
        <v>561</v>
      </c>
      <c r="B31" s="748" t="s">
        <v>1854</v>
      </c>
      <c r="C31" s="748" t="s">
        <v>1855</v>
      </c>
      <c r="D31" s="748" t="s">
        <v>1856</v>
      </c>
      <c r="E31" s="748" t="s">
        <v>1857</v>
      </c>
      <c r="F31" s="752"/>
      <c r="G31" s="752"/>
      <c r="H31" s="766">
        <v>0</v>
      </c>
      <c r="I31" s="752">
        <v>3</v>
      </c>
      <c r="J31" s="752">
        <v>234.78000000000003</v>
      </c>
      <c r="K31" s="766">
        <v>1</v>
      </c>
      <c r="L31" s="752">
        <v>3</v>
      </c>
      <c r="M31" s="753">
        <v>234.78000000000003</v>
      </c>
    </row>
    <row r="32" spans="1:13" ht="14.4" customHeight="1" x14ac:dyDescent="0.3">
      <c r="A32" s="747" t="s">
        <v>561</v>
      </c>
      <c r="B32" s="748" t="s">
        <v>1854</v>
      </c>
      <c r="C32" s="748" t="s">
        <v>1858</v>
      </c>
      <c r="D32" s="748" t="s">
        <v>1856</v>
      </c>
      <c r="E32" s="748" t="s">
        <v>1859</v>
      </c>
      <c r="F32" s="752"/>
      <c r="G32" s="752"/>
      <c r="H32" s="766">
        <v>0</v>
      </c>
      <c r="I32" s="752">
        <v>2</v>
      </c>
      <c r="J32" s="752">
        <v>209.37000000000006</v>
      </c>
      <c r="K32" s="766">
        <v>1</v>
      </c>
      <c r="L32" s="752">
        <v>2</v>
      </c>
      <c r="M32" s="753">
        <v>209.37000000000006</v>
      </c>
    </row>
    <row r="33" spans="1:13" ht="14.4" customHeight="1" x14ac:dyDescent="0.3">
      <c r="A33" s="747" t="s">
        <v>561</v>
      </c>
      <c r="B33" s="748" t="s">
        <v>1860</v>
      </c>
      <c r="C33" s="748" t="s">
        <v>1861</v>
      </c>
      <c r="D33" s="748" t="s">
        <v>877</v>
      </c>
      <c r="E33" s="748" t="s">
        <v>878</v>
      </c>
      <c r="F33" s="752"/>
      <c r="G33" s="752"/>
      <c r="H33" s="766">
        <v>0</v>
      </c>
      <c r="I33" s="752">
        <v>10</v>
      </c>
      <c r="J33" s="752">
        <v>403.90000000000003</v>
      </c>
      <c r="K33" s="766">
        <v>1</v>
      </c>
      <c r="L33" s="752">
        <v>10</v>
      </c>
      <c r="M33" s="753">
        <v>403.90000000000003</v>
      </c>
    </row>
    <row r="34" spans="1:13" ht="14.4" customHeight="1" x14ac:dyDescent="0.3">
      <c r="A34" s="747" t="s">
        <v>561</v>
      </c>
      <c r="B34" s="748" t="s">
        <v>1860</v>
      </c>
      <c r="C34" s="748" t="s">
        <v>1862</v>
      </c>
      <c r="D34" s="748" t="s">
        <v>875</v>
      </c>
      <c r="E34" s="748" t="s">
        <v>1863</v>
      </c>
      <c r="F34" s="752"/>
      <c r="G34" s="752"/>
      <c r="H34" s="766">
        <v>0</v>
      </c>
      <c r="I34" s="752">
        <v>1</v>
      </c>
      <c r="J34" s="752">
        <v>31.680000000000007</v>
      </c>
      <c r="K34" s="766">
        <v>1</v>
      </c>
      <c r="L34" s="752">
        <v>1</v>
      </c>
      <c r="M34" s="753">
        <v>31.680000000000007</v>
      </c>
    </row>
    <row r="35" spans="1:13" ht="14.4" customHeight="1" x14ac:dyDescent="0.3">
      <c r="A35" s="747" t="s">
        <v>561</v>
      </c>
      <c r="B35" s="748" t="s">
        <v>1860</v>
      </c>
      <c r="C35" s="748" t="s">
        <v>1864</v>
      </c>
      <c r="D35" s="748" t="s">
        <v>875</v>
      </c>
      <c r="E35" s="748" t="s">
        <v>1865</v>
      </c>
      <c r="F35" s="752"/>
      <c r="G35" s="752"/>
      <c r="H35" s="766">
        <v>0</v>
      </c>
      <c r="I35" s="752">
        <v>1</v>
      </c>
      <c r="J35" s="752">
        <v>58.720000000000013</v>
      </c>
      <c r="K35" s="766">
        <v>1</v>
      </c>
      <c r="L35" s="752">
        <v>1</v>
      </c>
      <c r="M35" s="753">
        <v>58.720000000000013</v>
      </c>
    </row>
    <row r="36" spans="1:13" ht="14.4" customHeight="1" x14ac:dyDescent="0.3">
      <c r="A36" s="747" t="s">
        <v>561</v>
      </c>
      <c r="B36" s="748" t="s">
        <v>1860</v>
      </c>
      <c r="C36" s="748" t="s">
        <v>1866</v>
      </c>
      <c r="D36" s="748" t="s">
        <v>873</v>
      </c>
      <c r="E36" s="748" t="s">
        <v>1867</v>
      </c>
      <c r="F36" s="752"/>
      <c r="G36" s="752"/>
      <c r="H36" s="766">
        <v>0</v>
      </c>
      <c r="I36" s="752">
        <v>3</v>
      </c>
      <c r="J36" s="752">
        <v>173.31000000000003</v>
      </c>
      <c r="K36" s="766">
        <v>1</v>
      </c>
      <c r="L36" s="752">
        <v>3</v>
      </c>
      <c r="M36" s="753">
        <v>173.31000000000003</v>
      </c>
    </row>
    <row r="37" spans="1:13" ht="14.4" customHeight="1" x14ac:dyDescent="0.3">
      <c r="A37" s="747" t="s">
        <v>561</v>
      </c>
      <c r="B37" s="748" t="s">
        <v>1860</v>
      </c>
      <c r="C37" s="748" t="s">
        <v>1868</v>
      </c>
      <c r="D37" s="748" t="s">
        <v>871</v>
      </c>
      <c r="E37" s="748" t="s">
        <v>1863</v>
      </c>
      <c r="F37" s="752">
        <v>12</v>
      </c>
      <c r="G37" s="752">
        <v>715.78</v>
      </c>
      <c r="H37" s="766">
        <v>1</v>
      </c>
      <c r="I37" s="752"/>
      <c r="J37" s="752"/>
      <c r="K37" s="766">
        <v>0</v>
      </c>
      <c r="L37" s="752">
        <v>12</v>
      </c>
      <c r="M37" s="753">
        <v>715.78</v>
      </c>
    </row>
    <row r="38" spans="1:13" ht="14.4" customHeight="1" x14ac:dyDescent="0.3">
      <c r="A38" s="747" t="s">
        <v>561</v>
      </c>
      <c r="B38" s="748" t="s">
        <v>1869</v>
      </c>
      <c r="C38" s="748" t="s">
        <v>1870</v>
      </c>
      <c r="D38" s="748" t="s">
        <v>895</v>
      </c>
      <c r="E38" s="748" t="s">
        <v>1871</v>
      </c>
      <c r="F38" s="752"/>
      <c r="G38" s="752"/>
      <c r="H38" s="766">
        <v>0</v>
      </c>
      <c r="I38" s="752">
        <v>3</v>
      </c>
      <c r="J38" s="752">
        <v>183.56999999999994</v>
      </c>
      <c r="K38" s="766">
        <v>1</v>
      </c>
      <c r="L38" s="752">
        <v>3</v>
      </c>
      <c r="M38" s="753">
        <v>183.56999999999994</v>
      </c>
    </row>
    <row r="39" spans="1:13" ht="14.4" customHeight="1" x14ac:dyDescent="0.3">
      <c r="A39" s="747" t="s">
        <v>561</v>
      </c>
      <c r="B39" s="748" t="s">
        <v>1872</v>
      </c>
      <c r="C39" s="748" t="s">
        <v>1873</v>
      </c>
      <c r="D39" s="748" t="s">
        <v>1266</v>
      </c>
      <c r="E39" s="748" t="s">
        <v>1874</v>
      </c>
      <c r="F39" s="752">
        <v>1</v>
      </c>
      <c r="G39" s="752">
        <v>82.499999999999986</v>
      </c>
      <c r="H39" s="766">
        <v>1</v>
      </c>
      <c r="I39" s="752"/>
      <c r="J39" s="752"/>
      <c r="K39" s="766">
        <v>0</v>
      </c>
      <c r="L39" s="752">
        <v>1</v>
      </c>
      <c r="M39" s="753">
        <v>82.499999999999986</v>
      </c>
    </row>
    <row r="40" spans="1:13" ht="14.4" customHeight="1" x14ac:dyDescent="0.3">
      <c r="A40" s="747" t="s">
        <v>561</v>
      </c>
      <c r="B40" s="748" t="s">
        <v>1872</v>
      </c>
      <c r="C40" s="748" t="s">
        <v>1875</v>
      </c>
      <c r="D40" s="748" t="s">
        <v>1268</v>
      </c>
      <c r="E40" s="748" t="s">
        <v>1876</v>
      </c>
      <c r="F40" s="752"/>
      <c r="G40" s="752"/>
      <c r="H40" s="766">
        <v>0</v>
      </c>
      <c r="I40" s="752">
        <v>3</v>
      </c>
      <c r="J40" s="752">
        <v>214.70000000000005</v>
      </c>
      <c r="K40" s="766">
        <v>1</v>
      </c>
      <c r="L40" s="752">
        <v>3</v>
      </c>
      <c r="M40" s="753">
        <v>214.70000000000005</v>
      </c>
    </row>
    <row r="41" spans="1:13" ht="14.4" customHeight="1" x14ac:dyDescent="0.3">
      <c r="A41" s="747" t="s">
        <v>561</v>
      </c>
      <c r="B41" s="748" t="s">
        <v>1872</v>
      </c>
      <c r="C41" s="748" t="s">
        <v>1877</v>
      </c>
      <c r="D41" s="748" t="s">
        <v>1878</v>
      </c>
      <c r="E41" s="748" t="s">
        <v>1879</v>
      </c>
      <c r="F41" s="752"/>
      <c r="G41" s="752"/>
      <c r="H41" s="766">
        <v>0</v>
      </c>
      <c r="I41" s="752">
        <v>1</v>
      </c>
      <c r="J41" s="752">
        <v>207.41999999999993</v>
      </c>
      <c r="K41" s="766">
        <v>1</v>
      </c>
      <c r="L41" s="752">
        <v>1</v>
      </c>
      <c r="M41" s="753">
        <v>207.41999999999993</v>
      </c>
    </row>
    <row r="42" spans="1:13" ht="14.4" customHeight="1" x14ac:dyDescent="0.3">
      <c r="A42" s="747" t="s">
        <v>561</v>
      </c>
      <c r="B42" s="748" t="s">
        <v>1872</v>
      </c>
      <c r="C42" s="748" t="s">
        <v>1880</v>
      </c>
      <c r="D42" s="748" t="s">
        <v>1878</v>
      </c>
      <c r="E42" s="748" t="s">
        <v>1881</v>
      </c>
      <c r="F42" s="752"/>
      <c r="G42" s="752"/>
      <c r="H42" s="766">
        <v>0</v>
      </c>
      <c r="I42" s="752">
        <v>14</v>
      </c>
      <c r="J42" s="752">
        <v>1012.6600000000003</v>
      </c>
      <c r="K42" s="766">
        <v>1</v>
      </c>
      <c r="L42" s="752">
        <v>14</v>
      </c>
      <c r="M42" s="753">
        <v>1012.6600000000003</v>
      </c>
    </row>
    <row r="43" spans="1:13" ht="14.4" customHeight="1" x14ac:dyDescent="0.3">
      <c r="A43" s="747" t="s">
        <v>561</v>
      </c>
      <c r="B43" s="748" t="s">
        <v>1872</v>
      </c>
      <c r="C43" s="748" t="s">
        <v>1882</v>
      </c>
      <c r="D43" s="748" t="s">
        <v>1878</v>
      </c>
      <c r="E43" s="748" t="s">
        <v>1883</v>
      </c>
      <c r="F43" s="752"/>
      <c r="G43" s="752"/>
      <c r="H43" s="766">
        <v>0</v>
      </c>
      <c r="I43" s="752">
        <v>9</v>
      </c>
      <c r="J43" s="752">
        <v>915.8</v>
      </c>
      <c r="K43" s="766">
        <v>1</v>
      </c>
      <c r="L43" s="752">
        <v>9</v>
      </c>
      <c r="M43" s="753">
        <v>915.8</v>
      </c>
    </row>
    <row r="44" spans="1:13" ht="14.4" customHeight="1" x14ac:dyDescent="0.3">
      <c r="A44" s="747" t="s">
        <v>561</v>
      </c>
      <c r="B44" s="748" t="s">
        <v>1872</v>
      </c>
      <c r="C44" s="748" t="s">
        <v>1884</v>
      </c>
      <c r="D44" s="748" t="s">
        <v>1885</v>
      </c>
      <c r="E44" s="748" t="s">
        <v>1886</v>
      </c>
      <c r="F44" s="752"/>
      <c r="G44" s="752"/>
      <c r="H44" s="766">
        <v>0</v>
      </c>
      <c r="I44" s="752">
        <v>3</v>
      </c>
      <c r="J44" s="752">
        <v>614.61000000000013</v>
      </c>
      <c r="K44" s="766">
        <v>1</v>
      </c>
      <c r="L44" s="752">
        <v>3</v>
      </c>
      <c r="M44" s="753">
        <v>614.61000000000013</v>
      </c>
    </row>
    <row r="45" spans="1:13" ht="14.4" customHeight="1" x14ac:dyDescent="0.3">
      <c r="A45" s="747" t="s">
        <v>561</v>
      </c>
      <c r="B45" s="748" t="s">
        <v>1872</v>
      </c>
      <c r="C45" s="748" t="s">
        <v>1887</v>
      </c>
      <c r="D45" s="748" t="s">
        <v>1878</v>
      </c>
      <c r="E45" s="748" t="s">
        <v>1888</v>
      </c>
      <c r="F45" s="752"/>
      <c r="G45" s="752"/>
      <c r="H45" s="766">
        <v>0</v>
      </c>
      <c r="I45" s="752">
        <v>1</v>
      </c>
      <c r="J45" s="752">
        <v>291.64999999999986</v>
      </c>
      <c r="K45" s="766">
        <v>1</v>
      </c>
      <c r="L45" s="752">
        <v>1</v>
      </c>
      <c r="M45" s="753">
        <v>291.64999999999986</v>
      </c>
    </row>
    <row r="46" spans="1:13" ht="14.4" customHeight="1" x14ac:dyDescent="0.3">
      <c r="A46" s="747" t="s">
        <v>561</v>
      </c>
      <c r="B46" s="748" t="s">
        <v>1872</v>
      </c>
      <c r="C46" s="748" t="s">
        <v>1889</v>
      </c>
      <c r="D46" s="748" t="s">
        <v>1878</v>
      </c>
      <c r="E46" s="748" t="s">
        <v>1890</v>
      </c>
      <c r="F46" s="752"/>
      <c r="G46" s="752"/>
      <c r="H46" s="766">
        <v>0</v>
      </c>
      <c r="I46" s="752">
        <v>4</v>
      </c>
      <c r="J46" s="752">
        <v>375.41999999999996</v>
      </c>
      <c r="K46" s="766">
        <v>1</v>
      </c>
      <c r="L46" s="752">
        <v>4</v>
      </c>
      <c r="M46" s="753">
        <v>375.41999999999996</v>
      </c>
    </row>
    <row r="47" spans="1:13" ht="14.4" customHeight="1" x14ac:dyDescent="0.3">
      <c r="A47" s="747" t="s">
        <v>561</v>
      </c>
      <c r="B47" s="748" t="s">
        <v>1891</v>
      </c>
      <c r="C47" s="748" t="s">
        <v>1892</v>
      </c>
      <c r="D47" s="748" t="s">
        <v>628</v>
      </c>
      <c r="E47" s="748" t="s">
        <v>604</v>
      </c>
      <c r="F47" s="752"/>
      <c r="G47" s="752"/>
      <c r="H47" s="766">
        <v>0</v>
      </c>
      <c r="I47" s="752">
        <v>1</v>
      </c>
      <c r="J47" s="752">
        <v>186.62000000000003</v>
      </c>
      <c r="K47" s="766">
        <v>1</v>
      </c>
      <c r="L47" s="752">
        <v>1</v>
      </c>
      <c r="M47" s="753">
        <v>186.62000000000003</v>
      </c>
    </row>
    <row r="48" spans="1:13" ht="14.4" customHeight="1" x14ac:dyDescent="0.3">
      <c r="A48" s="747" t="s">
        <v>561</v>
      </c>
      <c r="B48" s="748" t="s">
        <v>1893</v>
      </c>
      <c r="C48" s="748" t="s">
        <v>1894</v>
      </c>
      <c r="D48" s="748" t="s">
        <v>1895</v>
      </c>
      <c r="E48" s="748" t="s">
        <v>1896</v>
      </c>
      <c r="F48" s="752"/>
      <c r="G48" s="752"/>
      <c r="H48" s="766">
        <v>0</v>
      </c>
      <c r="I48" s="752">
        <v>9</v>
      </c>
      <c r="J48" s="752">
        <v>251.02999999999997</v>
      </c>
      <c r="K48" s="766">
        <v>1</v>
      </c>
      <c r="L48" s="752">
        <v>9</v>
      </c>
      <c r="M48" s="753">
        <v>251.02999999999997</v>
      </c>
    </row>
    <row r="49" spans="1:13" ht="14.4" customHeight="1" x14ac:dyDescent="0.3">
      <c r="A49" s="747" t="s">
        <v>561</v>
      </c>
      <c r="B49" s="748" t="s">
        <v>1897</v>
      </c>
      <c r="C49" s="748" t="s">
        <v>1898</v>
      </c>
      <c r="D49" s="748" t="s">
        <v>1899</v>
      </c>
      <c r="E49" s="748" t="s">
        <v>1900</v>
      </c>
      <c r="F49" s="752"/>
      <c r="G49" s="752"/>
      <c r="H49" s="766">
        <v>0</v>
      </c>
      <c r="I49" s="752">
        <v>8</v>
      </c>
      <c r="J49" s="752">
        <v>211.23999999999992</v>
      </c>
      <c r="K49" s="766">
        <v>1</v>
      </c>
      <c r="L49" s="752">
        <v>8</v>
      </c>
      <c r="M49" s="753">
        <v>211.23999999999992</v>
      </c>
    </row>
    <row r="50" spans="1:13" ht="14.4" customHeight="1" x14ac:dyDescent="0.3">
      <c r="A50" s="747" t="s">
        <v>561</v>
      </c>
      <c r="B50" s="748" t="s">
        <v>1897</v>
      </c>
      <c r="C50" s="748" t="s">
        <v>1901</v>
      </c>
      <c r="D50" s="748" t="s">
        <v>1899</v>
      </c>
      <c r="E50" s="748" t="s">
        <v>1902</v>
      </c>
      <c r="F50" s="752"/>
      <c r="G50" s="752"/>
      <c r="H50" s="766">
        <v>0</v>
      </c>
      <c r="I50" s="752">
        <v>8</v>
      </c>
      <c r="J50" s="752">
        <v>208.9</v>
      </c>
      <c r="K50" s="766">
        <v>1</v>
      </c>
      <c r="L50" s="752">
        <v>8</v>
      </c>
      <c r="M50" s="753">
        <v>208.9</v>
      </c>
    </row>
    <row r="51" spans="1:13" ht="14.4" customHeight="1" x14ac:dyDescent="0.3">
      <c r="A51" s="747" t="s">
        <v>561</v>
      </c>
      <c r="B51" s="748" t="s">
        <v>1897</v>
      </c>
      <c r="C51" s="748" t="s">
        <v>1903</v>
      </c>
      <c r="D51" s="748" t="s">
        <v>1899</v>
      </c>
      <c r="E51" s="748" t="s">
        <v>617</v>
      </c>
      <c r="F51" s="752"/>
      <c r="G51" s="752"/>
      <c r="H51" s="766">
        <v>0</v>
      </c>
      <c r="I51" s="752">
        <v>2</v>
      </c>
      <c r="J51" s="752">
        <v>174.26</v>
      </c>
      <c r="K51" s="766">
        <v>1</v>
      </c>
      <c r="L51" s="752">
        <v>2</v>
      </c>
      <c r="M51" s="753">
        <v>174.26</v>
      </c>
    </row>
    <row r="52" spans="1:13" ht="14.4" customHeight="1" x14ac:dyDescent="0.3">
      <c r="A52" s="747" t="s">
        <v>561</v>
      </c>
      <c r="B52" s="748" t="s">
        <v>1897</v>
      </c>
      <c r="C52" s="748" t="s">
        <v>1904</v>
      </c>
      <c r="D52" s="748" t="s">
        <v>1899</v>
      </c>
      <c r="E52" s="748" t="s">
        <v>1905</v>
      </c>
      <c r="F52" s="752"/>
      <c r="G52" s="752"/>
      <c r="H52" s="766">
        <v>0</v>
      </c>
      <c r="I52" s="752">
        <v>1</v>
      </c>
      <c r="J52" s="752">
        <v>174.4499999999999</v>
      </c>
      <c r="K52" s="766">
        <v>1</v>
      </c>
      <c r="L52" s="752">
        <v>1</v>
      </c>
      <c r="M52" s="753">
        <v>174.4499999999999</v>
      </c>
    </row>
    <row r="53" spans="1:13" ht="14.4" customHeight="1" x14ac:dyDescent="0.3">
      <c r="A53" s="747" t="s">
        <v>561</v>
      </c>
      <c r="B53" s="748" t="s">
        <v>1906</v>
      </c>
      <c r="C53" s="748" t="s">
        <v>1907</v>
      </c>
      <c r="D53" s="748" t="s">
        <v>1908</v>
      </c>
      <c r="E53" s="748" t="s">
        <v>1909</v>
      </c>
      <c r="F53" s="752"/>
      <c r="G53" s="752"/>
      <c r="H53" s="766">
        <v>0</v>
      </c>
      <c r="I53" s="752">
        <v>2</v>
      </c>
      <c r="J53" s="752">
        <v>129.72</v>
      </c>
      <c r="K53" s="766">
        <v>1</v>
      </c>
      <c r="L53" s="752">
        <v>2</v>
      </c>
      <c r="M53" s="753">
        <v>129.72</v>
      </c>
    </row>
    <row r="54" spans="1:13" ht="14.4" customHeight="1" x14ac:dyDescent="0.3">
      <c r="A54" s="747" t="s">
        <v>561</v>
      </c>
      <c r="B54" s="748" t="s">
        <v>1910</v>
      </c>
      <c r="C54" s="748" t="s">
        <v>1911</v>
      </c>
      <c r="D54" s="748" t="s">
        <v>699</v>
      </c>
      <c r="E54" s="748" t="s">
        <v>1912</v>
      </c>
      <c r="F54" s="752"/>
      <c r="G54" s="752"/>
      <c r="H54" s="766">
        <v>0</v>
      </c>
      <c r="I54" s="752">
        <v>3</v>
      </c>
      <c r="J54" s="752">
        <v>204.96</v>
      </c>
      <c r="K54" s="766">
        <v>1</v>
      </c>
      <c r="L54" s="752">
        <v>3</v>
      </c>
      <c r="M54" s="753">
        <v>204.96</v>
      </c>
    </row>
    <row r="55" spans="1:13" ht="14.4" customHeight="1" x14ac:dyDescent="0.3">
      <c r="A55" s="747" t="s">
        <v>561</v>
      </c>
      <c r="B55" s="748" t="s">
        <v>1913</v>
      </c>
      <c r="C55" s="748" t="s">
        <v>1914</v>
      </c>
      <c r="D55" s="748" t="s">
        <v>1915</v>
      </c>
      <c r="E55" s="748" t="s">
        <v>1916</v>
      </c>
      <c r="F55" s="752"/>
      <c r="G55" s="752"/>
      <c r="H55" s="766">
        <v>0</v>
      </c>
      <c r="I55" s="752">
        <v>12</v>
      </c>
      <c r="J55" s="752">
        <v>104.64</v>
      </c>
      <c r="K55" s="766">
        <v>1</v>
      </c>
      <c r="L55" s="752">
        <v>12</v>
      </c>
      <c r="M55" s="753">
        <v>104.64</v>
      </c>
    </row>
    <row r="56" spans="1:13" ht="14.4" customHeight="1" x14ac:dyDescent="0.3">
      <c r="A56" s="747" t="s">
        <v>561</v>
      </c>
      <c r="B56" s="748" t="s">
        <v>1913</v>
      </c>
      <c r="C56" s="748" t="s">
        <v>1917</v>
      </c>
      <c r="D56" s="748" t="s">
        <v>1915</v>
      </c>
      <c r="E56" s="748" t="s">
        <v>1918</v>
      </c>
      <c r="F56" s="752"/>
      <c r="G56" s="752"/>
      <c r="H56" s="766">
        <v>0</v>
      </c>
      <c r="I56" s="752">
        <v>10</v>
      </c>
      <c r="J56" s="752">
        <v>149.96000000000004</v>
      </c>
      <c r="K56" s="766">
        <v>1</v>
      </c>
      <c r="L56" s="752">
        <v>10</v>
      </c>
      <c r="M56" s="753">
        <v>149.96000000000004</v>
      </c>
    </row>
    <row r="57" spans="1:13" ht="14.4" customHeight="1" x14ac:dyDescent="0.3">
      <c r="A57" s="747" t="s">
        <v>561</v>
      </c>
      <c r="B57" s="748" t="s">
        <v>1919</v>
      </c>
      <c r="C57" s="748" t="s">
        <v>1920</v>
      </c>
      <c r="D57" s="748" t="s">
        <v>1921</v>
      </c>
      <c r="E57" s="748" t="s">
        <v>1922</v>
      </c>
      <c r="F57" s="752"/>
      <c r="G57" s="752"/>
      <c r="H57" s="766">
        <v>0</v>
      </c>
      <c r="I57" s="752">
        <v>3</v>
      </c>
      <c r="J57" s="752">
        <v>96.989999999999981</v>
      </c>
      <c r="K57" s="766">
        <v>1</v>
      </c>
      <c r="L57" s="752">
        <v>3</v>
      </c>
      <c r="M57" s="753">
        <v>96.989999999999981</v>
      </c>
    </row>
    <row r="58" spans="1:13" ht="14.4" customHeight="1" x14ac:dyDescent="0.3">
      <c r="A58" s="747" t="s">
        <v>561</v>
      </c>
      <c r="B58" s="748" t="s">
        <v>1923</v>
      </c>
      <c r="C58" s="748" t="s">
        <v>1924</v>
      </c>
      <c r="D58" s="748" t="s">
        <v>1925</v>
      </c>
      <c r="E58" s="748" t="s">
        <v>1926</v>
      </c>
      <c r="F58" s="752"/>
      <c r="G58" s="752"/>
      <c r="H58" s="766">
        <v>0</v>
      </c>
      <c r="I58" s="752">
        <v>7</v>
      </c>
      <c r="J58" s="752">
        <v>230.74</v>
      </c>
      <c r="K58" s="766">
        <v>1</v>
      </c>
      <c r="L58" s="752">
        <v>7</v>
      </c>
      <c r="M58" s="753">
        <v>230.74</v>
      </c>
    </row>
    <row r="59" spans="1:13" ht="14.4" customHeight="1" x14ac:dyDescent="0.3">
      <c r="A59" s="747" t="s">
        <v>561</v>
      </c>
      <c r="B59" s="748" t="s">
        <v>1927</v>
      </c>
      <c r="C59" s="748" t="s">
        <v>1928</v>
      </c>
      <c r="D59" s="748" t="s">
        <v>1929</v>
      </c>
      <c r="E59" s="748" t="s">
        <v>1930</v>
      </c>
      <c r="F59" s="752"/>
      <c r="G59" s="752"/>
      <c r="H59" s="766">
        <v>0</v>
      </c>
      <c r="I59" s="752">
        <v>1</v>
      </c>
      <c r="J59" s="752">
        <v>162.83000000000001</v>
      </c>
      <c r="K59" s="766">
        <v>1</v>
      </c>
      <c r="L59" s="752">
        <v>1</v>
      </c>
      <c r="M59" s="753">
        <v>162.83000000000001</v>
      </c>
    </row>
    <row r="60" spans="1:13" ht="14.4" customHeight="1" x14ac:dyDescent="0.3">
      <c r="A60" s="747" t="s">
        <v>561</v>
      </c>
      <c r="B60" s="748" t="s">
        <v>1927</v>
      </c>
      <c r="C60" s="748" t="s">
        <v>1931</v>
      </c>
      <c r="D60" s="748" t="s">
        <v>938</v>
      </c>
      <c r="E60" s="748" t="s">
        <v>939</v>
      </c>
      <c r="F60" s="752"/>
      <c r="G60" s="752"/>
      <c r="H60" s="766">
        <v>0</v>
      </c>
      <c r="I60" s="752">
        <v>1</v>
      </c>
      <c r="J60" s="752">
        <v>113.31999999999996</v>
      </c>
      <c r="K60" s="766">
        <v>1</v>
      </c>
      <c r="L60" s="752">
        <v>1</v>
      </c>
      <c r="M60" s="753">
        <v>113.31999999999996</v>
      </c>
    </row>
    <row r="61" spans="1:13" ht="14.4" customHeight="1" x14ac:dyDescent="0.3">
      <c r="A61" s="747" t="s">
        <v>561</v>
      </c>
      <c r="B61" s="748" t="s">
        <v>1932</v>
      </c>
      <c r="C61" s="748" t="s">
        <v>1933</v>
      </c>
      <c r="D61" s="748" t="s">
        <v>1131</v>
      </c>
      <c r="E61" s="748" t="s">
        <v>1902</v>
      </c>
      <c r="F61" s="752"/>
      <c r="G61" s="752"/>
      <c r="H61" s="766">
        <v>0</v>
      </c>
      <c r="I61" s="752">
        <v>5</v>
      </c>
      <c r="J61" s="752">
        <v>430.45000000000005</v>
      </c>
      <c r="K61" s="766">
        <v>1</v>
      </c>
      <c r="L61" s="752">
        <v>5</v>
      </c>
      <c r="M61" s="753">
        <v>430.45000000000005</v>
      </c>
    </row>
    <row r="62" spans="1:13" ht="14.4" customHeight="1" x14ac:dyDescent="0.3">
      <c r="A62" s="747" t="s">
        <v>561</v>
      </c>
      <c r="B62" s="748" t="s">
        <v>1932</v>
      </c>
      <c r="C62" s="748" t="s">
        <v>1934</v>
      </c>
      <c r="D62" s="748" t="s">
        <v>1131</v>
      </c>
      <c r="E62" s="748" t="s">
        <v>1935</v>
      </c>
      <c r="F62" s="752"/>
      <c r="G62" s="752"/>
      <c r="H62" s="766">
        <v>0</v>
      </c>
      <c r="I62" s="752">
        <v>1</v>
      </c>
      <c r="J62" s="752">
        <v>219.57000000000005</v>
      </c>
      <c r="K62" s="766">
        <v>1</v>
      </c>
      <c r="L62" s="752">
        <v>1</v>
      </c>
      <c r="M62" s="753">
        <v>219.57000000000005</v>
      </c>
    </row>
    <row r="63" spans="1:13" ht="14.4" customHeight="1" x14ac:dyDescent="0.3">
      <c r="A63" s="747" t="s">
        <v>561</v>
      </c>
      <c r="B63" s="748" t="s">
        <v>1936</v>
      </c>
      <c r="C63" s="748" t="s">
        <v>1937</v>
      </c>
      <c r="D63" s="748" t="s">
        <v>1938</v>
      </c>
      <c r="E63" s="748" t="s">
        <v>1939</v>
      </c>
      <c r="F63" s="752"/>
      <c r="G63" s="752"/>
      <c r="H63" s="766">
        <v>0</v>
      </c>
      <c r="I63" s="752">
        <v>10</v>
      </c>
      <c r="J63" s="752">
        <v>147.70000000000002</v>
      </c>
      <c r="K63" s="766">
        <v>1</v>
      </c>
      <c r="L63" s="752">
        <v>10</v>
      </c>
      <c r="M63" s="753">
        <v>147.70000000000002</v>
      </c>
    </row>
    <row r="64" spans="1:13" ht="14.4" customHeight="1" x14ac:dyDescent="0.3">
      <c r="A64" s="747" t="s">
        <v>561</v>
      </c>
      <c r="B64" s="748" t="s">
        <v>1936</v>
      </c>
      <c r="C64" s="748" t="s">
        <v>1940</v>
      </c>
      <c r="D64" s="748" t="s">
        <v>1938</v>
      </c>
      <c r="E64" s="748" t="s">
        <v>1941</v>
      </c>
      <c r="F64" s="752"/>
      <c r="G64" s="752"/>
      <c r="H64" s="766">
        <v>0</v>
      </c>
      <c r="I64" s="752">
        <v>3</v>
      </c>
      <c r="J64" s="752">
        <v>35.520000000000003</v>
      </c>
      <c r="K64" s="766">
        <v>1</v>
      </c>
      <c r="L64" s="752">
        <v>3</v>
      </c>
      <c r="M64" s="753">
        <v>35.520000000000003</v>
      </c>
    </row>
    <row r="65" spans="1:13" ht="14.4" customHeight="1" x14ac:dyDescent="0.3">
      <c r="A65" s="747" t="s">
        <v>561</v>
      </c>
      <c r="B65" s="748" t="s">
        <v>1942</v>
      </c>
      <c r="C65" s="748" t="s">
        <v>1943</v>
      </c>
      <c r="D65" s="748" t="s">
        <v>1944</v>
      </c>
      <c r="E65" s="748" t="s">
        <v>1945</v>
      </c>
      <c r="F65" s="752"/>
      <c r="G65" s="752"/>
      <c r="H65" s="766">
        <v>0</v>
      </c>
      <c r="I65" s="752">
        <v>1</v>
      </c>
      <c r="J65" s="752">
        <v>75.680000000000021</v>
      </c>
      <c r="K65" s="766">
        <v>1</v>
      </c>
      <c r="L65" s="752">
        <v>1</v>
      </c>
      <c r="M65" s="753">
        <v>75.680000000000021</v>
      </c>
    </row>
    <row r="66" spans="1:13" ht="14.4" customHeight="1" x14ac:dyDescent="0.3">
      <c r="A66" s="747" t="s">
        <v>561</v>
      </c>
      <c r="B66" s="748" t="s">
        <v>1946</v>
      </c>
      <c r="C66" s="748" t="s">
        <v>1947</v>
      </c>
      <c r="D66" s="748" t="s">
        <v>1948</v>
      </c>
      <c r="E66" s="748" t="s">
        <v>1949</v>
      </c>
      <c r="F66" s="752"/>
      <c r="G66" s="752"/>
      <c r="H66" s="766">
        <v>0</v>
      </c>
      <c r="I66" s="752">
        <v>6</v>
      </c>
      <c r="J66" s="752">
        <v>696.29000000000008</v>
      </c>
      <c r="K66" s="766">
        <v>1</v>
      </c>
      <c r="L66" s="752">
        <v>6</v>
      </c>
      <c r="M66" s="753">
        <v>696.29000000000008</v>
      </c>
    </row>
    <row r="67" spans="1:13" ht="14.4" customHeight="1" x14ac:dyDescent="0.3">
      <c r="A67" s="747" t="s">
        <v>561</v>
      </c>
      <c r="B67" s="748" t="s">
        <v>1946</v>
      </c>
      <c r="C67" s="748" t="s">
        <v>1950</v>
      </c>
      <c r="D67" s="748" t="s">
        <v>1948</v>
      </c>
      <c r="E67" s="748" t="s">
        <v>1951</v>
      </c>
      <c r="F67" s="752"/>
      <c r="G67" s="752"/>
      <c r="H67" s="766">
        <v>0</v>
      </c>
      <c r="I67" s="752">
        <v>1</v>
      </c>
      <c r="J67" s="752">
        <v>277.7</v>
      </c>
      <c r="K67" s="766">
        <v>1</v>
      </c>
      <c r="L67" s="752">
        <v>1</v>
      </c>
      <c r="M67" s="753">
        <v>277.7</v>
      </c>
    </row>
    <row r="68" spans="1:13" ht="14.4" customHeight="1" x14ac:dyDescent="0.3">
      <c r="A68" s="747" t="s">
        <v>561</v>
      </c>
      <c r="B68" s="748" t="s">
        <v>1952</v>
      </c>
      <c r="C68" s="748" t="s">
        <v>1953</v>
      </c>
      <c r="D68" s="748" t="s">
        <v>1954</v>
      </c>
      <c r="E68" s="748" t="s">
        <v>1955</v>
      </c>
      <c r="F68" s="752"/>
      <c r="G68" s="752"/>
      <c r="H68" s="766">
        <v>0</v>
      </c>
      <c r="I68" s="752">
        <v>1</v>
      </c>
      <c r="J68" s="752">
        <v>158.97999999999999</v>
      </c>
      <c r="K68" s="766">
        <v>1</v>
      </c>
      <c r="L68" s="752">
        <v>1</v>
      </c>
      <c r="M68" s="753">
        <v>158.97999999999999</v>
      </c>
    </row>
    <row r="69" spans="1:13" ht="14.4" customHeight="1" x14ac:dyDescent="0.3">
      <c r="A69" s="747" t="s">
        <v>561</v>
      </c>
      <c r="B69" s="748" t="s">
        <v>1956</v>
      </c>
      <c r="C69" s="748" t="s">
        <v>1957</v>
      </c>
      <c r="D69" s="748" t="s">
        <v>1958</v>
      </c>
      <c r="E69" s="748" t="s">
        <v>1959</v>
      </c>
      <c r="F69" s="752"/>
      <c r="G69" s="752"/>
      <c r="H69" s="766">
        <v>0</v>
      </c>
      <c r="I69" s="752">
        <v>3</v>
      </c>
      <c r="J69" s="752">
        <v>422.15999999999997</v>
      </c>
      <c r="K69" s="766">
        <v>1</v>
      </c>
      <c r="L69" s="752">
        <v>3</v>
      </c>
      <c r="M69" s="753">
        <v>422.15999999999997</v>
      </c>
    </row>
    <row r="70" spans="1:13" ht="14.4" customHeight="1" x14ac:dyDescent="0.3">
      <c r="A70" s="747" t="s">
        <v>561</v>
      </c>
      <c r="B70" s="748" t="s">
        <v>1956</v>
      </c>
      <c r="C70" s="748" t="s">
        <v>1960</v>
      </c>
      <c r="D70" s="748" t="s">
        <v>1958</v>
      </c>
      <c r="E70" s="748" t="s">
        <v>1961</v>
      </c>
      <c r="F70" s="752"/>
      <c r="G70" s="752"/>
      <c r="H70" s="766">
        <v>0</v>
      </c>
      <c r="I70" s="752">
        <v>3</v>
      </c>
      <c r="J70" s="752">
        <v>673.11</v>
      </c>
      <c r="K70" s="766">
        <v>1</v>
      </c>
      <c r="L70" s="752">
        <v>3</v>
      </c>
      <c r="M70" s="753">
        <v>673.11</v>
      </c>
    </row>
    <row r="71" spans="1:13" ht="14.4" customHeight="1" x14ac:dyDescent="0.3">
      <c r="A71" s="747" t="s">
        <v>561</v>
      </c>
      <c r="B71" s="748" t="s">
        <v>1962</v>
      </c>
      <c r="C71" s="748" t="s">
        <v>1963</v>
      </c>
      <c r="D71" s="748" t="s">
        <v>1012</v>
      </c>
      <c r="E71" s="748" t="s">
        <v>1964</v>
      </c>
      <c r="F71" s="752"/>
      <c r="G71" s="752"/>
      <c r="H71" s="766">
        <v>0</v>
      </c>
      <c r="I71" s="752">
        <v>2</v>
      </c>
      <c r="J71" s="752">
        <v>36.58</v>
      </c>
      <c r="K71" s="766">
        <v>1</v>
      </c>
      <c r="L71" s="752">
        <v>2</v>
      </c>
      <c r="M71" s="753">
        <v>36.58</v>
      </c>
    </row>
    <row r="72" spans="1:13" ht="14.4" customHeight="1" x14ac:dyDescent="0.3">
      <c r="A72" s="747" t="s">
        <v>561</v>
      </c>
      <c r="B72" s="748" t="s">
        <v>1962</v>
      </c>
      <c r="C72" s="748" t="s">
        <v>1965</v>
      </c>
      <c r="D72" s="748" t="s">
        <v>1011</v>
      </c>
      <c r="E72" s="748" t="s">
        <v>1966</v>
      </c>
      <c r="F72" s="752"/>
      <c r="G72" s="752"/>
      <c r="H72" s="766">
        <v>0</v>
      </c>
      <c r="I72" s="752">
        <v>1</v>
      </c>
      <c r="J72" s="752">
        <v>34.269999999999996</v>
      </c>
      <c r="K72" s="766">
        <v>1</v>
      </c>
      <c r="L72" s="752">
        <v>1</v>
      </c>
      <c r="M72" s="753">
        <v>34.269999999999996</v>
      </c>
    </row>
    <row r="73" spans="1:13" ht="14.4" customHeight="1" x14ac:dyDescent="0.3">
      <c r="A73" s="747" t="s">
        <v>561</v>
      </c>
      <c r="B73" s="748" t="s">
        <v>1967</v>
      </c>
      <c r="C73" s="748" t="s">
        <v>1968</v>
      </c>
      <c r="D73" s="748" t="s">
        <v>1969</v>
      </c>
      <c r="E73" s="748" t="s">
        <v>1970</v>
      </c>
      <c r="F73" s="752"/>
      <c r="G73" s="752"/>
      <c r="H73" s="766">
        <v>0</v>
      </c>
      <c r="I73" s="752">
        <v>2</v>
      </c>
      <c r="J73" s="752">
        <v>99.62</v>
      </c>
      <c r="K73" s="766">
        <v>1</v>
      </c>
      <c r="L73" s="752">
        <v>2</v>
      </c>
      <c r="M73" s="753">
        <v>99.62</v>
      </c>
    </row>
    <row r="74" spans="1:13" ht="14.4" customHeight="1" x14ac:dyDescent="0.3">
      <c r="A74" s="747" t="s">
        <v>561</v>
      </c>
      <c r="B74" s="748" t="s">
        <v>1967</v>
      </c>
      <c r="C74" s="748" t="s">
        <v>1971</v>
      </c>
      <c r="D74" s="748" t="s">
        <v>1969</v>
      </c>
      <c r="E74" s="748" t="s">
        <v>1972</v>
      </c>
      <c r="F74" s="752"/>
      <c r="G74" s="752"/>
      <c r="H74" s="766">
        <v>0</v>
      </c>
      <c r="I74" s="752">
        <v>2</v>
      </c>
      <c r="J74" s="752">
        <v>155.15000000000003</v>
      </c>
      <c r="K74" s="766">
        <v>1</v>
      </c>
      <c r="L74" s="752">
        <v>2</v>
      </c>
      <c r="M74" s="753">
        <v>155.15000000000003</v>
      </c>
    </row>
    <row r="75" spans="1:13" ht="14.4" customHeight="1" x14ac:dyDescent="0.3">
      <c r="A75" s="747" t="s">
        <v>561</v>
      </c>
      <c r="B75" s="748" t="s">
        <v>1973</v>
      </c>
      <c r="C75" s="748" t="s">
        <v>1974</v>
      </c>
      <c r="D75" s="748" t="s">
        <v>1975</v>
      </c>
      <c r="E75" s="748" t="s">
        <v>1976</v>
      </c>
      <c r="F75" s="752"/>
      <c r="G75" s="752"/>
      <c r="H75" s="766">
        <v>0</v>
      </c>
      <c r="I75" s="752">
        <v>6</v>
      </c>
      <c r="J75" s="752">
        <v>352.15000000000003</v>
      </c>
      <c r="K75" s="766">
        <v>1</v>
      </c>
      <c r="L75" s="752">
        <v>6</v>
      </c>
      <c r="M75" s="753">
        <v>352.15000000000003</v>
      </c>
    </row>
    <row r="76" spans="1:13" ht="14.4" customHeight="1" x14ac:dyDescent="0.3">
      <c r="A76" s="747" t="s">
        <v>561</v>
      </c>
      <c r="B76" s="748" t="s">
        <v>1977</v>
      </c>
      <c r="C76" s="748" t="s">
        <v>1978</v>
      </c>
      <c r="D76" s="748" t="s">
        <v>1979</v>
      </c>
      <c r="E76" s="748" t="s">
        <v>1980</v>
      </c>
      <c r="F76" s="752"/>
      <c r="G76" s="752"/>
      <c r="H76" s="766">
        <v>0</v>
      </c>
      <c r="I76" s="752">
        <v>5</v>
      </c>
      <c r="J76" s="752">
        <v>573.24</v>
      </c>
      <c r="K76" s="766">
        <v>1</v>
      </c>
      <c r="L76" s="752">
        <v>5</v>
      </c>
      <c r="M76" s="753">
        <v>573.24</v>
      </c>
    </row>
    <row r="77" spans="1:13" ht="14.4" customHeight="1" x14ac:dyDescent="0.3">
      <c r="A77" s="747" t="s">
        <v>561</v>
      </c>
      <c r="B77" s="748" t="s">
        <v>1981</v>
      </c>
      <c r="C77" s="748" t="s">
        <v>1982</v>
      </c>
      <c r="D77" s="748" t="s">
        <v>1627</v>
      </c>
      <c r="E77" s="748" t="s">
        <v>1983</v>
      </c>
      <c r="F77" s="752"/>
      <c r="G77" s="752"/>
      <c r="H77" s="766">
        <v>0</v>
      </c>
      <c r="I77" s="752">
        <v>3</v>
      </c>
      <c r="J77" s="752">
        <v>230.16000000000003</v>
      </c>
      <c r="K77" s="766">
        <v>1</v>
      </c>
      <c r="L77" s="752">
        <v>3</v>
      </c>
      <c r="M77" s="753">
        <v>230.16000000000003</v>
      </c>
    </row>
    <row r="78" spans="1:13" ht="14.4" customHeight="1" x14ac:dyDescent="0.3">
      <c r="A78" s="747" t="s">
        <v>561</v>
      </c>
      <c r="B78" s="748" t="s">
        <v>1984</v>
      </c>
      <c r="C78" s="748" t="s">
        <v>1985</v>
      </c>
      <c r="D78" s="748" t="s">
        <v>1986</v>
      </c>
      <c r="E78" s="748" t="s">
        <v>1987</v>
      </c>
      <c r="F78" s="752"/>
      <c r="G78" s="752"/>
      <c r="H78" s="766">
        <v>0</v>
      </c>
      <c r="I78" s="752">
        <v>1</v>
      </c>
      <c r="J78" s="752">
        <v>272.16000000000003</v>
      </c>
      <c r="K78" s="766">
        <v>1</v>
      </c>
      <c r="L78" s="752">
        <v>1</v>
      </c>
      <c r="M78" s="753">
        <v>272.16000000000003</v>
      </c>
    </row>
    <row r="79" spans="1:13" ht="14.4" customHeight="1" x14ac:dyDescent="0.3">
      <c r="A79" s="747" t="s">
        <v>561</v>
      </c>
      <c r="B79" s="748" t="s">
        <v>1988</v>
      </c>
      <c r="C79" s="748" t="s">
        <v>1989</v>
      </c>
      <c r="D79" s="748" t="s">
        <v>1990</v>
      </c>
      <c r="E79" s="748" t="s">
        <v>1991</v>
      </c>
      <c r="F79" s="752"/>
      <c r="G79" s="752"/>
      <c r="H79" s="766">
        <v>0</v>
      </c>
      <c r="I79" s="752">
        <v>6</v>
      </c>
      <c r="J79" s="752">
        <v>206.10000000000002</v>
      </c>
      <c r="K79" s="766">
        <v>1</v>
      </c>
      <c r="L79" s="752">
        <v>6</v>
      </c>
      <c r="M79" s="753">
        <v>206.10000000000002</v>
      </c>
    </row>
    <row r="80" spans="1:13" ht="14.4" customHeight="1" x14ac:dyDescent="0.3">
      <c r="A80" s="747" t="s">
        <v>561</v>
      </c>
      <c r="B80" s="748" t="s">
        <v>1988</v>
      </c>
      <c r="C80" s="748" t="s">
        <v>1992</v>
      </c>
      <c r="D80" s="748" t="s">
        <v>1990</v>
      </c>
      <c r="E80" s="748" t="s">
        <v>1993</v>
      </c>
      <c r="F80" s="752"/>
      <c r="G80" s="752"/>
      <c r="H80" s="766">
        <v>0</v>
      </c>
      <c r="I80" s="752">
        <v>1</v>
      </c>
      <c r="J80" s="752">
        <v>104.78000000000002</v>
      </c>
      <c r="K80" s="766">
        <v>1</v>
      </c>
      <c r="L80" s="752">
        <v>1</v>
      </c>
      <c r="M80" s="753">
        <v>104.78000000000002</v>
      </c>
    </row>
    <row r="81" spans="1:13" ht="14.4" customHeight="1" x14ac:dyDescent="0.3">
      <c r="A81" s="747" t="s">
        <v>561</v>
      </c>
      <c r="B81" s="748" t="s">
        <v>1988</v>
      </c>
      <c r="C81" s="748" t="s">
        <v>1994</v>
      </c>
      <c r="D81" s="748" t="s">
        <v>1990</v>
      </c>
      <c r="E81" s="748" t="s">
        <v>1995</v>
      </c>
      <c r="F81" s="752"/>
      <c r="G81" s="752"/>
      <c r="H81" s="766">
        <v>0</v>
      </c>
      <c r="I81" s="752">
        <v>2</v>
      </c>
      <c r="J81" s="752">
        <v>138.74999999999997</v>
      </c>
      <c r="K81" s="766">
        <v>1</v>
      </c>
      <c r="L81" s="752">
        <v>2</v>
      </c>
      <c r="M81" s="753">
        <v>138.74999999999997</v>
      </c>
    </row>
    <row r="82" spans="1:13" ht="14.4" customHeight="1" x14ac:dyDescent="0.3">
      <c r="A82" s="747" t="s">
        <v>561</v>
      </c>
      <c r="B82" s="748" t="s">
        <v>1988</v>
      </c>
      <c r="C82" s="748" t="s">
        <v>1996</v>
      </c>
      <c r="D82" s="748" t="s">
        <v>1990</v>
      </c>
      <c r="E82" s="748" t="s">
        <v>1997</v>
      </c>
      <c r="F82" s="752"/>
      <c r="G82" s="752"/>
      <c r="H82" s="766">
        <v>0</v>
      </c>
      <c r="I82" s="752">
        <v>2</v>
      </c>
      <c r="J82" s="752">
        <v>414.54000000000008</v>
      </c>
      <c r="K82" s="766">
        <v>1</v>
      </c>
      <c r="L82" s="752">
        <v>2</v>
      </c>
      <c r="M82" s="753">
        <v>414.54000000000008</v>
      </c>
    </row>
    <row r="83" spans="1:13" ht="14.4" customHeight="1" x14ac:dyDescent="0.3">
      <c r="A83" s="747" t="s">
        <v>561</v>
      </c>
      <c r="B83" s="748" t="s">
        <v>1998</v>
      </c>
      <c r="C83" s="748" t="s">
        <v>1999</v>
      </c>
      <c r="D83" s="748" t="s">
        <v>2000</v>
      </c>
      <c r="E83" s="748" t="s">
        <v>1991</v>
      </c>
      <c r="F83" s="752"/>
      <c r="G83" s="752"/>
      <c r="H83" s="766">
        <v>0</v>
      </c>
      <c r="I83" s="752">
        <v>2</v>
      </c>
      <c r="J83" s="752">
        <v>138.76000000000002</v>
      </c>
      <c r="K83" s="766">
        <v>1</v>
      </c>
      <c r="L83" s="752">
        <v>2</v>
      </c>
      <c r="M83" s="753">
        <v>138.76000000000002</v>
      </c>
    </row>
    <row r="84" spans="1:13" ht="14.4" customHeight="1" x14ac:dyDescent="0.3">
      <c r="A84" s="747" t="s">
        <v>561</v>
      </c>
      <c r="B84" s="748" t="s">
        <v>2001</v>
      </c>
      <c r="C84" s="748" t="s">
        <v>2002</v>
      </c>
      <c r="D84" s="748" t="s">
        <v>2003</v>
      </c>
      <c r="E84" s="748" t="s">
        <v>2004</v>
      </c>
      <c r="F84" s="752"/>
      <c r="G84" s="752"/>
      <c r="H84" s="766">
        <v>0</v>
      </c>
      <c r="I84" s="752">
        <v>1</v>
      </c>
      <c r="J84" s="752">
        <v>138.89000000000001</v>
      </c>
      <c r="K84" s="766">
        <v>1</v>
      </c>
      <c r="L84" s="752">
        <v>1</v>
      </c>
      <c r="M84" s="753">
        <v>138.89000000000001</v>
      </c>
    </row>
    <row r="85" spans="1:13" ht="14.4" customHeight="1" x14ac:dyDescent="0.3">
      <c r="A85" s="747" t="s">
        <v>561</v>
      </c>
      <c r="B85" s="748" t="s">
        <v>2001</v>
      </c>
      <c r="C85" s="748" t="s">
        <v>2005</v>
      </c>
      <c r="D85" s="748" t="s">
        <v>996</v>
      </c>
      <c r="E85" s="748" t="s">
        <v>2006</v>
      </c>
      <c r="F85" s="752"/>
      <c r="G85" s="752"/>
      <c r="H85" s="766">
        <v>0</v>
      </c>
      <c r="I85" s="752">
        <v>1</v>
      </c>
      <c r="J85" s="752">
        <v>138</v>
      </c>
      <c r="K85" s="766">
        <v>1</v>
      </c>
      <c r="L85" s="752">
        <v>1</v>
      </c>
      <c r="M85" s="753">
        <v>138</v>
      </c>
    </row>
    <row r="86" spans="1:13" ht="14.4" customHeight="1" x14ac:dyDescent="0.3">
      <c r="A86" s="747" t="s">
        <v>561</v>
      </c>
      <c r="B86" s="748" t="s">
        <v>2007</v>
      </c>
      <c r="C86" s="748" t="s">
        <v>2008</v>
      </c>
      <c r="D86" s="748" t="s">
        <v>857</v>
      </c>
      <c r="E86" s="748" t="s">
        <v>2009</v>
      </c>
      <c r="F86" s="752"/>
      <c r="G86" s="752"/>
      <c r="H86" s="766">
        <v>0</v>
      </c>
      <c r="I86" s="752">
        <v>4</v>
      </c>
      <c r="J86" s="752">
        <v>298.06</v>
      </c>
      <c r="K86" s="766">
        <v>1</v>
      </c>
      <c r="L86" s="752">
        <v>4</v>
      </c>
      <c r="M86" s="753">
        <v>298.06</v>
      </c>
    </row>
    <row r="87" spans="1:13" ht="14.4" customHeight="1" x14ac:dyDescent="0.3">
      <c r="A87" s="747" t="s">
        <v>561</v>
      </c>
      <c r="B87" s="748" t="s">
        <v>2010</v>
      </c>
      <c r="C87" s="748" t="s">
        <v>2011</v>
      </c>
      <c r="D87" s="748" t="s">
        <v>616</v>
      </c>
      <c r="E87" s="748" t="s">
        <v>617</v>
      </c>
      <c r="F87" s="752">
        <v>1</v>
      </c>
      <c r="G87" s="752">
        <v>606.9</v>
      </c>
      <c r="H87" s="766">
        <v>1</v>
      </c>
      <c r="I87" s="752"/>
      <c r="J87" s="752"/>
      <c r="K87" s="766">
        <v>0</v>
      </c>
      <c r="L87" s="752">
        <v>1</v>
      </c>
      <c r="M87" s="753">
        <v>606.9</v>
      </c>
    </row>
    <row r="88" spans="1:13" ht="14.4" customHeight="1" x14ac:dyDescent="0.3">
      <c r="A88" s="747" t="s">
        <v>561</v>
      </c>
      <c r="B88" s="748" t="s">
        <v>2010</v>
      </c>
      <c r="C88" s="748" t="s">
        <v>2012</v>
      </c>
      <c r="D88" s="748" t="s">
        <v>881</v>
      </c>
      <c r="E88" s="748" t="s">
        <v>617</v>
      </c>
      <c r="F88" s="752"/>
      <c r="G88" s="752"/>
      <c r="H88" s="766">
        <v>0</v>
      </c>
      <c r="I88" s="752">
        <v>1</v>
      </c>
      <c r="J88" s="752">
        <v>533.79</v>
      </c>
      <c r="K88" s="766">
        <v>1</v>
      </c>
      <c r="L88" s="752">
        <v>1</v>
      </c>
      <c r="M88" s="753">
        <v>533.79</v>
      </c>
    </row>
    <row r="89" spans="1:13" ht="14.4" customHeight="1" x14ac:dyDescent="0.3">
      <c r="A89" s="747" t="s">
        <v>561</v>
      </c>
      <c r="B89" s="748" t="s">
        <v>2013</v>
      </c>
      <c r="C89" s="748" t="s">
        <v>2014</v>
      </c>
      <c r="D89" s="748" t="s">
        <v>2015</v>
      </c>
      <c r="E89" s="748" t="s">
        <v>2016</v>
      </c>
      <c r="F89" s="752"/>
      <c r="G89" s="752"/>
      <c r="H89" s="766">
        <v>0</v>
      </c>
      <c r="I89" s="752">
        <v>1</v>
      </c>
      <c r="J89" s="752">
        <v>61.7</v>
      </c>
      <c r="K89" s="766">
        <v>1</v>
      </c>
      <c r="L89" s="752">
        <v>1</v>
      </c>
      <c r="M89" s="753">
        <v>61.7</v>
      </c>
    </row>
    <row r="90" spans="1:13" ht="14.4" customHeight="1" x14ac:dyDescent="0.3">
      <c r="A90" s="747" t="s">
        <v>561</v>
      </c>
      <c r="B90" s="748" t="s">
        <v>2017</v>
      </c>
      <c r="C90" s="748" t="s">
        <v>2018</v>
      </c>
      <c r="D90" s="748" t="s">
        <v>2019</v>
      </c>
      <c r="E90" s="748" t="s">
        <v>2020</v>
      </c>
      <c r="F90" s="752"/>
      <c r="G90" s="752"/>
      <c r="H90" s="766">
        <v>0</v>
      </c>
      <c r="I90" s="752">
        <v>1</v>
      </c>
      <c r="J90" s="752">
        <v>92.2</v>
      </c>
      <c r="K90" s="766">
        <v>1</v>
      </c>
      <c r="L90" s="752">
        <v>1</v>
      </c>
      <c r="M90" s="753">
        <v>92.2</v>
      </c>
    </row>
    <row r="91" spans="1:13" ht="14.4" customHeight="1" x14ac:dyDescent="0.3">
      <c r="A91" s="747" t="s">
        <v>561</v>
      </c>
      <c r="B91" s="748" t="s">
        <v>2017</v>
      </c>
      <c r="C91" s="748" t="s">
        <v>2021</v>
      </c>
      <c r="D91" s="748" t="s">
        <v>2022</v>
      </c>
      <c r="E91" s="748" t="s">
        <v>2023</v>
      </c>
      <c r="F91" s="752"/>
      <c r="G91" s="752"/>
      <c r="H91" s="766">
        <v>0</v>
      </c>
      <c r="I91" s="752">
        <v>1</v>
      </c>
      <c r="J91" s="752">
        <v>112.28</v>
      </c>
      <c r="K91" s="766">
        <v>1</v>
      </c>
      <c r="L91" s="752">
        <v>1</v>
      </c>
      <c r="M91" s="753">
        <v>112.28</v>
      </c>
    </row>
    <row r="92" spans="1:13" ht="14.4" customHeight="1" x14ac:dyDescent="0.3">
      <c r="A92" s="747" t="s">
        <v>561</v>
      </c>
      <c r="B92" s="748" t="s">
        <v>2017</v>
      </c>
      <c r="C92" s="748" t="s">
        <v>2024</v>
      </c>
      <c r="D92" s="748" t="s">
        <v>2022</v>
      </c>
      <c r="E92" s="748" t="s">
        <v>2025</v>
      </c>
      <c r="F92" s="752"/>
      <c r="G92" s="752"/>
      <c r="H92" s="766">
        <v>0</v>
      </c>
      <c r="I92" s="752">
        <v>2</v>
      </c>
      <c r="J92" s="752">
        <v>185.53999999999996</v>
      </c>
      <c r="K92" s="766">
        <v>1</v>
      </c>
      <c r="L92" s="752">
        <v>2</v>
      </c>
      <c r="M92" s="753">
        <v>185.53999999999996</v>
      </c>
    </row>
    <row r="93" spans="1:13" ht="14.4" customHeight="1" x14ac:dyDescent="0.3">
      <c r="A93" s="747" t="s">
        <v>561</v>
      </c>
      <c r="B93" s="748" t="s">
        <v>2017</v>
      </c>
      <c r="C93" s="748" t="s">
        <v>2026</v>
      </c>
      <c r="D93" s="748" t="s">
        <v>2019</v>
      </c>
      <c r="E93" s="748" t="s">
        <v>2025</v>
      </c>
      <c r="F93" s="752"/>
      <c r="G93" s="752"/>
      <c r="H93" s="766">
        <v>0</v>
      </c>
      <c r="I93" s="752">
        <v>3</v>
      </c>
      <c r="J93" s="752">
        <v>233.28</v>
      </c>
      <c r="K93" s="766">
        <v>1</v>
      </c>
      <c r="L93" s="752">
        <v>3</v>
      </c>
      <c r="M93" s="753">
        <v>233.28</v>
      </c>
    </row>
    <row r="94" spans="1:13" ht="14.4" customHeight="1" x14ac:dyDescent="0.3">
      <c r="A94" s="747" t="s">
        <v>561</v>
      </c>
      <c r="B94" s="748" t="s">
        <v>2017</v>
      </c>
      <c r="C94" s="748" t="s">
        <v>2027</v>
      </c>
      <c r="D94" s="748" t="s">
        <v>2019</v>
      </c>
      <c r="E94" s="748" t="s">
        <v>2028</v>
      </c>
      <c r="F94" s="752"/>
      <c r="G94" s="752"/>
      <c r="H94" s="766">
        <v>0</v>
      </c>
      <c r="I94" s="752">
        <v>6</v>
      </c>
      <c r="J94" s="752">
        <v>366.71999999999991</v>
      </c>
      <c r="K94" s="766">
        <v>1</v>
      </c>
      <c r="L94" s="752">
        <v>6</v>
      </c>
      <c r="M94" s="753">
        <v>366.71999999999991</v>
      </c>
    </row>
    <row r="95" spans="1:13" ht="14.4" customHeight="1" x14ac:dyDescent="0.3">
      <c r="A95" s="747" t="s">
        <v>561</v>
      </c>
      <c r="B95" s="748" t="s">
        <v>2029</v>
      </c>
      <c r="C95" s="748" t="s">
        <v>2030</v>
      </c>
      <c r="D95" s="748" t="s">
        <v>1359</v>
      </c>
      <c r="E95" s="748" t="s">
        <v>2031</v>
      </c>
      <c r="F95" s="752"/>
      <c r="G95" s="752"/>
      <c r="H95" s="766">
        <v>0</v>
      </c>
      <c r="I95" s="752">
        <v>21</v>
      </c>
      <c r="J95" s="752">
        <v>3505.38</v>
      </c>
      <c r="K95" s="766">
        <v>1</v>
      </c>
      <c r="L95" s="752">
        <v>21</v>
      </c>
      <c r="M95" s="753">
        <v>3505.38</v>
      </c>
    </row>
    <row r="96" spans="1:13" ht="14.4" customHeight="1" x14ac:dyDescent="0.3">
      <c r="A96" s="747" t="s">
        <v>561</v>
      </c>
      <c r="B96" s="748" t="s">
        <v>2029</v>
      </c>
      <c r="C96" s="748" t="s">
        <v>2032</v>
      </c>
      <c r="D96" s="748" t="s">
        <v>1359</v>
      </c>
      <c r="E96" s="748" t="s">
        <v>2033</v>
      </c>
      <c r="F96" s="752"/>
      <c r="G96" s="752"/>
      <c r="H96" s="766">
        <v>0</v>
      </c>
      <c r="I96" s="752">
        <v>5</v>
      </c>
      <c r="J96" s="752">
        <v>569</v>
      </c>
      <c r="K96" s="766">
        <v>1</v>
      </c>
      <c r="L96" s="752">
        <v>5</v>
      </c>
      <c r="M96" s="753">
        <v>569</v>
      </c>
    </row>
    <row r="97" spans="1:13" ht="14.4" customHeight="1" x14ac:dyDescent="0.3">
      <c r="A97" s="747" t="s">
        <v>561</v>
      </c>
      <c r="B97" s="748" t="s">
        <v>2034</v>
      </c>
      <c r="C97" s="748" t="s">
        <v>2035</v>
      </c>
      <c r="D97" s="748" t="s">
        <v>2036</v>
      </c>
      <c r="E97" s="748" t="s">
        <v>2037</v>
      </c>
      <c r="F97" s="752"/>
      <c r="G97" s="752"/>
      <c r="H97" s="766">
        <v>0</v>
      </c>
      <c r="I97" s="752">
        <v>30.5</v>
      </c>
      <c r="J97" s="752">
        <v>13990.349999999999</v>
      </c>
      <c r="K97" s="766">
        <v>1</v>
      </c>
      <c r="L97" s="752">
        <v>30.5</v>
      </c>
      <c r="M97" s="753">
        <v>13990.349999999999</v>
      </c>
    </row>
    <row r="98" spans="1:13" ht="14.4" customHeight="1" x14ac:dyDescent="0.3">
      <c r="A98" s="747" t="s">
        <v>561</v>
      </c>
      <c r="B98" s="748" t="s">
        <v>2038</v>
      </c>
      <c r="C98" s="748" t="s">
        <v>2039</v>
      </c>
      <c r="D98" s="748" t="s">
        <v>2040</v>
      </c>
      <c r="E98" s="748" t="s">
        <v>2041</v>
      </c>
      <c r="F98" s="752"/>
      <c r="G98" s="752"/>
      <c r="H98" s="766">
        <v>0</v>
      </c>
      <c r="I98" s="752">
        <v>10</v>
      </c>
      <c r="J98" s="752">
        <v>1235</v>
      </c>
      <c r="K98" s="766">
        <v>1</v>
      </c>
      <c r="L98" s="752">
        <v>10</v>
      </c>
      <c r="M98" s="753">
        <v>1235</v>
      </c>
    </row>
    <row r="99" spans="1:13" ht="14.4" customHeight="1" x14ac:dyDescent="0.3">
      <c r="A99" s="747" t="s">
        <v>561</v>
      </c>
      <c r="B99" s="748" t="s">
        <v>2042</v>
      </c>
      <c r="C99" s="748" t="s">
        <v>2043</v>
      </c>
      <c r="D99" s="748" t="s">
        <v>2044</v>
      </c>
      <c r="E99" s="748" t="s">
        <v>2045</v>
      </c>
      <c r="F99" s="752">
        <v>110</v>
      </c>
      <c r="G99" s="752">
        <v>2927.1000000000004</v>
      </c>
      <c r="H99" s="766">
        <v>1</v>
      </c>
      <c r="I99" s="752"/>
      <c r="J99" s="752"/>
      <c r="K99" s="766">
        <v>0</v>
      </c>
      <c r="L99" s="752">
        <v>110</v>
      </c>
      <c r="M99" s="753">
        <v>2927.1000000000004</v>
      </c>
    </row>
    <row r="100" spans="1:13" ht="14.4" customHeight="1" x14ac:dyDescent="0.3">
      <c r="A100" s="747" t="s">
        <v>561</v>
      </c>
      <c r="B100" s="748" t="s">
        <v>2046</v>
      </c>
      <c r="C100" s="748" t="s">
        <v>2047</v>
      </c>
      <c r="D100" s="748" t="s">
        <v>2048</v>
      </c>
      <c r="E100" s="748" t="s">
        <v>2049</v>
      </c>
      <c r="F100" s="752"/>
      <c r="G100" s="752"/>
      <c r="H100" s="766">
        <v>0</v>
      </c>
      <c r="I100" s="752">
        <v>2</v>
      </c>
      <c r="J100" s="752">
        <v>1078</v>
      </c>
      <c r="K100" s="766">
        <v>1</v>
      </c>
      <c r="L100" s="752">
        <v>2</v>
      </c>
      <c r="M100" s="753">
        <v>1078</v>
      </c>
    </row>
    <row r="101" spans="1:13" ht="14.4" customHeight="1" x14ac:dyDescent="0.3">
      <c r="A101" s="747" t="s">
        <v>561</v>
      </c>
      <c r="B101" s="748" t="s">
        <v>2046</v>
      </c>
      <c r="C101" s="748" t="s">
        <v>2050</v>
      </c>
      <c r="D101" s="748" t="s">
        <v>2048</v>
      </c>
      <c r="E101" s="748" t="s">
        <v>2051</v>
      </c>
      <c r="F101" s="752"/>
      <c r="G101" s="752"/>
      <c r="H101" s="766">
        <v>0</v>
      </c>
      <c r="I101" s="752">
        <v>17.5</v>
      </c>
      <c r="J101" s="752">
        <v>16073.75</v>
      </c>
      <c r="K101" s="766">
        <v>1</v>
      </c>
      <c r="L101" s="752">
        <v>17.5</v>
      </c>
      <c r="M101" s="753">
        <v>16073.75</v>
      </c>
    </row>
    <row r="102" spans="1:13" ht="14.4" customHeight="1" x14ac:dyDescent="0.3">
      <c r="A102" s="747" t="s">
        <v>561</v>
      </c>
      <c r="B102" s="748" t="s">
        <v>2052</v>
      </c>
      <c r="C102" s="748" t="s">
        <v>2053</v>
      </c>
      <c r="D102" s="748" t="s">
        <v>670</v>
      </c>
      <c r="E102" s="748" t="s">
        <v>2054</v>
      </c>
      <c r="F102" s="752"/>
      <c r="G102" s="752"/>
      <c r="H102" s="766">
        <v>0</v>
      </c>
      <c r="I102" s="752">
        <v>3</v>
      </c>
      <c r="J102" s="752">
        <v>688.56000000000006</v>
      </c>
      <c r="K102" s="766">
        <v>1</v>
      </c>
      <c r="L102" s="752">
        <v>3</v>
      </c>
      <c r="M102" s="753">
        <v>688.56000000000006</v>
      </c>
    </row>
    <row r="103" spans="1:13" ht="14.4" customHeight="1" x14ac:dyDescent="0.3">
      <c r="A103" s="747" t="s">
        <v>561</v>
      </c>
      <c r="B103" s="748" t="s">
        <v>2055</v>
      </c>
      <c r="C103" s="748" t="s">
        <v>2056</v>
      </c>
      <c r="D103" s="748" t="s">
        <v>2057</v>
      </c>
      <c r="E103" s="748" t="s">
        <v>2058</v>
      </c>
      <c r="F103" s="752"/>
      <c r="G103" s="752"/>
      <c r="H103" s="766">
        <v>0</v>
      </c>
      <c r="I103" s="752">
        <v>6</v>
      </c>
      <c r="J103" s="752">
        <v>249.98000000000005</v>
      </c>
      <c r="K103" s="766">
        <v>1</v>
      </c>
      <c r="L103" s="752">
        <v>6</v>
      </c>
      <c r="M103" s="753">
        <v>249.98000000000005</v>
      </c>
    </row>
    <row r="104" spans="1:13" ht="14.4" customHeight="1" x14ac:dyDescent="0.3">
      <c r="A104" s="747" t="s">
        <v>561</v>
      </c>
      <c r="B104" s="748" t="s">
        <v>2055</v>
      </c>
      <c r="C104" s="748" t="s">
        <v>2059</v>
      </c>
      <c r="D104" s="748" t="s">
        <v>2057</v>
      </c>
      <c r="E104" s="748" t="s">
        <v>2060</v>
      </c>
      <c r="F104" s="752"/>
      <c r="G104" s="752"/>
      <c r="H104" s="766">
        <v>0</v>
      </c>
      <c r="I104" s="752">
        <v>1</v>
      </c>
      <c r="J104" s="752">
        <v>77.039999999999992</v>
      </c>
      <c r="K104" s="766">
        <v>1</v>
      </c>
      <c r="L104" s="752">
        <v>1</v>
      </c>
      <c r="M104" s="753">
        <v>77.039999999999992</v>
      </c>
    </row>
    <row r="105" spans="1:13" ht="14.4" customHeight="1" x14ac:dyDescent="0.3">
      <c r="A105" s="747" t="s">
        <v>561</v>
      </c>
      <c r="B105" s="748" t="s">
        <v>2061</v>
      </c>
      <c r="C105" s="748" t="s">
        <v>2062</v>
      </c>
      <c r="D105" s="748" t="s">
        <v>2063</v>
      </c>
      <c r="E105" s="748" t="s">
        <v>2064</v>
      </c>
      <c r="F105" s="752"/>
      <c r="G105" s="752"/>
      <c r="H105" s="766">
        <v>0</v>
      </c>
      <c r="I105" s="752">
        <v>4.5</v>
      </c>
      <c r="J105" s="752">
        <v>2526.7950000000001</v>
      </c>
      <c r="K105" s="766">
        <v>1</v>
      </c>
      <c r="L105" s="752">
        <v>4.5</v>
      </c>
      <c r="M105" s="753">
        <v>2526.7950000000001</v>
      </c>
    </row>
    <row r="106" spans="1:13" ht="14.4" customHeight="1" x14ac:dyDescent="0.3">
      <c r="A106" s="747" t="s">
        <v>561</v>
      </c>
      <c r="B106" s="748" t="s">
        <v>2065</v>
      </c>
      <c r="C106" s="748" t="s">
        <v>2066</v>
      </c>
      <c r="D106" s="748" t="s">
        <v>2067</v>
      </c>
      <c r="E106" s="748" t="s">
        <v>2068</v>
      </c>
      <c r="F106" s="752"/>
      <c r="G106" s="752"/>
      <c r="H106" s="766">
        <v>0</v>
      </c>
      <c r="I106" s="752">
        <v>125</v>
      </c>
      <c r="J106" s="752">
        <v>4173.75</v>
      </c>
      <c r="K106" s="766">
        <v>1</v>
      </c>
      <c r="L106" s="752">
        <v>125</v>
      </c>
      <c r="M106" s="753">
        <v>4173.75</v>
      </c>
    </row>
    <row r="107" spans="1:13" ht="14.4" customHeight="1" x14ac:dyDescent="0.3">
      <c r="A107" s="747" t="s">
        <v>561</v>
      </c>
      <c r="B107" s="748" t="s">
        <v>2065</v>
      </c>
      <c r="C107" s="748" t="s">
        <v>2069</v>
      </c>
      <c r="D107" s="748" t="s">
        <v>2067</v>
      </c>
      <c r="E107" s="748" t="s">
        <v>2070</v>
      </c>
      <c r="F107" s="752"/>
      <c r="G107" s="752"/>
      <c r="H107" s="766">
        <v>0</v>
      </c>
      <c r="I107" s="752">
        <v>30</v>
      </c>
      <c r="J107" s="752">
        <v>1586.4</v>
      </c>
      <c r="K107" s="766">
        <v>1</v>
      </c>
      <c r="L107" s="752">
        <v>30</v>
      </c>
      <c r="M107" s="753">
        <v>1586.4</v>
      </c>
    </row>
    <row r="108" spans="1:13" ht="14.4" customHeight="1" x14ac:dyDescent="0.3">
      <c r="A108" s="747" t="s">
        <v>561</v>
      </c>
      <c r="B108" s="748" t="s">
        <v>2071</v>
      </c>
      <c r="C108" s="748" t="s">
        <v>2072</v>
      </c>
      <c r="D108" s="748" t="s">
        <v>2073</v>
      </c>
      <c r="E108" s="748" t="s">
        <v>2074</v>
      </c>
      <c r="F108" s="752"/>
      <c r="G108" s="752"/>
      <c r="H108" s="766">
        <v>0</v>
      </c>
      <c r="I108" s="752">
        <v>4.9000000000000004</v>
      </c>
      <c r="J108" s="752">
        <v>1882.4656666666665</v>
      </c>
      <c r="K108" s="766">
        <v>1</v>
      </c>
      <c r="L108" s="752">
        <v>4.9000000000000004</v>
      </c>
      <c r="M108" s="753">
        <v>1882.4656666666665</v>
      </c>
    </row>
    <row r="109" spans="1:13" ht="14.4" customHeight="1" x14ac:dyDescent="0.3">
      <c r="A109" s="747" t="s">
        <v>561</v>
      </c>
      <c r="B109" s="748" t="s">
        <v>2071</v>
      </c>
      <c r="C109" s="748" t="s">
        <v>2075</v>
      </c>
      <c r="D109" s="748" t="s">
        <v>2076</v>
      </c>
      <c r="E109" s="748" t="s">
        <v>2077</v>
      </c>
      <c r="F109" s="752"/>
      <c r="G109" s="752"/>
      <c r="H109" s="766">
        <v>0</v>
      </c>
      <c r="I109" s="752">
        <v>46</v>
      </c>
      <c r="J109" s="752">
        <v>872.16</v>
      </c>
      <c r="K109" s="766">
        <v>1</v>
      </c>
      <c r="L109" s="752">
        <v>46</v>
      </c>
      <c r="M109" s="753">
        <v>872.16</v>
      </c>
    </row>
    <row r="110" spans="1:13" ht="14.4" customHeight="1" x14ac:dyDescent="0.3">
      <c r="A110" s="747" t="s">
        <v>561</v>
      </c>
      <c r="B110" s="748" t="s">
        <v>2078</v>
      </c>
      <c r="C110" s="748" t="s">
        <v>2079</v>
      </c>
      <c r="D110" s="748" t="s">
        <v>2080</v>
      </c>
      <c r="E110" s="748" t="s">
        <v>2081</v>
      </c>
      <c r="F110" s="752"/>
      <c r="G110" s="752"/>
      <c r="H110" s="766">
        <v>0</v>
      </c>
      <c r="I110" s="752">
        <v>2</v>
      </c>
      <c r="J110" s="752">
        <v>297</v>
      </c>
      <c r="K110" s="766">
        <v>1</v>
      </c>
      <c r="L110" s="752">
        <v>2</v>
      </c>
      <c r="M110" s="753">
        <v>297</v>
      </c>
    </row>
    <row r="111" spans="1:13" ht="14.4" customHeight="1" x14ac:dyDescent="0.3">
      <c r="A111" s="747" t="s">
        <v>561</v>
      </c>
      <c r="B111" s="748" t="s">
        <v>2078</v>
      </c>
      <c r="C111" s="748" t="s">
        <v>2082</v>
      </c>
      <c r="D111" s="748" t="s">
        <v>2083</v>
      </c>
      <c r="E111" s="748" t="s">
        <v>2084</v>
      </c>
      <c r="F111" s="752"/>
      <c r="G111" s="752"/>
      <c r="H111" s="766">
        <v>0</v>
      </c>
      <c r="I111" s="752">
        <v>13</v>
      </c>
      <c r="J111" s="752">
        <v>27479.80000000001</v>
      </c>
      <c r="K111" s="766">
        <v>1</v>
      </c>
      <c r="L111" s="752">
        <v>13</v>
      </c>
      <c r="M111" s="753">
        <v>27479.80000000001</v>
      </c>
    </row>
    <row r="112" spans="1:13" ht="14.4" customHeight="1" x14ac:dyDescent="0.3">
      <c r="A112" s="747" t="s">
        <v>561</v>
      </c>
      <c r="B112" s="748" t="s">
        <v>2085</v>
      </c>
      <c r="C112" s="748" t="s">
        <v>2086</v>
      </c>
      <c r="D112" s="748" t="s">
        <v>2087</v>
      </c>
      <c r="E112" s="748" t="s">
        <v>2088</v>
      </c>
      <c r="F112" s="752"/>
      <c r="G112" s="752"/>
      <c r="H112" s="766">
        <v>0</v>
      </c>
      <c r="I112" s="752">
        <v>1</v>
      </c>
      <c r="J112" s="752">
        <v>91.990000000000023</v>
      </c>
      <c r="K112" s="766">
        <v>1</v>
      </c>
      <c r="L112" s="752">
        <v>1</v>
      </c>
      <c r="M112" s="753">
        <v>91.990000000000023</v>
      </c>
    </row>
    <row r="113" spans="1:13" ht="14.4" customHeight="1" x14ac:dyDescent="0.3">
      <c r="A113" s="747" t="s">
        <v>561</v>
      </c>
      <c r="B113" s="748" t="s">
        <v>2089</v>
      </c>
      <c r="C113" s="748" t="s">
        <v>2090</v>
      </c>
      <c r="D113" s="748" t="s">
        <v>2091</v>
      </c>
      <c r="E113" s="748" t="s">
        <v>1900</v>
      </c>
      <c r="F113" s="752"/>
      <c r="G113" s="752"/>
      <c r="H113" s="766">
        <v>0</v>
      </c>
      <c r="I113" s="752">
        <v>1</v>
      </c>
      <c r="J113" s="752">
        <v>422.87000000000052</v>
      </c>
      <c r="K113" s="766">
        <v>1</v>
      </c>
      <c r="L113" s="752">
        <v>1</v>
      </c>
      <c r="M113" s="753">
        <v>422.87000000000052</v>
      </c>
    </row>
    <row r="114" spans="1:13" ht="14.4" customHeight="1" x14ac:dyDescent="0.3">
      <c r="A114" s="747" t="s">
        <v>561</v>
      </c>
      <c r="B114" s="748" t="s">
        <v>2092</v>
      </c>
      <c r="C114" s="748" t="s">
        <v>2093</v>
      </c>
      <c r="D114" s="748" t="s">
        <v>638</v>
      </c>
      <c r="E114" s="748" t="s">
        <v>603</v>
      </c>
      <c r="F114" s="752"/>
      <c r="G114" s="752"/>
      <c r="H114" s="766">
        <v>0</v>
      </c>
      <c r="I114" s="752">
        <v>4</v>
      </c>
      <c r="J114" s="752">
        <v>417.36000282038947</v>
      </c>
      <c r="K114" s="766">
        <v>1</v>
      </c>
      <c r="L114" s="752">
        <v>4</v>
      </c>
      <c r="M114" s="753">
        <v>417.36000282038947</v>
      </c>
    </row>
    <row r="115" spans="1:13" ht="14.4" customHeight="1" x14ac:dyDescent="0.3">
      <c r="A115" s="747" t="s">
        <v>561</v>
      </c>
      <c r="B115" s="748" t="s">
        <v>2094</v>
      </c>
      <c r="C115" s="748" t="s">
        <v>2095</v>
      </c>
      <c r="D115" s="748" t="s">
        <v>602</v>
      </c>
      <c r="E115" s="748" t="s">
        <v>603</v>
      </c>
      <c r="F115" s="752"/>
      <c r="G115" s="752"/>
      <c r="H115" s="766">
        <v>0</v>
      </c>
      <c r="I115" s="752">
        <v>14</v>
      </c>
      <c r="J115" s="752">
        <v>225.83999999999997</v>
      </c>
      <c r="K115" s="766">
        <v>1</v>
      </c>
      <c r="L115" s="752">
        <v>14</v>
      </c>
      <c r="M115" s="753">
        <v>225.83999999999997</v>
      </c>
    </row>
    <row r="116" spans="1:13" ht="14.4" customHeight="1" x14ac:dyDescent="0.3">
      <c r="A116" s="747" t="s">
        <v>561</v>
      </c>
      <c r="B116" s="748" t="s">
        <v>2094</v>
      </c>
      <c r="C116" s="748" t="s">
        <v>2096</v>
      </c>
      <c r="D116" s="748" t="s">
        <v>602</v>
      </c>
      <c r="E116" s="748" t="s">
        <v>604</v>
      </c>
      <c r="F116" s="752"/>
      <c r="G116" s="752"/>
      <c r="H116" s="766">
        <v>0</v>
      </c>
      <c r="I116" s="752">
        <v>4</v>
      </c>
      <c r="J116" s="752">
        <v>215.51</v>
      </c>
      <c r="K116" s="766">
        <v>1</v>
      </c>
      <c r="L116" s="752">
        <v>4</v>
      </c>
      <c r="M116" s="753">
        <v>215.51</v>
      </c>
    </row>
    <row r="117" spans="1:13" ht="14.4" customHeight="1" x14ac:dyDescent="0.3">
      <c r="A117" s="747" t="s">
        <v>561</v>
      </c>
      <c r="B117" s="748" t="s">
        <v>2094</v>
      </c>
      <c r="C117" s="748" t="s">
        <v>2097</v>
      </c>
      <c r="D117" s="748" t="s">
        <v>602</v>
      </c>
      <c r="E117" s="748" t="s">
        <v>605</v>
      </c>
      <c r="F117" s="752"/>
      <c r="G117" s="752"/>
      <c r="H117" s="766">
        <v>0</v>
      </c>
      <c r="I117" s="752">
        <v>6</v>
      </c>
      <c r="J117" s="752">
        <v>253.92000000000002</v>
      </c>
      <c r="K117" s="766">
        <v>1</v>
      </c>
      <c r="L117" s="752">
        <v>6</v>
      </c>
      <c r="M117" s="753">
        <v>253.92000000000002</v>
      </c>
    </row>
    <row r="118" spans="1:13" ht="14.4" customHeight="1" x14ac:dyDescent="0.3">
      <c r="A118" s="747" t="s">
        <v>561</v>
      </c>
      <c r="B118" s="748" t="s">
        <v>2098</v>
      </c>
      <c r="C118" s="748" t="s">
        <v>2099</v>
      </c>
      <c r="D118" s="748" t="s">
        <v>2100</v>
      </c>
      <c r="E118" s="748" t="s">
        <v>2101</v>
      </c>
      <c r="F118" s="752">
        <v>1</v>
      </c>
      <c r="G118" s="752">
        <v>467.84000000000009</v>
      </c>
      <c r="H118" s="766">
        <v>1</v>
      </c>
      <c r="I118" s="752"/>
      <c r="J118" s="752"/>
      <c r="K118" s="766">
        <v>0</v>
      </c>
      <c r="L118" s="752">
        <v>1</v>
      </c>
      <c r="M118" s="753">
        <v>467.84000000000009</v>
      </c>
    </row>
    <row r="119" spans="1:13" ht="14.4" customHeight="1" x14ac:dyDescent="0.3">
      <c r="A119" s="747" t="s">
        <v>561</v>
      </c>
      <c r="B119" s="748" t="s">
        <v>2102</v>
      </c>
      <c r="C119" s="748" t="s">
        <v>2103</v>
      </c>
      <c r="D119" s="748" t="s">
        <v>2104</v>
      </c>
      <c r="E119" s="748" t="s">
        <v>2105</v>
      </c>
      <c r="F119" s="752">
        <v>5</v>
      </c>
      <c r="G119" s="752">
        <v>869.95999999999992</v>
      </c>
      <c r="H119" s="766">
        <v>1</v>
      </c>
      <c r="I119" s="752"/>
      <c r="J119" s="752"/>
      <c r="K119" s="766">
        <v>0</v>
      </c>
      <c r="L119" s="752">
        <v>5</v>
      </c>
      <c r="M119" s="753">
        <v>869.95999999999992</v>
      </c>
    </row>
    <row r="120" spans="1:13" ht="14.4" customHeight="1" x14ac:dyDescent="0.3">
      <c r="A120" s="747" t="s">
        <v>561</v>
      </c>
      <c r="B120" s="748" t="s">
        <v>2102</v>
      </c>
      <c r="C120" s="748" t="s">
        <v>2106</v>
      </c>
      <c r="D120" s="748" t="s">
        <v>2104</v>
      </c>
      <c r="E120" s="748" t="s">
        <v>2107</v>
      </c>
      <c r="F120" s="752">
        <v>6</v>
      </c>
      <c r="G120" s="752">
        <v>2213.34</v>
      </c>
      <c r="H120" s="766">
        <v>1</v>
      </c>
      <c r="I120" s="752"/>
      <c r="J120" s="752"/>
      <c r="K120" s="766">
        <v>0</v>
      </c>
      <c r="L120" s="752">
        <v>6</v>
      </c>
      <c r="M120" s="753">
        <v>2213.34</v>
      </c>
    </row>
    <row r="121" spans="1:13" ht="14.4" customHeight="1" x14ac:dyDescent="0.3">
      <c r="A121" s="747" t="s">
        <v>561</v>
      </c>
      <c r="B121" s="748" t="s">
        <v>2102</v>
      </c>
      <c r="C121" s="748" t="s">
        <v>2108</v>
      </c>
      <c r="D121" s="748" t="s">
        <v>2104</v>
      </c>
      <c r="E121" s="748" t="s">
        <v>2109</v>
      </c>
      <c r="F121" s="752">
        <v>1</v>
      </c>
      <c r="G121" s="752">
        <v>774.51</v>
      </c>
      <c r="H121" s="766">
        <v>1</v>
      </c>
      <c r="I121" s="752"/>
      <c r="J121" s="752"/>
      <c r="K121" s="766">
        <v>0</v>
      </c>
      <c r="L121" s="752">
        <v>1</v>
      </c>
      <c r="M121" s="753">
        <v>774.51</v>
      </c>
    </row>
    <row r="122" spans="1:13" ht="14.4" customHeight="1" x14ac:dyDescent="0.3">
      <c r="A122" s="747" t="s">
        <v>561</v>
      </c>
      <c r="B122" s="748" t="s">
        <v>2110</v>
      </c>
      <c r="C122" s="748" t="s">
        <v>2111</v>
      </c>
      <c r="D122" s="748" t="s">
        <v>2112</v>
      </c>
      <c r="E122" s="748" t="s">
        <v>2113</v>
      </c>
      <c r="F122" s="752"/>
      <c r="G122" s="752"/>
      <c r="H122" s="766">
        <v>0</v>
      </c>
      <c r="I122" s="752">
        <v>21</v>
      </c>
      <c r="J122" s="752">
        <v>911.81999999999994</v>
      </c>
      <c r="K122" s="766">
        <v>1</v>
      </c>
      <c r="L122" s="752">
        <v>21</v>
      </c>
      <c r="M122" s="753">
        <v>911.81999999999994</v>
      </c>
    </row>
    <row r="123" spans="1:13" ht="14.4" customHeight="1" x14ac:dyDescent="0.3">
      <c r="A123" s="747" t="s">
        <v>561</v>
      </c>
      <c r="B123" s="748" t="s">
        <v>2114</v>
      </c>
      <c r="C123" s="748" t="s">
        <v>2115</v>
      </c>
      <c r="D123" s="748" t="s">
        <v>2116</v>
      </c>
      <c r="E123" s="748" t="s">
        <v>2117</v>
      </c>
      <c r="F123" s="752"/>
      <c r="G123" s="752"/>
      <c r="H123" s="766">
        <v>0</v>
      </c>
      <c r="I123" s="752">
        <v>105</v>
      </c>
      <c r="J123" s="752">
        <v>3524.14</v>
      </c>
      <c r="K123" s="766">
        <v>1</v>
      </c>
      <c r="L123" s="752">
        <v>105</v>
      </c>
      <c r="M123" s="753">
        <v>3524.14</v>
      </c>
    </row>
    <row r="124" spans="1:13" ht="14.4" customHeight="1" x14ac:dyDescent="0.3">
      <c r="A124" s="747" t="s">
        <v>561</v>
      </c>
      <c r="B124" s="748" t="s">
        <v>2114</v>
      </c>
      <c r="C124" s="748" t="s">
        <v>2118</v>
      </c>
      <c r="D124" s="748" t="s">
        <v>2119</v>
      </c>
      <c r="E124" s="748" t="s">
        <v>2120</v>
      </c>
      <c r="F124" s="752"/>
      <c r="G124" s="752"/>
      <c r="H124" s="766">
        <v>0</v>
      </c>
      <c r="I124" s="752">
        <v>19</v>
      </c>
      <c r="J124" s="752">
        <v>963.90000000000043</v>
      </c>
      <c r="K124" s="766">
        <v>1</v>
      </c>
      <c r="L124" s="752">
        <v>19</v>
      </c>
      <c r="M124" s="753">
        <v>963.90000000000043</v>
      </c>
    </row>
    <row r="125" spans="1:13" ht="14.4" customHeight="1" x14ac:dyDescent="0.3">
      <c r="A125" s="747" t="s">
        <v>561</v>
      </c>
      <c r="B125" s="748" t="s">
        <v>2114</v>
      </c>
      <c r="C125" s="748" t="s">
        <v>2121</v>
      </c>
      <c r="D125" s="748" t="s">
        <v>2119</v>
      </c>
      <c r="E125" s="748" t="s">
        <v>2122</v>
      </c>
      <c r="F125" s="752"/>
      <c r="G125" s="752"/>
      <c r="H125" s="766">
        <v>0</v>
      </c>
      <c r="I125" s="752">
        <v>7</v>
      </c>
      <c r="J125" s="752">
        <v>354.48</v>
      </c>
      <c r="K125" s="766">
        <v>1</v>
      </c>
      <c r="L125" s="752">
        <v>7</v>
      </c>
      <c r="M125" s="753">
        <v>354.48</v>
      </c>
    </row>
    <row r="126" spans="1:13" ht="14.4" customHeight="1" x14ac:dyDescent="0.3">
      <c r="A126" s="747" t="s">
        <v>561</v>
      </c>
      <c r="B126" s="748" t="s">
        <v>2123</v>
      </c>
      <c r="C126" s="748" t="s">
        <v>2124</v>
      </c>
      <c r="D126" s="748" t="s">
        <v>2125</v>
      </c>
      <c r="E126" s="748" t="s">
        <v>2126</v>
      </c>
      <c r="F126" s="752"/>
      <c r="G126" s="752"/>
      <c r="H126" s="766">
        <v>0</v>
      </c>
      <c r="I126" s="752">
        <v>3</v>
      </c>
      <c r="J126" s="752">
        <v>495</v>
      </c>
      <c r="K126" s="766">
        <v>1</v>
      </c>
      <c r="L126" s="752">
        <v>3</v>
      </c>
      <c r="M126" s="753">
        <v>495</v>
      </c>
    </row>
    <row r="127" spans="1:13" ht="14.4" customHeight="1" x14ac:dyDescent="0.3">
      <c r="A127" s="747" t="s">
        <v>561</v>
      </c>
      <c r="B127" s="748" t="s">
        <v>2123</v>
      </c>
      <c r="C127" s="748" t="s">
        <v>2127</v>
      </c>
      <c r="D127" s="748" t="s">
        <v>2125</v>
      </c>
      <c r="E127" s="748" t="s">
        <v>2128</v>
      </c>
      <c r="F127" s="752"/>
      <c r="G127" s="752"/>
      <c r="H127" s="766">
        <v>0</v>
      </c>
      <c r="I127" s="752">
        <v>1</v>
      </c>
      <c r="J127" s="752">
        <v>225.5</v>
      </c>
      <c r="K127" s="766">
        <v>1</v>
      </c>
      <c r="L127" s="752">
        <v>1</v>
      </c>
      <c r="M127" s="753">
        <v>225.5</v>
      </c>
    </row>
    <row r="128" spans="1:13" ht="14.4" customHeight="1" x14ac:dyDescent="0.3">
      <c r="A128" s="747" t="s">
        <v>561</v>
      </c>
      <c r="B128" s="748" t="s">
        <v>2129</v>
      </c>
      <c r="C128" s="748" t="s">
        <v>2130</v>
      </c>
      <c r="D128" s="748" t="s">
        <v>742</v>
      </c>
      <c r="E128" s="748" t="s">
        <v>2131</v>
      </c>
      <c r="F128" s="752"/>
      <c r="G128" s="752"/>
      <c r="H128" s="766">
        <v>0</v>
      </c>
      <c r="I128" s="752">
        <v>2</v>
      </c>
      <c r="J128" s="752">
        <v>1015.6000000000001</v>
      </c>
      <c r="K128" s="766">
        <v>1</v>
      </c>
      <c r="L128" s="752">
        <v>2</v>
      </c>
      <c r="M128" s="753">
        <v>1015.6000000000001</v>
      </c>
    </row>
    <row r="129" spans="1:13" ht="14.4" customHeight="1" x14ac:dyDescent="0.3">
      <c r="A129" s="747" t="s">
        <v>561</v>
      </c>
      <c r="B129" s="748" t="s">
        <v>2129</v>
      </c>
      <c r="C129" s="748" t="s">
        <v>2132</v>
      </c>
      <c r="D129" s="748" t="s">
        <v>2133</v>
      </c>
      <c r="E129" s="748" t="s">
        <v>2134</v>
      </c>
      <c r="F129" s="752"/>
      <c r="G129" s="752"/>
      <c r="H129" s="766">
        <v>0</v>
      </c>
      <c r="I129" s="752">
        <v>8</v>
      </c>
      <c r="J129" s="752">
        <v>466.96999999999997</v>
      </c>
      <c r="K129" s="766">
        <v>1</v>
      </c>
      <c r="L129" s="752">
        <v>8</v>
      </c>
      <c r="M129" s="753">
        <v>466.96999999999997</v>
      </c>
    </row>
    <row r="130" spans="1:13" ht="14.4" customHeight="1" x14ac:dyDescent="0.3">
      <c r="A130" s="747" t="s">
        <v>561</v>
      </c>
      <c r="B130" s="748" t="s">
        <v>2135</v>
      </c>
      <c r="C130" s="748" t="s">
        <v>2136</v>
      </c>
      <c r="D130" s="748" t="s">
        <v>2137</v>
      </c>
      <c r="E130" s="748" t="s">
        <v>2138</v>
      </c>
      <c r="F130" s="752"/>
      <c r="G130" s="752"/>
      <c r="H130" s="766">
        <v>0</v>
      </c>
      <c r="I130" s="752">
        <v>1</v>
      </c>
      <c r="J130" s="752">
        <v>219.44000000000005</v>
      </c>
      <c r="K130" s="766">
        <v>1</v>
      </c>
      <c r="L130" s="752">
        <v>1</v>
      </c>
      <c r="M130" s="753">
        <v>219.44000000000005</v>
      </c>
    </row>
    <row r="131" spans="1:13" ht="14.4" customHeight="1" x14ac:dyDescent="0.3">
      <c r="A131" s="747" t="s">
        <v>561</v>
      </c>
      <c r="B131" s="748" t="s">
        <v>2139</v>
      </c>
      <c r="C131" s="748" t="s">
        <v>2140</v>
      </c>
      <c r="D131" s="748" t="s">
        <v>2141</v>
      </c>
      <c r="E131" s="748" t="s">
        <v>2142</v>
      </c>
      <c r="F131" s="752">
        <v>1</v>
      </c>
      <c r="G131" s="752">
        <v>224.2</v>
      </c>
      <c r="H131" s="766">
        <v>1</v>
      </c>
      <c r="I131" s="752"/>
      <c r="J131" s="752"/>
      <c r="K131" s="766">
        <v>0</v>
      </c>
      <c r="L131" s="752">
        <v>1</v>
      </c>
      <c r="M131" s="753">
        <v>224.2</v>
      </c>
    </row>
    <row r="132" spans="1:13" ht="14.4" customHeight="1" x14ac:dyDescent="0.3">
      <c r="A132" s="747" t="s">
        <v>561</v>
      </c>
      <c r="B132" s="748" t="s">
        <v>2143</v>
      </c>
      <c r="C132" s="748" t="s">
        <v>2144</v>
      </c>
      <c r="D132" s="748" t="s">
        <v>1058</v>
      </c>
      <c r="E132" s="748" t="s">
        <v>2145</v>
      </c>
      <c r="F132" s="752"/>
      <c r="G132" s="752"/>
      <c r="H132" s="766">
        <v>0</v>
      </c>
      <c r="I132" s="752">
        <v>3</v>
      </c>
      <c r="J132" s="752">
        <v>501.15</v>
      </c>
      <c r="K132" s="766">
        <v>1</v>
      </c>
      <c r="L132" s="752">
        <v>3</v>
      </c>
      <c r="M132" s="753">
        <v>501.15</v>
      </c>
    </row>
    <row r="133" spans="1:13" ht="14.4" customHeight="1" x14ac:dyDescent="0.3">
      <c r="A133" s="747" t="s">
        <v>561</v>
      </c>
      <c r="B133" s="748" t="s">
        <v>2146</v>
      </c>
      <c r="C133" s="748" t="s">
        <v>2147</v>
      </c>
      <c r="D133" s="748" t="s">
        <v>1290</v>
      </c>
      <c r="E133" s="748" t="s">
        <v>2148</v>
      </c>
      <c r="F133" s="752">
        <v>1</v>
      </c>
      <c r="G133" s="752">
        <v>87.36</v>
      </c>
      <c r="H133" s="766">
        <v>1</v>
      </c>
      <c r="I133" s="752"/>
      <c r="J133" s="752"/>
      <c r="K133" s="766">
        <v>0</v>
      </c>
      <c r="L133" s="752">
        <v>1</v>
      </c>
      <c r="M133" s="753">
        <v>87.36</v>
      </c>
    </row>
    <row r="134" spans="1:13" ht="14.4" customHeight="1" x14ac:dyDescent="0.3">
      <c r="A134" s="747" t="s">
        <v>561</v>
      </c>
      <c r="B134" s="748" t="s">
        <v>2149</v>
      </c>
      <c r="C134" s="748" t="s">
        <v>2150</v>
      </c>
      <c r="D134" s="748" t="s">
        <v>2151</v>
      </c>
      <c r="E134" s="748" t="s">
        <v>2152</v>
      </c>
      <c r="F134" s="752"/>
      <c r="G134" s="752"/>
      <c r="H134" s="766">
        <v>0</v>
      </c>
      <c r="I134" s="752">
        <v>10</v>
      </c>
      <c r="J134" s="752">
        <v>471.90000000000009</v>
      </c>
      <c r="K134" s="766">
        <v>1</v>
      </c>
      <c r="L134" s="752">
        <v>10</v>
      </c>
      <c r="M134" s="753">
        <v>471.90000000000009</v>
      </c>
    </row>
    <row r="135" spans="1:13" ht="14.4" customHeight="1" x14ac:dyDescent="0.3">
      <c r="A135" s="747" t="s">
        <v>561</v>
      </c>
      <c r="B135" s="748" t="s">
        <v>2149</v>
      </c>
      <c r="C135" s="748" t="s">
        <v>2153</v>
      </c>
      <c r="D135" s="748" t="s">
        <v>2151</v>
      </c>
      <c r="E135" s="748" t="s">
        <v>2154</v>
      </c>
      <c r="F135" s="752"/>
      <c r="G135" s="752"/>
      <c r="H135" s="766">
        <v>0</v>
      </c>
      <c r="I135" s="752">
        <v>1</v>
      </c>
      <c r="J135" s="752">
        <v>727.32000000000016</v>
      </c>
      <c r="K135" s="766">
        <v>1</v>
      </c>
      <c r="L135" s="752">
        <v>1</v>
      </c>
      <c r="M135" s="753">
        <v>727.32000000000016</v>
      </c>
    </row>
    <row r="136" spans="1:13" ht="14.4" customHeight="1" x14ac:dyDescent="0.3">
      <c r="A136" s="747" t="s">
        <v>561</v>
      </c>
      <c r="B136" s="748" t="s">
        <v>2155</v>
      </c>
      <c r="C136" s="748" t="s">
        <v>2156</v>
      </c>
      <c r="D136" s="748" t="s">
        <v>2157</v>
      </c>
      <c r="E136" s="748" t="s">
        <v>2158</v>
      </c>
      <c r="F136" s="752"/>
      <c r="G136" s="752"/>
      <c r="H136" s="766">
        <v>0</v>
      </c>
      <c r="I136" s="752">
        <v>1</v>
      </c>
      <c r="J136" s="752">
        <v>62.030000000000015</v>
      </c>
      <c r="K136" s="766">
        <v>1</v>
      </c>
      <c r="L136" s="752">
        <v>1</v>
      </c>
      <c r="M136" s="753">
        <v>62.030000000000015</v>
      </c>
    </row>
    <row r="137" spans="1:13" ht="14.4" customHeight="1" x14ac:dyDescent="0.3">
      <c r="A137" s="747" t="s">
        <v>561</v>
      </c>
      <c r="B137" s="748" t="s">
        <v>2159</v>
      </c>
      <c r="C137" s="748" t="s">
        <v>2160</v>
      </c>
      <c r="D137" s="748" t="s">
        <v>612</v>
      </c>
      <c r="E137" s="748" t="s">
        <v>613</v>
      </c>
      <c r="F137" s="752">
        <v>1</v>
      </c>
      <c r="G137" s="752">
        <v>223.30000000000007</v>
      </c>
      <c r="H137" s="766">
        <v>1</v>
      </c>
      <c r="I137" s="752"/>
      <c r="J137" s="752"/>
      <c r="K137" s="766">
        <v>0</v>
      </c>
      <c r="L137" s="752">
        <v>1</v>
      </c>
      <c r="M137" s="753">
        <v>223.30000000000007</v>
      </c>
    </row>
    <row r="138" spans="1:13" ht="14.4" customHeight="1" x14ac:dyDescent="0.3">
      <c r="A138" s="747" t="s">
        <v>561</v>
      </c>
      <c r="B138" s="748" t="s">
        <v>2161</v>
      </c>
      <c r="C138" s="748" t="s">
        <v>2162</v>
      </c>
      <c r="D138" s="748" t="s">
        <v>2163</v>
      </c>
      <c r="E138" s="748" t="s">
        <v>2164</v>
      </c>
      <c r="F138" s="752"/>
      <c r="G138" s="752"/>
      <c r="H138" s="766">
        <v>0</v>
      </c>
      <c r="I138" s="752">
        <v>13</v>
      </c>
      <c r="J138" s="752">
        <v>118.50999999999998</v>
      </c>
      <c r="K138" s="766">
        <v>1</v>
      </c>
      <c r="L138" s="752">
        <v>13</v>
      </c>
      <c r="M138" s="753">
        <v>118.50999999999998</v>
      </c>
    </row>
    <row r="139" spans="1:13" ht="14.4" customHeight="1" x14ac:dyDescent="0.3">
      <c r="A139" s="747" t="s">
        <v>561</v>
      </c>
      <c r="B139" s="748" t="s">
        <v>2165</v>
      </c>
      <c r="C139" s="748" t="s">
        <v>2166</v>
      </c>
      <c r="D139" s="748" t="s">
        <v>1307</v>
      </c>
      <c r="E139" s="748" t="s">
        <v>2167</v>
      </c>
      <c r="F139" s="752"/>
      <c r="G139" s="752"/>
      <c r="H139" s="766">
        <v>0</v>
      </c>
      <c r="I139" s="752">
        <v>13</v>
      </c>
      <c r="J139" s="752">
        <v>285.61</v>
      </c>
      <c r="K139" s="766">
        <v>1</v>
      </c>
      <c r="L139" s="752">
        <v>13</v>
      </c>
      <c r="M139" s="753">
        <v>285.61</v>
      </c>
    </row>
    <row r="140" spans="1:13" ht="14.4" customHeight="1" x14ac:dyDescent="0.3">
      <c r="A140" s="747" t="s">
        <v>561</v>
      </c>
      <c r="B140" s="748" t="s">
        <v>2165</v>
      </c>
      <c r="C140" s="748" t="s">
        <v>2168</v>
      </c>
      <c r="D140" s="748" t="s">
        <v>1307</v>
      </c>
      <c r="E140" s="748" t="s">
        <v>2169</v>
      </c>
      <c r="F140" s="752"/>
      <c r="G140" s="752"/>
      <c r="H140" s="766">
        <v>0</v>
      </c>
      <c r="I140" s="752">
        <v>9</v>
      </c>
      <c r="J140" s="752">
        <v>409.41000000000008</v>
      </c>
      <c r="K140" s="766">
        <v>1</v>
      </c>
      <c r="L140" s="752">
        <v>9</v>
      </c>
      <c r="M140" s="753">
        <v>409.41000000000008</v>
      </c>
    </row>
    <row r="141" spans="1:13" ht="14.4" customHeight="1" x14ac:dyDescent="0.3">
      <c r="A141" s="747" t="s">
        <v>561</v>
      </c>
      <c r="B141" s="748" t="s">
        <v>2170</v>
      </c>
      <c r="C141" s="748" t="s">
        <v>2171</v>
      </c>
      <c r="D141" s="748" t="s">
        <v>708</v>
      </c>
      <c r="E141" s="748" t="s">
        <v>1991</v>
      </c>
      <c r="F141" s="752"/>
      <c r="G141" s="752"/>
      <c r="H141" s="766">
        <v>0</v>
      </c>
      <c r="I141" s="752">
        <v>8</v>
      </c>
      <c r="J141" s="752">
        <v>158.41999999999996</v>
      </c>
      <c r="K141" s="766">
        <v>1</v>
      </c>
      <c r="L141" s="752">
        <v>8</v>
      </c>
      <c r="M141" s="753">
        <v>158.41999999999996</v>
      </c>
    </row>
    <row r="142" spans="1:13" ht="14.4" customHeight="1" x14ac:dyDescent="0.3">
      <c r="A142" s="747" t="s">
        <v>561</v>
      </c>
      <c r="B142" s="748" t="s">
        <v>2170</v>
      </c>
      <c r="C142" s="748" t="s">
        <v>2172</v>
      </c>
      <c r="D142" s="748" t="s">
        <v>710</v>
      </c>
      <c r="E142" s="748" t="s">
        <v>1995</v>
      </c>
      <c r="F142" s="752"/>
      <c r="G142" s="752"/>
      <c r="H142" s="766">
        <v>0</v>
      </c>
      <c r="I142" s="752">
        <v>3</v>
      </c>
      <c r="J142" s="752">
        <v>81.239999999999981</v>
      </c>
      <c r="K142" s="766">
        <v>1</v>
      </c>
      <c r="L142" s="752">
        <v>3</v>
      </c>
      <c r="M142" s="753">
        <v>81.239999999999981</v>
      </c>
    </row>
    <row r="143" spans="1:13" ht="14.4" customHeight="1" x14ac:dyDescent="0.3">
      <c r="A143" s="747" t="s">
        <v>561</v>
      </c>
      <c r="B143" s="748" t="s">
        <v>2173</v>
      </c>
      <c r="C143" s="748" t="s">
        <v>2174</v>
      </c>
      <c r="D143" s="748" t="s">
        <v>622</v>
      </c>
      <c r="E143" s="748" t="s">
        <v>1995</v>
      </c>
      <c r="F143" s="752"/>
      <c r="G143" s="752"/>
      <c r="H143" s="766">
        <v>0</v>
      </c>
      <c r="I143" s="752">
        <v>1</v>
      </c>
      <c r="J143" s="752">
        <v>98.259999999999991</v>
      </c>
      <c r="K143" s="766">
        <v>1</v>
      </c>
      <c r="L143" s="752">
        <v>1</v>
      </c>
      <c r="M143" s="753">
        <v>98.259999999999991</v>
      </c>
    </row>
    <row r="144" spans="1:13" ht="14.4" customHeight="1" x14ac:dyDescent="0.3">
      <c r="A144" s="747" t="s">
        <v>561</v>
      </c>
      <c r="B144" s="748" t="s">
        <v>2175</v>
      </c>
      <c r="C144" s="748" t="s">
        <v>2176</v>
      </c>
      <c r="D144" s="748" t="s">
        <v>2177</v>
      </c>
      <c r="E144" s="748" t="s">
        <v>2088</v>
      </c>
      <c r="F144" s="752"/>
      <c r="G144" s="752"/>
      <c r="H144" s="766">
        <v>0</v>
      </c>
      <c r="I144" s="752">
        <v>1</v>
      </c>
      <c r="J144" s="752">
        <v>91.530000000000015</v>
      </c>
      <c r="K144" s="766">
        <v>1</v>
      </c>
      <c r="L144" s="752">
        <v>1</v>
      </c>
      <c r="M144" s="753">
        <v>91.530000000000015</v>
      </c>
    </row>
    <row r="145" spans="1:13" ht="14.4" customHeight="1" x14ac:dyDescent="0.3">
      <c r="A145" s="747" t="s">
        <v>561</v>
      </c>
      <c r="B145" s="748" t="s">
        <v>2178</v>
      </c>
      <c r="C145" s="748" t="s">
        <v>2179</v>
      </c>
      <c r="D145" s="748" t="s">
        <v>2180</v>
      </c>
      <c r="E145" s="748" t="s">
        <v>2181</v>
      </c>
      <c r="F145" s="752"/>
      <c r="G145" s="752"/>
      <c r="H145" s="766">
        <v>0</v>
      </c>
      <c r="I145" s="752">
        <v>1</v>
      </c>
      <c r="J145" s="752">
        <v>114.36999999999998</v>
      </c>
      <c r="K145" s="766">
        <v>1</v>
      </c>
      <c r="L145" s="752">
        <v>1</v>
      </c>
      <c r="M145" s="753">
        <v>114.36999999999998</v>
      </c>
    </row>
    <row r="146" spans="1:13" ht="14.4" customHeight="1" x14ac:dyDescent="0.3">
      <c r="A146" s="747" t="s">
        <v>561</v>
      </c>
      <c r="B146" s="748" t="s">
        <v>2182</v>
      </c>
      <c r="C146" s="748" t="s">
        <v>2183</v>
      </c>
      <c r="D146" s="748" t="s">
        <v>2184</v>
      </c>
      <c r="E146" s="748" t="s">
        <v>2185</v>
      </c>
      <c r="F146" s="752">
        <v>4</v>
      </c>
      <c r="G146" s="752">
        <v>579.94000000000005</v>
      </c>
      <c r="H146" s="766">
        <v>1</v>
      </c>
      <c r="I146" s="752"/>
      <c r="J146" s="752"/>
      <c r="K146" s="766">
        <v>0</v>
      </c>
      <c r="L146" s="752">
        <v>4</v>
      </c>
      <c r="M146" s="753">
        <v>579.94000000000005</v>
      </c>
    </row>
    <row r="147" spans="1:13" ht="14.4" customHeight="1" x14ac:dyDescent="0.3">
      <c r="A147" s="747" t="s">
        <v>561</v>
      </c>
      <c r="B147" s="748" t="s">
        <v>2186</v>
      </c>
      <c r="C147" s="748" t="s">
        <v>2187</v>
      </c>
      <c r="D147" s="748" t="s">
        <v>2188</v>
      </c>
      <c r="E147" s="748" t="s">
        <v>2189</v>
      </c>
      <c r="F147" s="752"/>
      <c r="G147" s="752"/>
      <c r="H147" s="766">
        <v>0</v>
      </c>
      <c r="I147" s="752">
        <v>1</v>
      </c>
      <c r="J147" s="752">
        <v>131.97000000000003</v>
      </c>
      <c r="K147" s="766">
        <v>1</v>
      </c>
      <c r="L147" s="752">
        <v>1</v>
      </c>
      <c r="M147" s="753">
        <v>131.97000000000003</v>
      </c>
    </row>
    <row r="148" spans="1:13" ht="14.4" customHeight="1" x14ac:dyDescent="0.3">
      <c r="A148" s="747" t="s">
        <v>561</v>
      </c>
      <c r="B148" s="748" t="s">
        <v>2190</v>
      </c>
      <c r="C148" s="748" t="s">
        <v>2191</v>
      </c>
      <c r="D148" s="748" t="s">
        <v>703</v>
      </c>
      <c r="E148" s="748" t="s">
        <v>1918</v>
      </c>
      <c r="F148" s="752"/>
      <c r="G148" s="752"/>
      <c r="H148" s="766">
        <v>0</v>
      </c>
      <c r="I148" s="752">
        <v>2</v>
      </c>
      <c r="J148" s="752">
        <v>140.80000000000001</v>
      </c>
      <c r="K148" s="766">
        <v>1</v>
      </c>
      <c r="L148" s="752">
        <v>2</v>
      </c>
      <c r="M148" s="753">
        <v>140.80000000000001</v>
      </c>
    </row>
    <row r="149" spans="1:13" ht="14.4" customHeight="1" x14ac:dyDescent="0.3">
      <c r="A149" s="747" t="s">
        <v>561</v>
      </c>
      <c r="B149" s="748" t="s">
        <v>2192</v>
      </c>
      <c r="C149" s="748" t="s">
        <v>2193</v>
      </c>
      <c r="D149" s="748" t="s">
        <v>2194</v>
      </c>
      <c r="E149" s="748" t="s">
        <v>2195</v>
      </c>
      <c r="F149" s="752"/>
      <c r="G149" s="752"/>
      <c r="H149" s="766">
        <v>0</v>
      </c>
      <c r="I149" s="752">
        <v>1</v>
      </c>
      <c r="J149" s="752">
        <v>198.94</v>
      </c>
      <c r="K149" s="766">
        <v>1</v>
      </c>
      <c r="L149" s="752">
        <v>1</v>
      </c>
      <c r="M149" s="753">
        <v>198.94</v>
      </c>
    </row>
    <row r="150" spans="1:13" ht="14.4" customHeight="1" x14ac:dyDescent="0.3">
      <c r="A150" s="747" t="s">
        <v>561</v>
      </c>
      <c r="B150" s="748" t="s">
        <v>2192</v>
      </c>
      <c r="C150" s="748" t="s">
        <v>2196</v>
      </c>
      <c r="D150" s="748" t="s">
        <v>2194</v>
      </c>
      <c r="E150" s="748" t="s">
        <v>2197</v>
      </c>
      <c r="F150" s="752"/>
      <c r="G150" s="752"/>
      <c r="H150" s="766">
        <v>0</v>
      </c>
      <c r="I150" s="752">
        <v>4</v>
      </c>
      <c r="J150" s="752">
        <v>1619.1600000000003</v>
      </c>
      <c r="K150" s="766">
        <v>1</v>
      </c>
      <c r="L150" s="752">
        <v>4</v>
      </c>
      <c r="M150" s="753">
        <v>1619.1600000000003</v>
      </c>
    </row>
    <row r="151" spans="1:13" ht="14.4" customHeight="1" x14ac:dyDescent="0.3">
      <c r="A151" s="747" t="s">
        <v>561</v>
      </c>
      <c r="B151" s="748" t="s">
        <v>2192</v>
      </c>
      <c r="C151" s="748" t="s">
        <v>2198</v>
      </c>
      <c r="D151" s="748" t="s">
        <v>2199</v>
      </c>
      <c r="E151" s="748" t="s">
        <v>2195</v>
      </c>
      <c r="F151" s="752">
        <v>1</v>
      </c>
      <c r="G151" s="752">
        <v>197.56</v>
      </c>
      <c r="H151" s="766">
        <v>1</v>
      </c>
      <c r="I151" s="752"/>
      <c r="J151" s="752"/>
      <c r="K151" s="766">
        <v>0</v>
      </c>
      <c r="L151" s="752">
        <v>1</v>
      </c>
      <c r="M151" s="753">
        <v>197.56</v>
      </c>
    </row>
    <row r="152" spans="1:13" ht="14.4" customHeight="1" x14ac:dyDescent="0.3">
      <c r="A152" s="747" t="s">
        <v>561</v>
      </c>
      <c r="B152" s="748" t="s">
        <v>2200</v>
      </c>
      <c r="C152" s="748" t="s">
        <v>2201</v>
      </c>
      <c r="D152" s="748" t="s">
        <v>2202</v>
      </c>
      <c r="E152" s="748" t="s">
        <v>2203</v>
      </c>
      <c r="F152" s="752"/>
      <c r="G152" s="752"/>
      <c r="H152" s="766">
        <v>0</v>
      </c>
      <c r="I152" s="752">
        <v>7</v>
      </c>
      <c r="J152" s="752">
        <v>602.95999999999992</v>
      </c>
      <c r="K152" s="766">
        <v>1</v>
      </c>
      <c r="L152" s="752">
        <v>7</v>
      </c>
      <c r="M152" s="753">
        <v>602.95999999999992</v>
      </c>
    </row>
    <row r="153" spans="1:13" ht="14.4" customHeight="1" x14ac:dyDescent="0.3">
      <c r="A153" s="747" t="s">
        <v>561</v>
      </c>
      <c r="B153" s="748" t="s">
        <v>2204</v>
      </c>
      <c r="C153" s="748" t="s">
        <v>2205</v>
      </c>
      <c r="D153" s="748" t="s">
        <v>2206</v>
      </c>
      <c r="E153" s="748" t="s">
        <v>2207</v>
      </c>
      <c r="F153" s="752"/>
      <c r="G153" s="752"/>
      <c r="H153" s="766">
        <v>0</v>
      </c>
      <c r="I153" s="752">
        <v>2</v>
      </c>
      <c r="J153" s="752">
        <v>1372.88</v>
      </c>
      <c r="K153" s="766">
        <v>1</v>
      </c>
      <c r="L153" s="752">
        <v>2</v>
      </c>
      <c r="M153" s="753">
        <v>1372.88</v>
      </c>
    </row>
    <row r="154" spans="1:13" ht="14.4" customHeight="1" x14ac:dyDescent="0.3">
      <c r="A154" s="747" t="s">
        <v>561</v>
      </c>
      <c r="B154" s="748" t="s">
        <v>2204</v>
      </c>
      <c r="C154" s="748" t="s">
        <v>2208</v>
      </c>
      <c r="D154" s="748" t="s">
        <v>2209</v>
      </c>
      <c r="E154" s="748" t="s">
        <v>2210</v>
      </c>
      <c r="F154" s="752"/>
      <c r="G154" s="752"/>
      <c r="H154" s="766">
        <v>0</v>
      </c>
      <c r="I154" s="752">
        <v>1</v>
      </c>
      <c r="J154" s="752">
        <v>590.69000000000005</v>
      </c>
      <c r="K154" s="766">
        <v>1</v>
      </c>
      <c r="L154" s="752">
        <v>1</v>
      </c>
      <c r="M154" s="753">
        <v>590.69000000000005</v>
      </c>
    </row>
    <row r="155" spans="1:13" ht="14.4" customHeight="1" x14ac:dyDescent="0.3">
      <c r="A155" s="747" t="s">
        <v>561</v>
      </c>
      <c r="B155" s="748" t="s">
        <v>2211</v>
      </c>
      <c r="C155" s="748" t="s">
        <v>2212</v>
      </c>
      <c r="D155" s="748" t="s">
        <v>2213</v>
      </c>
      <c r="E155" s="748" t="s">
        <v>2214</v>
      </c>
      <c r="F155" s="752"/>
      <c r="G155" s="752"/>
      <c r="H155" s="766">
        <v>0</v>
      </c>
      <c r="I155" s="752">
        <v>2</v>
      </c>
      <c r="J155" s="752">
        <v>2544.3000000000002</v>
      </c>
      <c r="K155" s="766">
        <v>1</v>
      </c>
      <c r="L155" s="752">
        <v>2</v>
      </c>
      <c r="M155" s="753">
        <v>2544.3000000000002</v>
      </c>
    </row>
    <row r="156" spans="1:13" ht="14.4" customHeight="1" x14ac:dyDescent="0.3">
      <c r="A156" s="747" t="s">
        <v>561</v>
      </c>
      <c r="B156" s="748" t="s">
        <v>2215</v>
      </c>
      <c r="C156" s="748" t="s">
        <v>2216</v>
      </c>
      <c r="D156" s="748" t="s">
        <v>2217</v>
      </c>
      <c r="E156" s="748" t="s">
        <v>2218</v>
      </c>
      <c r="F156" s="752"/>
      <c r="G156" s="752"/>
      <c r="H156" s="766">
        <v>0</v>
      </c>
      <c r="I156" s="752">
        <v>1</v>
      </c>
      <c r="J156" s="752">
        <v>653.04</v>
      </c>
      <c r="K156" s="766">
        <v>1</v>
      </c>
      <c r="L156" s="752">
        <v>1</v>
      </c>
      <c r="M156" s="753">
        <v>653.04</v>
      </c>
    </row>
    <row r="157" spans="1:13" ht="14.4" customHeight="1" x14ac:dyDescent="0.3">
      <c r="A157" s="747" t="s">
        <v>561</v>
      </c>
      <c r="B157" s="748" t="s">
        <v>2219</v>
      </c>
      <c r="C157" s="748" t="s">
        <v>2220</v>
      </c>
      <c r="D157" s="748" t="s">
        <v>1303</v>
      </c>
      <c r="E157" s="748" t="s">
        <v>2221</v>
      </c>
      <c r="F157" s="752"/>
      <c r="G157" s="752"/>
      <c r="H157" s="766">
        <v>0</v>
      </c>
      <c r="I157" s="752">
        <v>1</v>
      </c>
      <c r="J157" s="752">
        <v>74.95</v>
      </c>
      <c r="K157" s="766">
        <v>1</v>
      </c>
      <c r="L157" s="752">
        <v>1</v>
      </c>
      <c r="M157" s="753">
        <v>74.95</v>
      </c>
    </row>
    <row r="158" spans="1:13" ht="14.4" customHeight="1" x14ac:dyDescent="0.3">
      <c r="A158" s="747" t="s">
        <v>561</v>
      </c>
      <c r="B158" s="748" t="s">
        <v>2219</v>
      </c>
      <c r="C158" s="748" t="s">
        <v>2222</v>
      </c>
      <c r="D158" s="748" t="s">
        <v>1303</v>
      </c>
      <c r="E158" s="748" t="s">
        <v>1991</v>
      </c>
      <c r="F158" s="752"/>
      <c r="G158" s="752"/>
      <c r="H158" s="766">
        <v>0</v>
      </c>
      <c r="I158" s="752">
        <v>1</v>
      </c>
      <c r="J158" s="752">
        <v>29.83</v>
      </c>
      <c r="K158" s="766">
        <v>1</v>
      </c>
      <c r="L158" s="752">
        <v>1</v>
      </c>
      <c r="M158" s="753">
        <v>29.83</v>
      </c>
    </row>
    <row r="159" spans="1:13" ht="14.4" customHeight="1" x14ac:dyDescent="0.3">
      <c r="A159" s="747" t="s">
        <v>561</v>
      </c>
      <c r="B159" s="748" t="s">
        <v>2223</v>
      </c>
      <c r="C159" s="748" t="s">
        <v>2224</v>
      </c>
      <c r="D159" s="748" t="s">
        <v>1320</v>
      </c>
      <c r="E159" s="748" t="s">
        <v>1319</v>
      </c>
      <c r="F159" s="752"/>
      <c r="G159" s="752"/>
      <c r="H159" s="766">
        <v>0</v>
      </c>
      <c r="I159" s="752">
        <v>12</v>
      </c>
      <c r="J159" s="752">
        <v>1976.7600000000002</v>
      </c>
      <c r="K159" s="766">
        <v>1</v>
      </c>
      <c r="L159" s="752">
        <v>12</v>
      </c>
      <c r="M159" s="753">
        <v>1976.7600000000002</v>
      </c>
    </row>
    <row r="160" spans="1:13" ht="14.4" customHeight="1" x14ac:dyDescent="0.3">
      <c r="A160" s="747" t="s">
        <v>561</v>
      </c>
      <c r="B160" s="748" t="s">
        <v>2223</v>
      </c>
      <c r="C160" s="748" t="s">
        <v>2225</v>
      </c>
      <c r="D160" s="748" t="s">
        <v>1325</v>
      </c>
      <c r="E160" s="748" t="s">
        <v>2226</v>
      </c>
      <c r="F160" s="752">
        <v>2</v>
      </c>
      <c r="G160" s="752">
        <v>339.12</v>
      </c>
      <c r="H160" s="766">
        <v>1</v>
      </c>
      <c r="I160" s="752"/>
      <c r="J160" s="752"/>
      <c r="K160" s="766">
        <v>0</v>
      </c>
      <c r="L160" s="752">
        <v>2</v>
      </c>
      <c r="M160" s="753">
        <v>339.12</v>
      </c>
    </row>
    <row r="161" spans="1:13" ht="14.4" customHeight="1" x14ac:dyDescent="0.3">
      <c r="A161" s="747" t="s">
        <v>561</v>
      </c>
      <c r="B161" s="748" t="s">
        <v>2223</v>
      </c>
      <c r="C161" s="748" t="s">
        <v>2227</v>
      </c>
      <c r="D161" s="748" t="s">
        <v>1354</v>
      </c>
      <c r="E161" s="748" t="s">
        <v>2228</v>
      </c>
      <c r="F161" s="752"/>
      <c r="G161" s="752"/>
      <c r="H161" s="766">
        <v>0</v>
      </c>
      <c r="I161" s="752">
        <v>6</v>
      </c>
      <c r="J161" s="752">
        <v>1181.95</v>
      </c>
      <c r="K161" s="766">
        <v>1</v>
      </c>
      <c r="L161" s="752">
        <v>6</v>
      </c>
      <c r="M161" s="753">
        <v>1181.95</v>
      </c>
    </row>
    <row r="162" spans="1:13" ht="14.4" customHeight="1" x14ac:dyDescent="0.3">
      <c r="A162" s="747" t="s">
        <v>561</v>
      </c>
      <c r="B162" s="748" t="s">
        <v>2223</v>
      </c>
      <c r="C162" s="748" t="s">
        <v>2229</v>
      </c>
      <c r="D162" s="748" t="s">
        <v>1322</v>
      </c>
      <c r="E162" s="748" t="s">
        <v>1323</v>
      </c>
      <c r="F162" s="752"/>
      <c r="G162" s="752"/>
      <c r="H162" s="766">
        <v>0</v>
      </c>
      <c r="I162" s="752">
        <v>50</v>
      </c>
      <c r="J162" s="752">
        <v>2110.0600000000004</v>
      </c>
      <c r="K162" s="766">
        <v>1</v>
      </c>
      <c r="L162" s="752">
        <v>50</v>
      </c>
      <c r="M162" s="753">
        <v>2110.0600000000004</v>
      </c>
    </row>
    <row r="163" spans="1:13" ht="14.4" customHeight="1" x14ac:dyDescent="0.3">
      <c r="A163" s="747" t="s">
        <v>561</v>
      </c>
      <c r="B163" s="748" t="s">
        <v>2223</v>
      </c>
      <c r="C163" s="748" t="s">
        <v>2230</v>
      </c>
      <c r="D163" s="748" t="s">
        <v>1324</v>
      </c>
      <c r="E163" s="748" t="s">
        <v>1323</v>
      </c>
      <c r="F163" s="752"/>
      <c r="G163" s="752"/>
      <c r="H163" s="766">
        <v>0</v>
      </c>
      <c r="I163" s="752">
        <v>94</v>
      </c>
      <c r="J163" s="752">
        <v>3851.0700000000006</v>
      </c>
      <c r="K163" s="766">
        <v>1</v>
      </c>
      <c r="L163" s="752">
        <v>94</v>
      </c>
      <c r="M163" s="753">
        <v>3851.0700000000006</v>
      </c>
    </row>
    <row r="164" spans="1:13" ht="14.4" customHeight="1" x14ac:dyDescent="0.3">
      <c r="A164" s="747" t="s">
        <v>561</v>
      </c>
      <c r="B164" s="748" t="s">
        <v>2223</v>
      </c>
      <c r="C164" s="748" t="s">
        <v>2231</v>
      </c>
      <c r="D164" s="748" t="s">
        <v>1334</v>
      </c>
      <c r="E164" s="748" t="s">
        <v>1330</v>
      </c>
      <c r="F164" s="752"/>
      <c r="G164" s="752"/>
      <c r="H164" s="766">
        <v>0</v>
      </c>
      <c r="I164" s="752">
        <v>4</v>
      </c>
      <c r="J164" s="752">
        <v>542.4</v>
      </c>
      <c r="K164" s="766">
        <v>1</v>
      </c>
      <c r="L164" s="752">
        <v>4</v>
      </c>
      <c r="M164" s="753">
        <v>542.4</v>
      </c>
    </row>
    <row r="165" spans="1:13" ht="14.4" customHeight="1" x14ac:dyDescent="0.3">
      <c r="A165" s="747" t="s">
        <v>561</v>
      </c>
      <c r="B165" s="748" t="s">
        <v>2223</v>
      </c>
      <c r="C165" s="748" t="s">
        <v>2232</v>
      </c>
      <c r="D165" s="748" t="s">
        <v>1333</v>
      </c>
      <c r="E165" s="748" t="s">
        <v>1330</v>
      </c>
      <c r="F165" s="752"/>
      <c r="G165" s="752"/>
      <c r="H165" s="766">
        <v>0</v>
      </c>
      <c r="I165" s="752">
        <v>10</v>
      </c>
      <c r="J165" s="752">
        <v>1291.48</v>
      </c>
      <c r="K165" s="766">
        <v>1</v>
      </c>
      <c r="L165" s="752">
        <v>10</v>
      </c>
      <c r="M165" s="753">
        <v>1291.48</v>
      </c>
    </row>
    <row r="166" spans="1:13" ht="14.4" customHeight="1" x14ac:dyDescent="0.3">
      <c r="A166" s="747" t="s">
        <v>561</v>
      </c>
      <c r="B166" s="748" t="s">
        <v>2223</v>
      </c>
      <c r="C166" s="748" t="s">
        <v>2233</v>
      </c>
      <c r="D166" s="748" t="s">
        <v>1338</v>
      </c>
      <c r="E166" s="748" t="s">
        <v>1330</v>
      </c>
      <c r="F166" s="752"/>
      <c r="G166" s="752"/>
      <c r="H166" s="766">
        <v>0</v>
      </c>
      <c r="I166" s="752">
        <v>6</v>
      </c>
      <c r="J166" s="752">
        <v>813.60000000000014</v>
      </c>
      <c r="K166" s="766">
        <v>1</v>
      </c>
      <c r="L166" s="752">
        <v>6</v>
      </c>
      <c r="M166" s="753">
        <v>813.60000000000014</v>
      </c>
    </row>
    <row r="167" spans="1:13" ht="14.4" customHeight="1" x14ac:dyDescent="0.3">
      <c r="A167" s="747" t="s">
        <v>561</v>
      </c>
      <c r="B167" s="748" t="s">
        <v>2223</v>
      </c>
      <c r="C167" s="748" t="s">
        <v>2234</v>
      </c>
      <c r="D167" s="748" t="s">
        <v>1335</v>
      </c>
      <c r="E167" s="748" t="s">
        <v>1330</v>
      </c>
      <c r="F167" s="752"/>
      <c r="G167" s="752"/>
      <c r="H167" s="766">
        <v>0</v>
      </c>
      <c r="I167" s="752">
        <v>7</v>
      </c>
      <c r="J167" s="752">
        <v>949.2</v>
      </c>
      <c r="K167" s="766">
        <v>1</v>
      </c>
      <c r="L167" s="752">
        <v>7</v>
      </c>
      <c r="M167" s="753">
        <v>949.2</v>
      </c>
    </row>
    <row r="168" spans="1:13" ht="14.4" customHeight="1" x14ac:dyDescent="0.3">
      <c r="A168" s="747" t="s">
        <v>561</v>
      </c>
      <c r="B168" s="748" t="s">
        <v>2223</v>
      </c>
      <c r="C168" s="748" t="s">
        <v>2235</v>
      </c>
      <c r="D168" s="748" t="s">
        <v>1332</v>
      </c>
      <c r="E168" s="748" t="s">
        <v>1330</v>
      </c>
      <c r="F168" s="752"/>
      <c r="G168" s="752"/>
      <c r="H168" s="766">
        <v>0</v>
      </c>
      <c r="I168" s="752">
        <v>13</v>
      </c>
      <c r="J168" s="752">
        <v>1812.5100000000002</v>
      </c>
      <c r="K168" s="766">
        <v>1</v>
      </c>
      <c r="L168" s="752">
        <v>13</v>
      </c>
      <c r="M168" s="753">
        <v>1812.5100000000002</v>
      </c>
    </row>
    <row r="169" spans="1:13" ht="14.4" customHeight="1" x14ac:dyDescent="0.3">
      <c r="A169" s="747" t="s">
        <v>561</v>
      </c>
      <c r="B169" s="748" t="s">
        <v>2223</v>
      </c>
      <c r="C169" s="748" t="s">
        <v>2236</v>
      </c>
      <c r="D169" s="748" t="s">
        <v>1331</v>
      </c>
      <c r="E169" s="748" t="s">
        <v>1330</v>
      </c>
      <c r="F169" s="752"/>
      <c r="G169" s="752"/>
      <c r="H169" s="766">
        <v>0</v>
      </c>
      <c r="I169" s="752">
        <v>9</v>
      </c>
      <c r="J169" s="752">
        <v>1269.8000000000002</v>
      </c>
      <c r="K169" s="766">
        <v>1</v>
      </c>
      <c r="L169" s="752">
        <v>9</v>
      </c>
      <c r="M169" s="753">
        <v>1269.8000000000002</v>
      </c>
    </row>
    <row r="170" spans="1:13" ht="14.4" customHeight="1" x14ac:dyDescent="0.3">
      <c r="A170" s="747" t="s">
        <v>561</v>
      </c>
      <c r="B170" s="748" t="s">
        <v>2223</v>
      </c>
      <c r="C170" s="748" t="s">
        <v>2237</v>
      </c>
      <c r="D170" s="748" t="s">
        <v>1339</v>
      </c>
      <c r="E170" s="748" t="s">
        <v>2238</v>
      </c>
      <c r="F170" s="752"/>
      <c r="G170" s="752"/>
      <c r="H170" s="766">
        <v>0</v>
      </c>
      <c r="I170" s="752">
        <v>1</v>
      </c>
      <c r="J170" s="752">
        <v>111.94999999999999</v>
      </c>
      <c r="K170" s="766">
        <v>1</v>
      </c>
      <c r="L170" s="752">
        <v>1</v>
      </c>
      <c r="M170" s="753">
        <v>111.94999999999999</v>
      </c>
    </row>
    <row r="171" spans="1:13" ht="14.4" customHeight="1" x14ac:dyDescent="0.3">
      <c r="A171" s="747" t="s">
        <v>561</v>
      </c>
      <c r="B171" s="748" t="s">
        <v>2223</v>
      </c>
      <c r="C171" s="748" t="s">
        <v>2239</v>
      </c>
      <c r="D171" s="748" t="s">
        <v>1344</v>
      </c>
      <c r="E171" s="748" t="s">
        <v>2238</v>
      </c>
      <c r="F171" s="752"/>
      <c r="G171" s="752"/>
      <c r="H171" s="766">
        <v>0</v>
      </c>
      <c r="I171" s="752">
        <v>14</v>
      </c>
      <c r="J171" s="752">
        <v>1570.38</v>
      </c>
      <c r="K171" s="766">
        <v>1</v>
      </c>
      <c r="L171" s="752">
        <v>14</v>
      </c>
      <c r="M171" s="753">
        <v>1570.38</v>
      </c>
    </row>
    <row r="172" spans="1:13" ht="14.4" customHeight="1" x14ac:dyDescent="0.3">
      <c r="A172" s="747" t="s">
        <v>561</v>
      </c>
      <c r="B172" s="748" t="s">
        <v>2223</v>
      </c>
      <c r="C172" s="748" t="s">
        <v>2240</v>
      </c>
      <c r="D172" s="748" t="s">
        <v>1341</v>
      </c>
      <c r="E172" s="748" t="s">
        <v>2238</v>
      </c>
      <c r="F172" s="752"/>
      <c r="G172" s="752"/>
      <c r="H172" s="766">
        <v>0</v>
      </c>
      <c r="I172" s="752">
        <v>4</v>
      </c>
      <c r="J172" s="752">
        <v>447.79999999999995</v>
      </c>
      <c r="K172" s="766">
        <v>1</v>
      </c>
      <c r="L172" s="752">
        <v>4</v>
      </c>
      <c r="M172" s="753">
        <v>447.79999999999995</v>
      </c>
    </row>
    <row r="173" spans="1:13" ht="14.4" customHeight="1" x14ac:dyDescent="0.3">
      <c r="A173" s="747" t="s">
        <v>561</v>
      </c>
      <c r="B173" s="748" t="s">
        <v>2223</v>
      </c>
      <c r="C173" s="748" t="s">
        <v>2241</v>
      </c>
      <c r="D173" s="748" t="s">
        <v>2242</v>
      </c>
      <c r="E173" s="748" t="s">
        <v>2238</v>
      </c>
      <c r="F173" s="752"/>
      <c r="G173" s="752"/>
      <c r="H173" s="766">
        <v>0</v>
      </c>
      <c r="I173" s="752">
        <v>4</v>
      </c>
      <c r="J173" s="752">
        <v>449.34</v>
      </c>
      <c r="K173" s="766">
        <v>1</v>
      </c>
      <c r="L173" s="752">
        <v>4</v>
      </c>
      <c r="M173" s="753">
        <v>449.34</v>
      </c>
    </row>
    <row r="174" spans="1:13" ht="14.4" customHeight="1" x14ac:dyDescent="0.3">
      <c r="A174" s="747" t="s">
        <v>561</v>
      </c>
      <c r="B174" s="748" t="s">
        <v>2223</v>
      </c>
      <c r="C174" s="748" t="s">
        <v>2243</v>
      </c>
      <c r="D174" s="748" t="s">
        <v>1321</v>
      </c>
      <c r="E174" s="748" t="s">
        <v>1319</v>
      </c>
      <c r="F174" s="752"/>
      <c r="G174" s="752"/>
      <c r="H174" s="766">
        <v>0</v>
      </c>
      <c r="I174" s="752">
        <v>10</v>
      </c>
      <c r="J174" s="752">
        <v>1640.2399999999998</v>
      </c>
      <c r="K174" s="766">
        <v>1</v>
      </c>
      <c r="L174" s="752">
        <v>10</v>
      </c>
      <c r="M174" s="753">
        <v>1640.2399999999998</v>
      </c>
    </row>
    <row r="175" spans="1:13" ht="14.4" customHeight="1" x14ac:dyDescent="0.3">
      <c r="A175" s="747" t="s">
        <v>561</v>
      </c>
      <c r="B175" s="748" t="s">
        <v>2223</v>
      </c>
      <c r="C175" s="748" t="s">
        <v>2244</v>
      </c>
      <c r="D175" s="748" t="s">
        <v>1350</v>
      </c>
      <c r="E175" s="748" t="s">
        <v>1319</v>
      </c>
      <c r="F175" s="752"/>
      <c r="G175" s="752"/>
      <c r="H175" s="766">
        <v>0</v>
      </c>
      <c r="I175" s="752">
        <v>32</v>
      </c>
      <c r="J175" s="752">
        <v>3932.7799999999997</v>
      </c>
      <c r="K175" s="766">
        <v>1</v>
      </c>
      <c r="L175" s="752">
        <v>32</v>
      </c>
      <c r="M175" s="753">
        <v>3932.7799999999997</v>
      </c>
    </row>
    <row r="176" spans="1:13" ht="14.4" customHeight="1" x14ac:dyDescent="0.3">
      <c r="A176" s="747" t="s">
        <v>561</v>
      </c>
      <c r="B176" s="748" t="s">
        <v>2223</v>
      </c>
      <c r="C176" s="748" t="s">
        <v>2245</v>
      </c>
      <c r="D176" s="748" t="s">
        <v>1349</v>
      </c>
      <c r="E176" s="748" t="s">
        <v>1319</v>
      </c>
      <c r="F176" s="752"/>
      <c r="G176" s="752"/>
      <c r="H176" s="766">
        <v>0</v>
      </c>
      <c r="I176" s="752">
        <v>9</v>
      </c>
      <c r="J176" s="752">
        <v>1104.21</v>
      </c>
      <c r="K176" s="766">
        <v>1</v>
      </c>
      <c r="L176" s="752">
        <v>9</v>
      </c>
      <c r="M176" s="753">
        <v>1104.21</v>
      </c>
    </row>
    <row r="177" spans="1:13" ht="14.4" customHeight="1" x14ac:dyDescent="0.3">
      <c r="A177" s="747" t="s">
        <v>561</v>
      </c>
      <c r="B177" s="748" t="s">
        <v>2223</v>
      </c>
      <c r="C177" s="748" t="s">
        <v>2246</v>
      </c>
      <c r="D177" s="748" t="s">
        <v>1347</v>
      </c>
      <c r="E177" s="748" t="s">
        <v>1319</v>
      </c>
      <c r="F177" s="752"/>
      <c r="G177" s="752"/>
      <c r="H177" s="766">
        <v>0</v>
      </c>
      <c r="I177" s="752">
        <v>3</v>
      </c>
      <c r="J177" s="752">
        <v>436.5</v>
      </c>
      <c r="K177" s="766">
        <v>1</v>
      </c>
      <c r="L177" s="752">
        <v>3</v>
      </c>
      <c r="M177" s="753">
        <v>436.5</v>
      </c>
    </row>
    <row r="178" spans="1:13" ht="14.4" customHeight="1" x14ac:dyDescent="0.3">
      <c r="A178" s="747" t="s">
        <v>561</v>
      </c>
      <c r="B178" s="748" t="s">
        <v>2223</v>
      </c>
      <c r="C178" s="748" t="s">
        <v>2247</v>
      </c>
      <c r="D178" s="748" t="s">
        <v>1348</v>
      </c>
      <c r="E178" s="748" t="s">
        <v>1319</v>
      </c>
      <c r="F178" s="752"/>
      <c r="G178" s="752"/>
      <c r="H178" s="766">
        <v>0</v>
      </c>
      <c r="I178" s="752">
        <v>2</v>
      </c>
      <c r="J178" s="752">
        <v>291.00000000000006</v>
      </c>
      <c r="K178" s="766">
        <v>1</v>
      </c>
      <c r="L178" s="752">
        <v>2</v>
      </c>
      <c r="M178" s="753">
        <v>291.00000000000006</v>
      </c>
    </row>
    <row r="179" spans="1:13" ht="14.4" customHeight="1" x14ac:dyDescent="0.3">
      <c r="A179" s="747" t="s">
        <v>561</v>
      </c>
      <c r="B179" s="748" t="s">
        <v>2223</v>
      </c>
      <c r="C179" s="748" t="s">
        <v>2248</v>
      </c>
      <c r="D179" s="748" t="s">
        <v>2249</v>
      </c>
      <c r="E179" s="748" t="s">
        <v>1328</v>
      </c>
      <c r="F179" s="752"/>
      <c r="G179" s="752"/>
      <c r="H179" s="766">
        <v>0</v>
      </c>
      <c r="I179" s="752">
        <v>2</v>
      </c>
      <c r="J179" s="752">
        <v>358.52</v>
      </c>
      <c r="K179" s="766">
        <v>1</v>
      </c>
      <c r="L179" s="752">
        <v>2</v>
      </c>
      <c r="M179" s="753">
        <v>358.52</v>
      </c>
    </row>
    <row r="180" spans="1:13" ht="14.4" customHeight="1" x14ac:dyDescent="0.3">
      <c r="A180" s="747" t="s">
        <v>561</v>
      </c>
      <c r="B180" s="748" t="s">
        <v>2223</v>
      </c>
      <c r="C180" s="748" t="s">
        <v>2250</v>
      </c>
      <c r="D180" s="748" t="s">
        <v>1345</v>
      </c>
      <c r="E180" s="748" t="s">
        <v>1319</v>
      </c>
      <c r="F180" s="752"/>
      <c r="G180" s="752"/>
      <c r="H180" s="766">
        <v>0</v>
      </c>
      <c r="I180" s="752">
        <v>5</v>
      </c>
      <c r="J180" s="752">
        <v>649.85</v>
      </c>
      <c r="K180" s="766">
        <v>1</v>
      </c>
      <c r="L180" s="752">
        <v>5</v>
      </c>
      <c r="M180" s="753">
        <v>649.85</v>
      </c>
    </row>
    <row r="181" spans="1:13" ht="14.4" customHeight="1" x14ac:dyDescent="0.3">
      <c r="A181" s="747" t="s">
        <v>561</v>
      </c>
      <c r="B181" s="748" t="s">
        <v>2223</v>
      </c>
      <c r="C181" s="748" t="s">
        <v>2251</v>
      </c>
      <c r="D181" s="748" t="s">
        <v>1346</v>
      </c>
      <c r="E181" s="748" t="s">
        <v>1319</v>
      </c>
      <c r="F181" s="752"/>
      <c r="G181" s="752"/>
      <c r="H181" s="766">
        <v>0</v>
      </c>
      <c r="I181" s="752">
        <v>5</v>
      </c>
      <c r="J181" s="752">
        <v>677.09999999999991</v>
      </c>
      <c r="K181" s="766">
        <v>1</v>
      </c>
      <c r="L181" s="752">
        <v>5</v>
      </c>
      <c r="M181" s="753">
        <v>677.09999999999991</v>
      </c>
    </row>
    <row r="182" spans="1:13" ht="14.4" customHeight="1" x14ac:dyDescent="0.3">
      <c r="A182" s="747" t="s">
        <v>561</v>
      </c>
      <c r="B182" s="748" t="s">
        <v>2223</v>
      </c>
      <c r="C182" s="748" t="s">
        <v>2252</v>
      </c>
      <c r="D182" s="748" t="s">
        <v>1336</v>
      </c>
      <c r="E182" s="748" t="s">
        <v>1330</v>
      </c>
      <c r="F182" s="752"/>
      <c r="G182" s="752"/>
      <c r="H182" s="766">
        <v>0</v>
      </c>
      <c r="I182" s="752">
        <v>2</v>
      </c>
      <c r="J182" s="752">
        <v>271.19999999999993</v>
      </c>
      <c r="K182" s="766">
        <v>1</v>
      </c>
      <c r="L182" s="752">
        <v>2</v>
      </c>
      <c r="M182" s="753">
        <v>271.19999999999993</v>
      </c>
    </row>
    <row r="183" spans="1:13" ht="14.4" customHeight="1" x14ac:dyDescent="0.3">
      <c r="A183" s="747" t="s">
        <v>561</v>
      </c>
      <c r="B183" s="748" t="s">
        <v>2223</v>
      </c>
      <c r="C183" s="748" t="s">
        <v>2253</v>
      </c>
      <c r="D183" s="748" t="s">
        <v>1337</v>
      </c>
      <c r="E183" s="748" t="s">
        <v>1330</v>
      </c>
      <c r="F183" s="752"/>
      <c r="G183" s="752"/>
      <c r="H183" s="766">
        <v>0</v>
      </c>
      <c r="I183" s="752">
        <v>6</v>
      </c>
      <c r="J183" s="752">
        <v>813.60000000000014</v>
      </c>
      <c r="K183" s="766">
        <v>1</v>
      </c>
      <c r="L183" s="752">
        <v>6</v>
      </c>
      <c r="M183" s="753">
        <v>813.60000000000014</v>
      </c>
    </row>
    <row r="184" spans="1:13" ht="14.4" customHeight="1" x14ac:dyDescent="0.3">
      <c r="A184" s="747" t="s">
        <v>561</v>
      </c>
      <c r="B184" s="748" t="s">
        <v>2223</v>
      </c>
      <c r="C184" s="748" t="s">
        <v>2254</v>
      </c>
      <c r="D184" s="748" t="s">
        <v>2255</v>
      </c>
      <c r="E184" s="748" t="s">
        <v>1330</v>
      </c>
      <c r="F184" s="752"/>
      <c r="G184" s="752"/>
      <c r="H184" s="766">
        <v>0</v>
      </c>
      <c r="I184" s="752">
        <v>4</v>
      </c>
      <c r="J184" s="752">
        <v>597.46</v>
      </c>
      <c r="K184" s="766">
        <v>1</v>
      </c>
      <c r="L184" s="752">
        <v>4</v>
      </c>
      <c r="M184" s="753">
        <v>597.46</v>
      </c>
    </row>
    <row r="185" spans="1:13" ht="14.4" customHeight="1" x14ac:dyDescent="0.3">
      <c r="A185" s="747" t="s">
        <v>567</v>
      </c>
      <c r="B185" s="748" t="s">
        <v>2256</v>
      </c>
      <c r="C185" s="748" t="s">
        <v>2257</v>
      </c>
      <c r="D185" s="748" t="s">
        <v>1593</v>
      </c>
      <c r="E185" s="748" t="s">
        <v>2258</v>
      </c>
      <c r="F185" s="752"/>
      <c r="G185" s="752"/>
      <c r="H185" s="766">
        <v>0</v>
      </c>
      <c r="I185" s="752">
        <v>1</v>
      </c>
      <c r="J185" s="752">
        <v>59.99</v>
      </c>
      <c r="K185" s="766">
        <v>1</v>
      </c>
      <c r="L185" s="752">
        <v>1</v>
      </c>
      <c r="M185" s="753">
        <v>59.99</v>
      </c>
    </row>
    <row r="186" spans="1:13" ht="14.4" customHeight="1" x14ac:dyDescent="0.3">
      <c r="A186" s="747" t="s">
        <v>567</v>
      </c>
      <c r="B186" s="748" t="s">
        <v>1782</v>
      </c>
      <c r="C186" s="748" t="s">
        <v>1783</v>
      </c>
      <c r="D186" s="748" t="s">
        <v>724</v>
      </c>
      <c r="E186" s="748" t="s">
        <v>1784</v>
      </c>
      <c r="F186" s="752"/>
      <c r="G186" s="752"/>
      <c r="H186" s="766">
        <v>0</v>
      </c>
      <c r="I186" s="752">
        <v>20</v>
      </c>
      <c r="J186" s="752">
        <v>331.70000000000005</v>
      </c>
      <c r="K186" s="766">
        <v>1</v>
      </c>
      <c r="L186" s="752">
        <v>20</v>
      </c>
      <c r="M186" s="753">
        <v>331.70000000000005</v>
      </c>
    </row>
    <row r="187" spans="1:13" ht="14.4" customHeight="1" x14ac:dyDescent="0.3">
      <c r="A187" s="747" t="s">
        <v>567</v>
      </c>
      <c r="B187" s="748" t="s">
        <v>1782</v>
      </c>
      <c r="C187" s="748" t="s">
        <v>1785</v>
      </c>
      <c r="D187" s="748" t="s">
        <v>1786</v>
      </c>
      <c r="E187" s="748" t="s">
        <v>1787</v>
      </c>
      <c r="F187" s="752"/>
      <c r="G187" s="752"/>
      <c r="H187" s="766">
        <v>0</v>
      </c>
      <c r="I187" s="752">
        <v>2</v>
      </c>
      <c r="J187" s="752">
        <v>24.419999999999995</v>
      </c>
      <c r="K187" s="766">
        <v>1</v>
      </c>
      <c r="L187" s="752">
        <v>2</v>
      </c>
      <c r="M187" s="753">
        <v>24.419999999999995</v>
      </c>
    </row>
    <row r="188" spans="1:13" ht="14.4" customHeight="1" x14ac:dyDescent="0.3">
      <c r="A188" s="747" t="s">
        <v>567</v>
      </c>
      <c r="B188" s="748" t="s">
        <v>1782</v>
      </c>
      <c r="C188" s="748" t="s">
        <v>1788</v>
      </c>
      <c r="D188" s="748" t="s">
        <v>1786</v>
      </c>
      <c r="E188" s="748" t="s">
        <v>1789</v>
      </c>
      <c r="F188" s="752"/>
      <c r="G188" s="752"/>
      <c r="H188" s="766">
        <v>0</v>
      </c>
      <c r="I188" s="752">
        <v>3</v>
      </c>
      <c r="J188" s="752">
        <v>128.64000000000001</v>
      </c>
      <c r="K188" s="766">
        <v>1</v>
      </c>
      <c r="L188" s="752">
        <v>3</v>
      </c>
      <c r="M188" s="753">
        <v>128.64000000000001</v>
      </c>
    </row>
    <row r="189" spans="1:13" ht="14.4" customHeight="1" x14ac:dyDescent="0.3">
      <c r="A189" s="747" t="s">
        <v>567</v>
      </c>
      <c r="B189" s="748" t="s">
        <v>1782</v>
      </c>
      <c r="C189" s="748" t="s">
        <v>2259</v>
      </c>
      <c r="D189" s="748" t="s">
        <v>1786</v>
      </c>
      <c r="E189" s="748" t="s">
        <v>2260</v>
      </c>
      <c r="F189" s="752"/>
      <c r="G189" s="752"/>
      <c r="H189" s="766">
        <v>0</v>
      </c>
      <c r="I189" s="752">
        <v>2</v>
      </c>
      <c r="J189" s="752">
        <v>171.50000000000003</v>
      </c>
      <c r="K189" s="766">
        <v>1</v>
      </c>
      <c r="L189" s="752">
        <v>2</v>
      </c>
      <c r="M189" s="753">
        <v>171.50000000000003</v>
      </c>
    </row>
    <row r="190" spans="1:13" ht="14.4" customHeight="1" x14ac:dyDescent="0.3">
      <c r="A190" s="747" t="s">
        <v>567</v>
      </c>
      <c r="B190" s="748" t="s">
        <v>1792</v>
      </c>
      <c r="C190" s="748" t="s">
        <v>2261</v>
      </c>
      <c r="D190" s="748" t="s">
        <v>1794</v>
      </c>
      <c r="E190" s="748" t="s">
        <v>2262</v>
      </c>
      <c r="F190" s="752"/>
      <c r="G190" s="752"/>
      <c r="H190" s="766">
        <v>0</v>
      </c>
      <c r="I190" s="752">
        <v>7</v>
      </c>
      <c r="J190" s="752">
        <v>2187.3800000000006</v>
      </c>
      <c r="K190" s="766">
        <v>1</v>
      </c>
      <c r="L190" s="752">
        <v>7</v>
      </c>
      <c r="M190" s="753">
        <v>2187.3800000000006</v>
      </c>
    </row>
    <row r="191" spans="1:13" ht="14.4" customHeight="1" x14ac:dyDescent="0.3">
      <c r="A191" s="747" t="s">
        <v>567</v>
      </c>
      <c r="B191" s="748" t="s">
        <v>1799</v>
      </c>
      <c r="C191" s="748" t="s">
        <v>1800</v>
      </c>
      <c r="D191" s="748" t="s">
        <v>786</v>
      </c>
      <c r="E191" s="748" t="s">
        <v>1801</v>
      </c>
      <c r="F191" s="752"/>
      <c r="G191" s="752"/>
      <c r="H191" s="766">
        <v>0</v>
      </c>
      <c r="I191" s="752">
        <v>7</v>
      </c>
      <c r="J191" s="752">
        <v>530.58000000000004</v>
      </c>
      <c r="K191" s="766">
        <v>1</v>
      </c>
      <c r="L191" s="752">
        <v>7</v>
      </c>
      <c r="M191" s="753">
        <v>530.58000000000004</v>
      </c>
    </row>
    <row r="192" spans="1:13" ht="14.4" customHeight="1" x14ac:dyDescent="0.3">
      <c r="A192" s="747" t="s">
        <v>567</v>
      </c>
      <c r="B192" s="748" t="s">
        <v>1802</v>
      </c>
      <c r="C192" s="748" t="s">
        <v>2263</v>
      </c>
      <c r="D192" s="748" t="s">
        <v>1535</v>
      </c>
      <c r="E192" s="748" t="s">
        <v>1536</v>
      </c>
      <c r="F192" s="752">
        <v>1</v>
      </c>
      <c r="G192" s="752">
        <v>435.14000000000016</v>
      </c>
      <c r="H192" s="766">
        <v>1</v>
      </c>
      <c r="I192" s="752"/>
      <c r="J192" s="752"/>
      <c r="K192" s="766">
        <v>0</v>
      </c>
      <c r="L192" s="752">
        <v>1</v>
      </c>
      <c r="M192" s="753">
        <v>435.14000000000016</v>
      </c>
    </row>
    <row r="193" spans="1:13" ht="14.4" customHeight="1" x14ac:dyDescent="0.3">
      <c r="A193" s="747" t="s">
        <v>567</v>
      </c>
      <c r="B193" s="748" t="s">
        <v>1802</v>
      </c>
      <c r="C193" s="748" t="s">
        <v>2264</v>
      </c>
      <c r="D193" s="748" t="s">
        <v>1535</v>
      </c>
      <c r="E193" s="748" t="s">
        <v>1536</v>
      </c>
      <c r="F193" s="752">
        <v>1</v>
      </c>
      <c r="G193" s="752">
        <v>546.52</v>
      </c>
      <c r="H193" s="766">
        <v>1</v>
      </c>
      <c r="I193" s="752"/>
      <c r="J193" s="752"/>
      <c r="K193" s="766">
        <v>0</v>
      </c>
      <c r="L193" s="752">
        <v>1</v>
      </c>
      <c r="M193" s="753">
        <v>546.52</v>
      </c>
    </row>
    <row r="194" spans="1:13" ht="14.4" customHeight="1" x14ac:dyDescent="0.3">
      <c r="A194" s="747" t="s">
        <v>567</v>
      </c>
      <c r="B194" s="748" t="s">
        <v>1802</v>
      </c>
      <c r="C194" s="748" t="s">
        <v>1803</v>
      </c>
      <c r="D194" s="748" t="s">
        <v>1804</v>
      </c>
      <c r="E194" s="748" t="s">
        <v>1805</v>
      </c>
      <c r="F194" s="752"/>
      <c r="G194" s="752"/>
      <c r="H194" s="766">
        <v>0</v>
      </c>
      <c r="I194" s="752">
        <v>1</v>
      </c>
      <c r="J194" s="752">
        <v>629.66000000000008</v>
      </c>
      <c r="K194" s="766">
        <v>1</v>
      </c>
      <c r="L194" s="752">
        <v>1</v>
      </c>
      <c r="M194" s="753">
        <v>629.66000000000008</v>
      </c>
    </row>
    <row r="195" spans="1:13" ht="14.4" customHeight="1" x14ac:dyDescent="0.3">
      <c r="A195" s="747" t="s">
        <v>567</v>
      </c>
      <c r="B195" s="748" t="s">
        <v>1806</v>
      </c>
      <c r="C195" s="748" t="s">
        <v>1807</v>
      </c>
      <c r="D195" s="748" t="s">
        <v>1808</v>
      </c>
      <c r="E195" s="748" t="s">
        <v>1809</v>
      </c>
      <c r="F195" s="752"/>
      <c r="G195" s="752"/>
      <c r="H195" s="766">
        <v>0</v>
      </c>
      <c r="I195" s="752">
        <v>1</v>
      </c>
      <c r="J195" s="752">
        <v>671.45000000000039</v>
      </c>
      <c r="K195" s="766">
        <v>1</v>
      </c>
      <c r="L195" s="752">
        <v>1</v>
      </c>
      <c r="M195" s="753">
        <v>671.45000000000039</v>
      </c>
    </row>
    <row r="196" spans="1:13" ht="14.4" customHeight="1" x14ac:dyDescent="0.3">
      <c r="A196" s="747" t="s">
        <v>567</v>
      </c>
      <c r="B196" s="748" t="s">
        <v>2265</v>
      </c>
      <c r="C196" s="748" t="s">
        <v>2266</v>
      </c>
      <c r="D196" s="748" t="s">
        <v>2267</v>
      </c>
      <c r="E196" s="748" t="s">
        <v>2268</v>
      </c>
      <c r="F196" s="752">
        <v>1</v>
      </c>
      <c r="G196" s="752">
        <v>71.59</v>
      </c>
      <c r="H196" s="766">
        <v>1</v>
      </c>
      <c r="I196" s="752"/>
      <c r="J196" s="752"/>
      <c r="K196" s="766">
        <v>0</v>
      </c>
      <c r="L196" s="752">
        <v>1</v>
      </c>
      <c r="M196" s="753">
        <v>71.59</v>
      </c>
    </row>
    <row r="197" spans="1:13" ht="14.4" customHeight="1" x14ac:dyDescent="0.3">
      <c r="A197" s="747" t="s">
        <v>567</v>
      </c>
      <c r="B197" s="748" t="s">
        <v>2265</v>
      </c>
      <c r="C197" s="748" t="s">
        <v>2269</v>
      </c>
      <c r="D197" s="748" t="s">
        <v>1612</v>
      </c>
      <c r="E197" s="748" t="s">
        <v>2270</v>
      </c>
      <c r="F197" s="752"/>
      <c r="G197" s="752"/>
      <c r="H197" s="766">
        <v>0</v>
      </c>
      <c r="I197" s="752">
        <v>1</v>
      </c>
      <c r="J197" s="752">
        <v>92.44</v>
      </c>
      <c r="K197" s="766">
        <v>1</v>
      </c>
      <c r="L197" s="752">
        <v>1</v>
      </c>
      <c r="M197" s="753">
        <v>92.44</v>
      </c>
    </row>
    <row r="198" spans="1:13" ht="14.4" customHeight="1" x14ac:dyDescent="0.3">
      <c r="A198" s="747" t="s">
        <v>567</v>
      </c>
      <c r="B198" s="748" t="s">
        <v>1815</v>
      </c>
      <c r="C198" s="748" t="s">
        <v>2271</v>
      </c>
      <c r="D198" s="748" t="s">
        <v>1817</v>
      </c>
      <c r="E198" s="748" t="s">
        <v>995</v>
      </c>
      <c r="F198" s="752"/>
      <c r="G198" s="752"/>
      <c r="H198" s="766">
        <v>0</v>
      </c>
      <c r="I198" s="752">
        <v>1</v>
      </c>
      <c r="J198" s="752">
        <v>29.06</v>
      </c>
      <c r="K198" s="766">
        <v>1</v>
      </c>
      <c r="L198" s="752">
        <v>1</v>
      </c>
      <c r="M198" s="753">
        <v>29.06</v>
      </c>
    </row>
    <row r="199" spans="1:13" ht="14.4" customHeight="1" x14ac:dyDescent="0.3">
      <c r="A199" s="747" t="s">
        <v>567</v>
      </c>
      <c r="B199" s="748" t="s">
        <v>1823</v>
      </c>
      <c r="C199" s="748" t="s">
        <v>2272</v>
      </c>
      <c r="D199" s="748" t="s">
        <v>867</v>
      </c>
      <c r="E199" s="748" t="s">
        <v>2273</v>
      </c>
      <c r="F199" s="752"/>
      <c r="G199" s="752"/>
      <c r="H199" s="766"/>
      <c r="I199" s="752">
        <v>0</v>
      </c>
      <c r="J199" s="752">
        <v>0</v>
      </c>
      <c r="K199" s="766"/>
      <c r="L199" s="752">
        <v>0</v>
      </c>
      <c r="M199" s="753">
        <v>0</v>
      </c>
    </row>
    <row r="200" spans="1:13" ht="14.4" customHeight="1" x14ac:dyDescent="0.3">
      <c r="A200" s="747" t="s">
        <v>567</v>
      </c>
      <c r="B200" s="748" t="s">
        <v>1823</v>
      </c>
      <c r="C200" s="748" t="s">
        <v>1828</v>
      </c>
      <c r="D200" s="748" t="s">
        <v>861</v>
      </c>
      <c r="E200" s="748" t="s">
        <v>1829</v>
      </c>
      <c r="F200" s="752"/>
      <c r="G200" s="752"/>
      <c r="H200" s="766">
        <v>0</v>
      </c>
      <c r="I200" s="752">
        <v>34</v>
      </c>
      <c r="J200" s="752">
        <v>9242.9000000000015</v>
      </c>
      <c r="K200" s="766">
        <v>1</v>
      </c>
      <c r="L200" s="752">
        <v>34</v>
      </c>
      <c r="M200" s="753">
        <v>9242.9000000000015</v>
      </c>
    </row>
    <row r="201" spans="1:13" ht="14.4" customHeight="1" x14ac:dyDescent="0.3">
      <c r="A201" s="747" t="s">
        <v>567</v>
      </c>
      <c r="B201" s="748" t="s">
        <v>1823</v>
      </c>
      <c r="C201" s="748" t="s">
        <v>1830</v>
      </c>
      <c r="D201" s="748" t="s">
        <v>861</v>
      </c>
      <c r="E201" s="748" t="s">
        <v>1831</v>
      </c>
      <c r="F201" s="752"/>
      <c r="G201" s="752"/>
      <c r="H201" s="766">
        <v>0</v>
      </c>
      <c r="I201" s="752">
        <v>12</v>
      </c>
      <c r="J201" s="752">
        <v>7567.920000000001</v>
      </c>
      <c r="K201" s="766">
        <v>1</v>
      </c>
      <c r="L201" s="752">
        <v>12</v>
      </c>
      <c r="M201" s="753">
        <v>7567.920000000001</v>
      </c>
    </row>
    <row r="202" spans="1:13" ht="14.4" customHeight="1" x14ac:dyDescent="0.3">
      <c r="A202" s="747" t="s">
        <v>567</v>
      </c>
      <c r="B202" s="748" t="s">
        <v>1823</v>
      </c>
      <c r="C202" s="748" t="s">
        <v>1834</v>
      </c>
      <c r="D202" s="748" t="s">
        <v>861</v>
      </c>
      <c r="E202" s="748" t="s">
        <v>1835</v>
      </c>
      <c r="F202" s="752"/>
      <c r="G202" s="752"/>
      <c r="H202" s="766">
        <v>0</v>
      </c>
      <c r="I202" s="752">
        <v>47</v>
      </c>
      <c r="J202" s="752">
        <v>19220.650000000001</v>
      </c>
      <c r="K202" s="766">
        <v>1</v>
      </c>
      <c r="L202" s="752">
        <v>47</v>
      </c>
      <c r="M202" s="753">
        <v>19220.650000000001</v>
      </c>
    </row>
    <row r="203" spans="1:13" ht="14.4" customHeight="1" x14ac:dyDescent="0.3">
      <c r="A203" s="747" t="s">
        <v>567</v>
      </c>
      <c r="B203" s="748" t="s">
        <v>1836</v>
      </c>
      <c r="C203" s="748" t="s">
        <v>1840</v>
      </c>
      <c r="D203" s="748" t="s">
        <v>1838</v>
      </c>
      <c r="E203" s="748" t="s">
        <v>1841</v>
      </c>
      <c r="F203" s="752"/>
      <c r="G203" s="752"/>
      <c r="H203" s="766">
        <v>0</v>
      </c>
      <c r="I203" s="752">
        <v>3</v>
      </c>
      <c r="J203" s="752">
        <v>416.01</v>
      </c>
      <c r="K203" s="766">
        <v>1</v>
      </c>
      <c r="L203" s="752">
        <v>3</v>
      </c>
      <c r="M203" s="753">
        <v>416.01</v>
      </c>
    </row>
    <row r="204" spans="1:13" ht="14.4" customHeight="1" x14ac:dyDescent="0.3">
      <c r="A204" s="747" t="s">
        <v>567</v>
      </c>
      <c r="B204" s="748" t="s">
        <v>2274</v>
      </c>
      <c r="C204" s="748" t="s">
        <v>2275</v>
      </c>
      <c r="D204" s="748" t="s">
        <v>2276</v>
      </c>
      <c r="E204" s="748" t="s">
        <v>2277</v>
      </c>
      <c r="F204" s="752"/>
      <c r="G204" s="752"/>
      <c r="H204" s="766">
        <v>0</v>
      </c>
      <c r="I204" s="752">
        <v>1</v>
      </c>
      <c r="J204" s="752">
        <v>1566.1000000000004</v>
      </c>
      <c r="K204" s="766">
        <v>1</v>
      </c>
      <c r="L204" s="752">
        <v>1</v>
      </c>
      <c r="M204" s="753">
        <v>1566.1000000000004</v>
      </c>
    </row>
    <row r="205" spans="1:13" ht="14.4" customHeight="1" x14ac:dyDescent="0.3">
      <c r="A205" s="747" t="s">
        <v>567</v>
      </c>
      <c r="B205" s="748" t="s">
        <v>1842</v>
      </c>
      <c r="C205" s="748" t="s">
        <v>2278</v>
      </c>
      <c r="D205" s="748" t="s">
        <v>1844</v>
      </c>
      <c r="E205" s="748" t="s">
        <v>2279</v>
      </c>
      <c r="F205" s="752"/>
      <c r="G205" s="752"/>
      <c r="H205" s="766">
        <v>0</v>
      </c>
      <c r="I205" s="752">
        <v>1</v>
      </c>
      <c r="J205" s="752">
        <v>252.71000000000004</v>
      </c>
      <c r="K205" s="766">
        <v>1</v>
      </c>
      <c r="L205" s="752">
        <v>1</v>
      </c>
      <c r="M205" s="753">
        <v>252.71000000000004</v>
      </c>
    </row>
    <row r="206" spans="1:13" ht="14.4" customHeight="1" x14ac:dyDescent="0.3">
      <c r="A206" s="747" t="s">
        <v>567</v>
      </c>
      <c r="B206" s="748" t="s">
        <v>1846</v>
      </c>
      <c r="C206" s="748" t="s">
        <v>2280</v>
      </c>
      <c r="D206" s="748" t="s">
        <v>730</v>
      </c>
      <c r="E206" s="748" t="s">
        <v>2281</v>
      </c>
      <c r="F206" s="752"/>
      <c r="G206" s="752"/>
      <c r="H206" s="766">
        <v>0</v>
      </c>
      <c r="I206" s="752">
        <v>1</v>
      </c>
      <c r="J206" s="752">
        <v>89.31</v>
      </c>
      <c r="K206" s="766">
        <v>1</v>
      </c>
      <c r="L206" s="752">
        <v>1</v>
      </c>
      <c r="M206" s="753">
        <v>89.31</v>
      </c>
    </row>
    <row r="207" spans="1:13" ht="14.4" customHeight="1" x14ac:dyDescent="0.3">
      <c r="A207" s="747" t="s">
        <v>567</v>
      </c>
      <c r="B207" s="748" t="s">
        <v>1850</v>
      </c>
      <c r="C207" s="748" t="s">
        <v>1851</v>
      </c>
      <c r="D207" s="748" t="s">
        <v>1852</v>
      </c>
      <c r="E207" s="748" t="s">
        <v>1853</v>
      </c>
      <c r="F207" s="752"/>
      <c r="G207" s="752"/>
      <c r="H207" s="766">
        <v>0</v>
      </c>
      <c r="I207" s="752">
        <v>2</v>
      </c>
      <c r="J207" s="752">
        <v>195.51999999999995</v>
      </c>
      <c r="K207" s="766">
        <v>1</v>
      </c>
      <c r="L207" s="752">
        <v>2</v>
      </c>
      <c r="M207" s="753">
        <v>195.51999999999995</v>
      </c>
    </row>
    <row r="208" spans="1:13" ht="14.4" customHeight="1" x14ac:dyDescent="0.3">
      <c r="A208" s="747" t="s">
        <v>567</v>
      </c>
      <c r="B208" s="748" t="s">
        <v>1854</v>
      </c>
      <c r="C208" s="748" t="s">
        <v>1855</v>
      </c>
      <c r="D208" s="748" t="s">
        <v>1856</v>
      </c>
      <c r="E208" s="748" t="s">
        <v>1857</v>
      </c>
      <c r="F208" s="752"/>
      <c r="G208" s="752"/>
      <c r="H208" s="766">
        <v>0</v>
      </c>
      <c r="I208" s="752">
        <v>17</v>
      </c>
      <c r="J208" s="752">
        <v>1334.6799999999998</v>
      </c>
      <c r="K208" s="766">
        <v>1</v>
      </c>
      <c r="L208" s="752">
        <v>17</v>
      </c>
      <c r="M208" s="753">
        <v>1334.6799999999998</v>
      </c>
    </row>
    <row r="209" spans="1:13" ht="14.4" customHeight="1" x14ac:dyDescent="0.3">
      <c r="A209" s="747" t="s">
        <v>567</v>
      </c>
      <c r="B209" s="748" t="s">
        <v>1854</v>
      </c>
      <c r="C209" s="748" t="s">
        <v>2282</v>
      </c>
      <c r="D209" s="748" t="s">
        <v>1856</v>
      </c>
      <c r="E209" s="748" t="s">
        <v>2283</v>
      </c>
      <c r="F209" s="752"/>
      <c r="G209" s="752"/>
      <c r="H209" s="766">
        <v>0</v>
      </c>
      <c r="I209" s="752">
        <v>2</v>
      </c>
      <c r="J209" s="752">
        <v>529.00000000000011</v>
      </c>
      <c r="K209" s="766">
        <v>1</v>
      </c>
      <c r="L209" s="752">
        <v>2</v>
      </c>
      <c r="M209" s="753">
        <v>529.00000000000011</v>
      </c>
    </row>
    <row r="210" spans="1:13" ht="14.4" customHeight="1" x14ac:dyDescent="0.3">
      <c r="A210" s="747" t="s">
        <v>567</v>
      </c>
      <c r="B210" s="748" t="s">
        <v>2284</v>
      </c>
      <c r="C210" s="748" t="s">
        <v>2285</v>
      </c>
      <c r="D210" s="748" t="s">
        <v>1648</v>
      </c>
      <c r="E210" s="748" t="s">
        <v>2286</v>
      </c>
      <c r="F210" s="752"/>
      <c r="G210" s="752"/>
      <c r="H210" s="766">
        <v>0</v>
      </c>
      <c r="I210" s="752">
        <v>1</v>
      </c>
      <c r="J210" s="752">
        <v>288.94</v>
      </c>
      <c r="K210" s="766">
        <v>1</v>
      </c>
      <c r="L210" s="752">
        <v>1</v>
      </c>
      <c r="M210" s="753">
        <v>288.94</v>
      </c>
    </row>
    <row r="211" spans="1:13" ht="14.4" customHeight="1" x14ac:dyDescent="0.3">
      <c r="A211" s="747" t="s">
        <v>567</v>
      </c>
      <c r="B211" s="748" t="s">
        <v>1860</v>
      </c>
      <c r="C211" s="748" t="s">
        <v>1861</v>
      </c>
      <c r="D211" s="748" t="s">
        <v>877</v>
      </c>
      <c r="E211" s="748" t="s">
        <v>878</v>
      </c>
      <c r="F211" s="752"/>
      <c r="G211" s="752"/>
      <c r="H211" s="766">
        <v>0</v>
      </c>
      <c r="I211" s="752">
        <v>4</v>
      </c>
      <c r="J211" s="752">
        <v>161.55999999999997</v>
      </c>
      <c r="K211" s="766">
        <v>1</v>
      </c>
      <c r="L211" s="752">
        <v>4</v>
      </c>
      <c r="M211" s="753">
        <v>161.55999999999997</v>
      </c>
    </row>
    <row r="212" spans="1:13" ht="14.4" customHeight="1" x14ac:dyDescent="0.3">
      <c r="A212" s="747" t="s">
        <v>567</v>
      </c>
      <c r="B212" s="748" t="s">
        <v>1860</v>
      </c>
      <c r="C212" s="748" t="s">
        <v>1862</v>
      </c>
      <c r="D212" s="748" t="s">
        <v>875</v>
      </c>
      <c r="E212" s="748" t="s">
        <v>1863</v>
      </c>
      <c r="F212" s="752"/>
      <c r="G212" s="752"/>
      <c r="H212" s="766">
        <v>0</v>
      </c>
      <c r="I212" s="752">
        <v>4</v>
      </c>
      <c r="J212" s="752">
        <v>126.60000000000001</v>
      </c>
      <c r="K212" s="766">
        <v>1</v>
      </c>
      <c r="L212" s="752">
        <v>4</v>
      </c>
      <c r="M212" s="753">
        <v>126.60000000000001</v>
      </c>
    </row>
    <row r="213" spans="1:13" ht="14.4" customHeight="1" x14ac:dyDescent="0.3">
      <c r="A213" s="747" t="s">
        <v>567</v>
      </c>
      <c r="B213" s="748" t="s">
        <v>1860</v>
      </c>
      <c r="C213" s="748" t="s">
        <v>1864</v>
      </c>
      <c r="D213" s="748" t="s">
        <v>875</v>
      </c>
      <c r="E213" s="748" t="s">
        <v>1865</v>
      </c>
      <c r="F213" s="752"/>
      <c r="G213" s="752"/>
      <c r="H213" s="766">
        <v>0</v>
      </c>
      <c r="I213" s="752">
        <v>4</v>
      </c>
      <c r="J213" s="752">
        <v>234.88</v>
      </c>
      <c r="K213" s="766">
        <v>1</v>
      </c>
      <c r="L213" s="752">
        <v>4</v>
      </c>
      <c r="M213" s="753">
        <v>234.88</v>
      </c>
    </row>
    <row r="214" spans="1:13" ht="14.4" customHeight="1" x14ac:dyDescent="0.3">
      <c r="A214" s="747" t="s">
        <v>567</v>
      </c>
      <c r="B214" s="748" t="s">
        <v>1860</v>
      </c>
      <c r="C214" s="748" t="s">
        <v>2287</v>
      </c>
      <c r="D214" s="748" t="s">
        <v>873</v>
      </c>
      <c r="E214" s="748" t="s">
        <v>2288</v>
      </c>
      <c r="F214" s="752"/>
      <c r="G214" s="752"/>
      <c r="H214" s="766">
        <v>0</v>
      </c>
      <c r="I214" s="752">
        <v>1</v>
      </c>
      <c r="J214" s="752">
        <v>92.77</v>
      </c>
      <c r="K214" s="766">
        <v>1</v>
      </c>
      <c r="L214" s="752">
        <v>1</v>
      </c>
      <c r="M214" s="753">
        <v>92.77</v>
      </c>
    </row>
    <row r="215" spans="1:13" ht="14.4" customHeight="1" x14ac:dyDescent="0.3">
      <c r="A215" s="747" t="s">
        <v>567</v>
      </c>
      <c r="B215" s="748" t="s">
        <v>1872</v>
      </c>
      <c r="C215" s="748" t="s">
        <v>1873</v>
      </c>
      <c r="D215" s="748" t="s">
        <v>1266</v>
      </c>
      <c r="E215" s="748" t="s">
        <v>1874</v>
      </c>
      <c r="F215" s="752">
        <v>1</v>
      </c>
      <c r="G215" s="752">
        <v>83.330000000000013</v>
      </c>
      <c r="H215" s="766">
        <v>1</v>
      </c>
      <c r="I215" s="752"/>
      <c r="J215" s="752"/>
      <c r="K215" s="766">
        <v>0</v>
      </c>
      <c r="L215" s="752">
        <v>1</v>
      </c>
      <c r="M215" s="753">
        <v>83.330000000000013</v>
      </c>
    </row>
    <row r="216" spans="1:13" ht="14.4" customHeight="1" x14ac:dyDescent="0.3">
      <c r="A216" s="747" t="s">
        <v>567</v>
      </c>
      <c r="B216" s="748" t="s">
        <v>1872</v>
      </c>
      <c r="C216" s="748" t="s">
        <v>1877</v>
      </c>
      <c r="D216" s="748" t="s">
        <v>1878</v>
      </c>
      <c r="E216" s="748" t="s">
        <v>1879</v>
      </c>
      <c r="F216" s="752"/>
      <c r="G216" s="752"/>
      <c r="H216" s="766">
        <v>0</v>
      </c>
      <c r="I216" s="752">
        <v>4</v>
      </c>
      <c r="J216" s="752">
        <v>829.96</v>
      </c>
      <c r="K216" s="766">
        <v>1</v>
      </c>
      <c r="L216" s="752">
        <v>4</v>
      </c>
      <c r="M216" s="753">
        <v>829.96</v>
      </c>
    </row>
    <row r="217" spans="1:13" ht="14.4" customHeight="1" x14ac:dyDescent="0.3">
      <c r="A217" s="747" t="s">
        <v>567</v>
      </c>
      <c r="B217" s="748" t="s">
        <v>1872</v>
      </c>
      <c r="C217" s="748" t="s">
        <v>1880</v>
      </c>
      <c r="D217" s="748" t="s">
        <v>1878</v>
      </c>
      <c r="E217" s="748" t="s">
        <v>1881</v>
      </c>
      <c r="F217" s="752"/>
      <c r="G217" s="752"/>
      <c r="H217" s="766">
        <v>0</v>
      </c>
      <c r="I217" s="752">
        <v>1</v>
      </c>
      <c r="J217" s="752">
        <v>72.34</v>
      </c>
      <c r="K217" s="766">
        <v>1</v>
      </c>
      <c r="L217" s="752">
        <v>1</v>
      </c>
      <c r="M217" s="753">
        <v>72.34</v>
      </c>
    </row>
    <row r="218" spans="1:13" ht="14.4" customHeight="1" x14ac:dyDescent="0.3">
      <c r="A218" s="747" t="s">
        <v>567</v>
      </c>
      <c r="B218" s="748" t="s">
        <v>1872</v>
      </c>
      <c r="C218" s="748" t="s">
        <v>1889</v>
      </c>
      <c r="D218" s="748" t="s">
        <v>1878</v>
      </c>
      <c r="E218" s="748" t="s">
        <v>1890</v>
      </c>
      <c r="F218" s="752"/>
      <c r="G218" s="752"/>
      <c r="H218" s="766">
        <v>0</v>
      </c>
      <c r="I218" s="752">
        <v>1</v>
      </c>
      <c r="J218" s="752">
        <v>93.860000000000014</v>
      </c>
      <c r="K218" s="766">
        <v>1</v>
      </c>
      <c r="L218" s="752">
        <v>1</v>
      </c>
      <c r="M218" s="753">
        <v>93.860000000000014</v>
      </c>
    </row>
    <row r="219" spans="1:13" ht="14.4" customHeight="1" x14ac:dyDescent="0.3">
      <c r="A219" s="747" t="s">
        <v>567</v>
      </c>
      <c r="B219" s="748" t="s">
        <v>1872</v>
      </c>
      <c r="C219" s="748" t="s">
        <v>2289</v>
      </c>
      <c r="D219" s="748" t="s">
        <v>1878</v>
      </c>
      <c r="E219" s="748" t="s">
        <v>2290</v>
      </c>
      <c r="F219" s="752"/>
      <c r="G219" s="752"/>
      <c r="H219" s="766">
        <v>0</v>
      </c>
      <c r="I219" s="752">
        <v>1</v>
      </c>
      <c r="J219" s="752">
        <v>249.81000000000006</v>
      </c>
      <c r="K219" s="766">
        <v>1</v>
      </c>
      <c r="L219" s="752">
        <v>1</v>
      </c>
      <c r="M219" s="753">
        <v>249.81000000000006</v>
      </c>
    </row>
    <row r="220" spans="1:13" ht="14.4" customHeight="1" x14ac:dyDescent="0.3">
      <c r="A220" s="747" t="s">
        <v>567</v>
      </c>
      <c r="B220" s="748" t="s">
        <v>1872</v>
      </c>
      <c r="C220" s="748" t="s">
        <v>2291</v>
      </c>
      <c r="D220" s="748" t="s">
        <v>1878</v>
      </c>
      <c r="E220" s="748" t="s">
        <v>1886</v>
      </c>
      <c r="F220" s="752"/>
      <c r="G220" s="752"/>
      <c r="H220" s="766">
        <v>0</v>
      </c>
      <c r="I220" s="752">
        <v>1</v>
      </c>
      <c r="J220" s="752">
        <v>346.79</v>
      </c>
      <c r="K220" s="766">
        <v>1</v>
      </c>
      <c r="L220" s="752">
        <v>1</v>
      </c>
      <c r="M220" s="753">
        <v>346.79</v>
      </c>
    </row>
    <row r="221" spans="1:13" ht="14.4" customHeight="1" x14ac:dyDescent="0.3">
      <c r="A221" s="747" t="s">
        <v>567</v>
      </c>
      <c r="B221" s="748" t="s">
        <v>1893</v>
      </c>
      <c r="C221" s="748" t="s">
        <v>2292</v>
      </c>
      <c r="D221" s="748" t="s">
        <v>1895</v>
      </c>
      <c r="E221" s="748" t="s">
        <v>2293</v>
      </c>
      <c r="F221" s="752"/>
      <c r="G221" s="752"/>
      <c r="H221" s="766">
        <v>0</v>
      </c>
      <c r="I221" s="752">
        <v>3</v>
      </c>
      <c r="J221" s="752">
        <v>294.13000000000005</v>
      </c>
      <c r="K221" s="766">
        <v>1</v>
      </c>
      <c r="L221" s="752">
        <v>3</v>
      </c>
      <c r="M221" s="753">
        <v>294.13000000000005</v>
      </c>
    </row>
    <row r="222" spans="1:13" ht="14.4" customHeight="1" x14ac:dyDescent="0.3">
      <c r="A222" s="747" t="s">
        <v>567</v>
      </c>
      <c r="B222" s="748" t="s">
        <v>1897</v>
      </c>
      <c r="C222" s="748" t="s">
        <v>1898</v>
      </c>
      <c r="D222" s="748" t="s">
        <v>1899</v>
      </c>
      <c r="E222" s="748" t="s">
        <v>1900</v>
      </c>
      <c r="F222" s="752"/>
      <c r="G222" s="752"/>
      <c r="H222" s="766">
        <v>0</v>
      </c>
      <c r="I222" s="752">
        <v>1</v>
      </c>
      <c r="J222" s="752">
        <v>26.469999999999992</v>
      </c>
      <c r="K222" s="766">
        <v>1</v>
      </c>
      <c r="L222" s="752">
        <v>1</v>
      </c>
      <c r="M222" s="753">
        <v>26.469999999999992</v>
      </c>
    </row>
    <row r="223" spans="1:13" ht="14.4" customHeight="1" x14ac:dyDescent="0.3">
      <c r="A223" s="747" t="s">
        <v>567</v>
      </c>
      <c r="B223" s="748" t="s">
        <v>1897</v>
      </c>
      <c r="C223" s="748" t="s">
        <v>1904</v>
      </c>
      <c r="D223" s="748" t="s">
        <v>1899</v>
      </c>
      <c r="E223" s="748" t="s">
        <v>1905</v>
      </c>
      <c r="F223" s="752"/>
      <c r="G223" s="752"/>
      <c r="H223" s="766">
        <v>0</v>
      </c>
      <c r="I223" s="752">
        <v>3</v>
      </c>
      <c r="J223" s="752">
        <v>523.34999999999991</v>
      </c>
      <c r="K223" s="766">
        <v>1</v>
      </c>
      <c r="L223" s="752">
        <v>3</v>
      </c>
      <c r="M223" s="753">
        <v>523.34999999999991</v>
      </c>
    </row>
    <row r="224" spans="1:13" ht="14.4" customHeight="1" x14ac:dyDescent="0.3">
      <c r="A224" s="747" t="s">
        <v>567</v>
      </c>
      <c r="B224" s="748" t="s">
        <v>1897</v>
      </c>
      <c r="C224" s="748" t="s">
        <v>2294</v>
      </c>
      <c r="D224" s="748" t="s">
        <v>2295</v>
      </c>
      <c r="E224" s="748" t="s">
        <v>2296</v>
      </c>
      <c r="F224" s="752">
        <v>4</v>
      </c>
      <c r="G224" s="752">
        <v>141.6</v>
      </c>
      <c r="H224" s="766">
        <v>1</v>
      </c>
      <c r="I224" s="752"/>
      <c r="J224" s="752"/>
      <c r="K224" s="766">
        <v>0</v>
      </c>
      <c r="L224" s="752">
        <v>4</v>
      </c>
      <c r="M224" s="753">
        <v>141.6</v>
      </c>
    </row>
    <row r="225" spans="1:13" ht="14.4" customHeight="1" x14ac:dyDescent="0.3">
      <c r="A225" s="747" t="s">
        <v>567</v>
      </c>
      <c r="B225" s="748" t="s">
        <v>1910</v>
      </c>
      <c r="C225" s="748" t="s">
        <v>2297</v>
      </c>
      <c r="D225" s="748" t="s">
        <v>699</v>
      </c>
      <c r="E225" s="748" t="s">
        <v>2298</v>
      </c>
      <c r="F225" s="752"/>
      <c r="G225" s="752"/>
      <c r="H225" s="766">
        <v>0</v>
      </c>
      <c r="I225" s="752">
        <v>1</v>
      </c>
      <c r="J225" s="752">
        <v>24.749999999999996</v>
      </c>
      <c r="K225" s="766">
        <v>1</v>
      </c>
      <c r="L225" s="752">
        <v>1</v>
      </c>
      <c r="M225" s="753">
        <v>24.749999999999996</v>
      </c>
    </row>
    <row r="226" spans="1:13" ht="14.4" customHeight="1" x14ac:dyDescent="0.3">
      <c r="A226" s="747" t="s">
        <v>567</v>
      </c>
      <c r="B226" s="748" t="s">
        <v>1910</v>
      </c>
      <c r="C226" s="748" t="s">
        <v>1911</v>
      </c>
      <c r="D226" s="748" t="s">
        <v>699</v>
      </c>
      <c r="E226" s="748" t="s">
        <v>1912</v>
      </c>
      <c r="F226" s="752"/>
      <c r="G226" s="752"/>
      <c r="H226" s="766">
        <v>0</v>
      </c>
      <c r="I226" s="752">
        <v>6</v>
      </c>
      <c r="J226" s="752">
        <v>408</v>
      </c>
      <c r="K226" s="766">
        <v>1</v>
      </c>
      <c r="L226" s="752">
        <v>6</v>
      </c>
      <c r="M226" s="753">
        <v>408</v>
      </c>
    </row>
    <row r="227" spans="1:13" ht="14.4" customHeight="1" x14ac:dyDescent="0.3">
      <c r="A227" s="747" t="s">
        <v>567</v>
      </c>
      <c r="B227" s="748" t="s">
        <v>1913</v>
      </c>
      <c r="C227" s="748" t="s">
        <v>2299</v>
      </c>
      <c r="D227" s="748" t="s">
        <v>1915</v>
      </c>
      <c r="E227" s="748" t="s">
        <v>2300</v>
      </c>
      <c r="F227" s="752"/>
      <c r="G227" s="752"/>
      <c r="H227" s="766">
        <v>0</v>
      </c>
      <c r="I227" s="752">
        <v>2</v>
      </c>
      <c r="J227" s="752">
        <v>42.42</v>
      </c>
      <c r="K227" s="766">
        <v>1</v>
      </c>
      <c r="L227" s="752">
        <v>2</v>
      </c>
      <c r="M227" s="753">
        <v>42.42</v>
      </c>
    </row>
    <row r="228" spans="1:13" ht="14.4" customHeight="1" x14ac:dyDescent="0.3">
      <c r="A228" s="747" t="s">
        <v>567</v>
      </c>
      <c r="B228" s="748" t="s">
        <v>1913</v>
      </c>
      <c r="C228" s="748" t="s">
        <v>2301</v>
      </c>
      <c r="D228" s="748" t="s">
        <v>1915</v>
      </c>
      <c r="E228" s="748" t="s">
        <v>2302</v>
      </c>
      <c r="F228" s="752"/>
      <c r="G228" s="752"/>
      <c r="H228" s="766">
        <v>0</v>
      </c>
      <c r="I228" s="752">
        <v>4</v>
      </c>
      <c r="J228" s="752">
        <v>215.7</v>
      </c>
      <c r="K228" s="766">
        <v>1</v>
      </c>
      <c r="L228" s="752">
        <v>4</v>
      </c>
      <c r="M228" s="753">
        <v>215.7</v>
      </c>
    </row>
    <row r="229" spans="1:13" ht="14.4" customHeight="1" x14ac:dyDescent="0.3">
      <c r="A229" s="747" t="s">
        <v>567</v>
      </c>
      <c r="B229" s="748" t="s">
        <v>1913</v>
      </c>
      <c r="C229" s="748" t="s">
        <v>1914</v>
      </c>
      <c r="D229" s="748" t="s">
        <v>1915</v>
      </c>
      <c r="E229" s="748" t="s">
        <v>1916</v>
      </c>
      <c r="F229" s="752"/>
      <c r="G229" s="752"/>
      <c r="H229" s="766">
        <v>0</v>
      </c>
      <c r="I229" s="752">
        <v>2</v>
      </c>
      <c r="J229" s="752">
        <v>17.37</v>
      </c>
      <c r="K229" s="766">
        <v>1</v>
      </c>
      <c r="L229" s="752">
        <v>2</v>
      </c>
      <c r="M229" s="753">
        <v>17.37</v>
      </c>
    </row>
    <row r="230" spans="1:13" ht="14.4" customHeight="1" x14ac:dyDescent="0.3">
      <c r="A230" s="747" t="s">
        <v>567</v>
      </c>
      <c r="B230" s="748" t="s">
        <v>1919</v>
      </c>
      <c r="C230" s="748" t="s">
        <v>2303</v>
      </c>
      <c r="D230" s="748" t="s">
        <v>1921</v>
      </c>
      <c r="E230" s="748" t="s">
        <v>1918</v>
      </c>
      <c r="F230" s="752"/>
      <c r="G230" s="752"/>
      <c r="H230" s="766">
        <v>0</v>
      </c>
      <c r="I230" s="752">
        <v>3</v>
      </c>
      <c r="J230" s="752">
        <v>92.19</v>
      </c>
      <c r="K230" s="766">
        <v>1</v>
      </c>
      <c r="L230" s="752">
        <v>3</v>
      </c>
      <c r="M230" s="753">
        <v>92.19</v>
      </c>
    </row>
    <row r="231" spans="1:13" ht="14.4" customHeight="1" x14ac:dyDescent="0.3">
      <c r="A231" s="747" t="s">
        <v>567</v>
      </c>
      <c r="B231" s="748" t="s">
        <v>1919</v>
      </c>
      <c r="C231" s="748" t="s">
        <v>1920</v>
      </c>
      <c r="D231" s="748" t="s">
        <v>1921</v>
      </c>
      <c r="E231" s="748" t="s">
        <v>1922</v>
      </c>
      <c r="F231" s="752"/>
      <c r="G231" s="752"/>
      <c r="H231" s="766">
        <v>0</v>
      </c>
      <c r="I231" s="752">
        <v>3</v>
      </c>
      <c r="J231" s="752">
        <v>97.02000000000001</v>
      </c>
      <c r="K231" s="766">
        <v>1</v>
      </c>
      <c r="L231" s="752">
        <v>3</v>
      </c>
      <c r="M231" s="753">
        <v>97.02000000000001</v>
      </c>
    </row>
    <row r="232" spans="1:13" ht="14.4" customHeight="1" x14ac:dyDescent="0.3">
      <c r="A232" s="747" t="s">
        <v>567</v>
      </c>
      <c r="B232" s="748" t="s">
        <v>1919</v>
      </c>
      <c r="C232" s="748" t="s">
        <v>2304</v>
      </c>
      <c r="D232" s="748" t="s">
        <v>1921</v>
      </c>
      <c r="E232" s="748" t="s">
        <v>2305</v>
      </c>
      <c r="F232" s="752"/>
      <c r="G232" s="752"/>
      <c r="H232" s="766">
        <v>0</v>
      </c>
      <c r="I232" s="752">
        <v>1</v>
      </c>
      <c r="J232" s="752">
        <v>110.14</v>
      </c>
      <c r="K232" s="766">
        <v>1</v>
      </c>
      <c r="L232" s="752">
        <v>1</v>
      </c>
      <c r="M232" s="753">
        <v>110.14</v>
      </c>
    </row>
    <row r="233" spans="1:13" ht="14.4" customHeight="1" x14ac:dyDescent="0.3">
      <c r="A233" s="747" t="s">
        <v>567</v>
      </c>
      <c r="B233" s="748" t="s">
        <v>1923</v>
      </c>
      <c r="C233" s="748" t="s">
        <v>2306</v>
      </c>
      <c r="D233" s="748" t="s">
        <v>1925</v>
      </c>
      <c r="E233" s="748" t="s">
        <v>2307</v>
      </c>
      <c r="F233" s="752"/>
      <c r="G233" s="752"/>
      <c r="H233" s="766">
        <v>0</v>
      </c>
      <c r="I233" s="752">
        <v>4</v>
      </c>
      <c r="J233" s="752">
        <v>202.02999999999997</v>
      </c>
      <c r="K233" s="766">
        <v>1</v>
      </c>
      <c r="L233" s="752">
        <v>4</v>
      </c>
      <c r="M233" s="753">
        <v>202.02999999999997</v>
      </c>
    </row>
    <row r="234" spans="1:13" ht="14.4" customHeight="1" x14ac:dyDescent="0.3">
      <c r="A234" s="747" t="s">
        <v>567</v>
      </c>
      <c r="B234" s="748" t="s">
        <v>1927</v>
      </c>
      <c r="C234" s="748" t="s">
        <v>1928</v>
      </c>
      <c r="D234" s="748" t="s">
        <v>1929</v>
      </c>
      <c r="E234" s="748" t="s">
        <v>1930</v>
      </c>
      <c r="F234" s="752"/>
      <c r="G234" s="752"/>
      <c r="H234" s="766">
        <v>0</v>
      </c>
      <c r="I234" s="752">
        <v>1</v>
      </c>
      <c r="J234" s="752">
        <v>162.84</v>
      </c>
      <c r="K234" s="766">
        <v>1</v>
      </c>
      <c r="L234" s="752">
        <v>1</v>
      </c>
      <c r="M234" s="753">
        <v>162.84</v>
      </c>
    </row>
    <row r="235" spans="1:13" ht="14.4" customHeight="1" x14ac:dyDescent="0.3">
      <c r="A235" s="747" t="s">
        <v>567</v>
      </c>
      <c r="B235" s="748" t="s">
        <v>1932</v>
      </c>
      <c r="C235" s="748" t="s">
        <v>1934</v>
      </c>
      <c r="D235" s="748" t="s">
        <v>1131</v>
      </c>
      <c r="E235" s="748" t="s">
        <v>1935</v>
      </c>
      <c r="F235" s="752"/>
      <c r="G235" s="752"/>
      <c r="H235" s="766">
        <v>0</v>
      </c>
      <c r="I235" s="752">
        <v>3</v>
      </c>
      <c r="J235" s="752">
        <v>658.7700000000001</v>
      </c>
      <c r="K235" s="766">
        <v>1</v>
      </c>
      <c r="L235" s="752">
        <v>3</v>
      </c>
      <c r="M235" s="753">
        <v>658.7700000000001</v>
      </c>
    </row>
    <row r="236" spans="1:13" ht="14.4" customHeight="1" x14ac:dyDescent="0.3">
      <c r="A236" s="747" t="s">
        <v>567</v>
      </c>
      <c r="B236" s="748" t="s">
        <v>1936</v>
      </c>
      <c r="C236" s="748" t="s">
        <v>1937</v>
      </c>
      <c r="D236" s="748" t="s">
        <v>1938</v>
      </c>
      <c r="E236" s="748" t="s">
        <v>1939</v>
      </c>
      <c r="F236" s="752"/>
      <c r="G236" s="752"/>
      <c r="H236" s="766">
        <v>0</v>
      </c>
      <c r="I236" s="752">
        <v>8</v>
      </c>
      <c r="J236" s="752">
        <v>118.16</v>
      </c>
      <c r="K236" s="766">
        <v>1</v>
      </c>
      <c r="L236" s="752">
        <v>8</v>
      </c>
      <c r="M236" s="753">
        <v>118.16</v>
      </c>
    </row>
    <row r="237" spans="1:13" ht="14.4" customHeight="1" x14ac:dyDescent="0.3">
      <c r="A237" s="747" t="s">
        <v>567</v>
      </c>
      <c r="B237" s="748" t="s">
        <v>1936</v>
      </c>
      <c r="C237" s="748" t="s">
        <v>1940</v>
      </c>
      <c r="D237" s="748" t="s">
        <v>1938</v>
      </c>
      <c r="E237" s="748" t="s">
        <v>1941</v>
      </c>
      <c r="F237" s="752"/>
      <c r="G237" s="752"/>
      <c r="H237" s="766">
        <v>0</v>
      </c>
      <c r="I237" s="752">
        <v>5</v>
      </c>
      <c r="J237" s="752">
        <v>59.200000000000017</v>
      </c>
      <c r="K237" s="766">
        <v>1</v>
      </c>
      <c r="L237" s="752">
        <v>5</v>
      </c>
      <c r="M237" s="753">
        <v>59.200000000000017</v>
      </c>
    </row>
    <row r="238" spans="1:13" ht="14.4" customHeight="1" x14ac:dyDescent="0.3">
      <c r="A238" s="747" t="s">
        <v>567</v>
      </c>
      <c r="B238" s="748" t="s">
        <v>1936</v>
      </c>
      <c r="C238" s="748" t="s">
        <v>2308</v>
      </c>
      <c r="D238" s="748" t="s">
        <v>1938</v>
      </c>
      <c r="E238" s="748" t="s">
        <v>2309</v>
      </c>
      <c r="F238" s="752"/>
      <c r="G238" s="752"/>
      <c r="H238" s="766">
        <v>0</v>
      </c>
      <c r="I238" s="752">
        <v>2</v>
      </c>
      <c r="J238" s="752">
        <v>201.19999999999987</v>
      </c>
      <c r="K238" s="766">
        <v>1</v>
      </c>
      <c r="L238" s="752">
        <v>2</v>
      </c>
      <c r="M238" s="753">
        <v>201.19999999999987</v>
      </c>
    </row>
    <row r="239" spans="1:13" ht="14.4" customHeight="1" x14ac:dyDescent="0.3">
      <c r="A239" s="747" t="s">
        <v>567</v>
      </c>
      <c r="B239" s="748" t="s">
        <v>1942</v>
      </c>
      <c r="C239" s="748" t="s">
        <v>1943</v>
      </c>
      <c r="D239" s="748" t="s">
        <v>1944</v>
      </c>
      <c r="E239" s="748" t="s">
        <v>1945</v>
      </c>
      <c r="F239" s="752"/>
      <c r="G239" s="752"/>
      <c r="H239" s="766">
        <v>0</v>
      </c>
      <c r="I239" s="752">
        <v>1</v>
      </c>
      <c r="J239" s="752">
        <v>75.69</v>
      </c>
      <c r="K239" s="766">
        <v>1</v>
      </c>
      <c r="L239" s="752">
        <v>1</v>
      </c>
      <c r="M239" s="753">
        <v>75.69</v>
      </c>
    </row>
    <row r="240" spans="1:13" ht="14.4" customHeight="1" x14ac:dyDescent="0.3">
      <c r="A240" s="747" t="s">
        <v>567</v>
      </c>
      <c r="B240" s="748" t="s">
        <v>2310</v>
      </c>
      <c r="C240" s="748" t="s">
        <v>2311</v>
      </c>
      <c r="D240" s="748" t="s">
        <v>2312</v>
      </c>
      <c r="E240" s="748" t="s">
        <v>2313</v>
      </c>
      <c r="F240" s="752"/>
      <c r="G240" s="752"/>
      <c r="H240" s="766">
        <v>0</v>
      </c>
      <c r="I240" s="752">
        <v>1</v>
      </c>
      <c r="J240" s="752">
        <v>256.84000000000009</v>
      </c>
      <c r="K240" s="766">
        <v>1</v>
      </c>
      <c r="L240" s="752">
        <v>1</v>
      </c>
      <c r="M240" s="753">
        <v>256.84000000000009</v>
      </c>
    </row>
    <row r="241" spans="1:13" ht="14.4" customHeight="1" x14ac:dyDescent="0.3">
      <c r="A241" s="747" t="s">
        <v>567</v>
      </c>
      <c r="B241" s="748" t="s">
        <v>1952</v>
      </c>
      <c r="C241" s="748" t="s">
        <v>1953</v>
      </c>
      <c r="D241" s="748" t="s">
        <v>1954</v>
      </c>
      <c r="E241" s="748" t="s">
        <v>1955</v>
      </c>
      <c r="F241" s="752"/>
      <c r="G241" s="752"/>
      <c r="H241" s="766">
        <v>0</v>
      </c>
      <c r="I241" s="752">
        <v>1</v>
      </c>
      <c r="J241" s="752">
        <v>158.97999999999999</v>
      </c>
      <c r="K241" s="766">
        <v>1</v>
      </c>
      <c r="L241" s="752">
        <v>1</v>
      </c>
      <c r="M241" s="753">
        <v>158.97999999999999</v>
      </c>
    </row>
    <row r="242" spans="1:13" ht="14.4" customHeight="1" x14ac:dyDescent="0.3">
      <c r="A242" s="747" t="s">
        <v>567</v>
      </c>
      <c r="B242" s="748" t="s">
        <v>1962</v>
      </c>
      <c r="C242" s="748" t="s">
        <v>2314</v>
      </c>
      <c r="D242" s="748" t="s">
        <v>2315</v>
      </c>
      <c r="E242" s="748" t="s">
        <v>2316</v>
      </c>
      <c r="F242" s="752"/>
      <c r="G242" s="752"/>
      <c r="H242" s="766">
        <v>0</v>
      </c>
      <c r="I242" s="752">
        <v>4</v>
      </c>
      <c r="J242" s="752">
        <v>51.47999999999999</v>
      </c>
      <c r="K242" s="766">
        <v>1</v>
      </c>
      <c r="L242" s="752">
        <v>4</v>
      </c>
      <c r="M242" s="753">
        <v>51.47999999999999</v>
      </c>
    </row>
    <row r="243" spans="1:13" ht="14.4" customHeight="1" x14ac:dyDescent="0.3">
      <c r="A243" s="747" t="s">
        <v>567</v>
      </c>
      <c r="B243" s="748" t="s">
        <v>1962</v>
      </c>
      <c r="C243" s="748" t="s">
        <v>2317</v>
      </c>
      <c r="D243" s="748" t="s">
        <v>1012</v>
      </c>
      <c r="E243" s="748" t="s">
        <v>2318</v>
      </c>
      <c r="F243" s="752"/>
      <c r="G243" s="752"/>
      <c r="H243" s="766">
        <v>0</v>
      </c>
      <c r="I243" s="752">
        <v>1</v>
      </c>
      <c r="J243" s="752">
        <v>48.490000000000016</v>
      </c>
      <c r="K243" s="766">
        <v>1</v>
      </c>
      <c r="L243" s="752">
        <v>1</v>
      </c>
      <c r="M243" s="753">
        <v>48.490000000000016</v>
      </c>
    </row>
    <row r="244" spans="1:13" ht="14.4" customHeight="1" x14ac:dyDescent="0.3">
      <c r="A244" s="747" t="s">
        <v>567</v>
      </c>
      <c r="B244" s="748" t="s">
        <v>1973</v>
      </c>
      <c r="C244" s="748" t="s">
        <v>2319</v>
      </c>
      <c r="D244" s="748" t="s">
        <v>1975</v>
      </c>
      <c r="E244" s="748" t="s">
        <v>2320</v>
      </c>
      <c r="F244" s="752"/>
      <c r="G244" s="752"/>
      <c r="H244" s="766">
        <v>0</v>
      </c>
      <c r="I244" s="752">
        <v>2</v>
      </c>
      <c r="J244" s="752">
        <v>392.38000000000011</v>
      </c>
      <c r="K244" s="766">
        <v>1</v>
      </c>
      <c r="L244" s="752">
        <v>2</v>
      </c>
      <c r="M244" s="753">
        <v>392.38000000000011</v>
      </c>
    </row>
    <row r="245" spans="1:13" ht="14.4" customHeight="1" x14ac:dyDescent="0.3">
      <c r="A245" s="747" t="s">
        <v>567</v>
      </c>
      <c r="B245" s="748" t="s">
        <v>2321</v>
      </c>
      <c r="C245" s="748" t="s">
        <v>2322</v>
      </c>
      <c r="D245" s="748" t="s">
        <v>1564</v>
      </c>
      <c r="E245" s="748" t="s">
        <v>2323</v>
      </c>
      <c r="F245" s="752"/>
      <c r="G245" s="752"/>
      <c r="H245" s="766">
        <v>0</v>
      </c>
      <c r="I245" s="752">
        <v>3</v>
      </c>
      <c r="J245" s="752">
        <v>157.67000000000002</v>
      </c>
      <c r="K245" s="766">
        <v>1</v>
      </c>
      <c r="L245" s="752">
        <v>3</v>
      </c>
      <c r="M245" s="753">
        <v>157.67000000000002</v>
      </c>
    </row>
    <row r="246" spans="1:13" ht="14.4" customHeight="1" x14ac:dyDescent="0.3">
      <c r="A246" s="747" t="s">
        <v>567</v>
      </c>
      <c r="B246" s="748" t="s">
        <v>1977</v>
      </c>
      <c r="C246" s="748" t="s">
        <v>1978</v>
      </c>
      <c r="D246" s="748" t="s">
        <v>1979</v>
      </c>
      <c r="E246" s="748" t="s">
        <v>1980</v>
      </c>
      <c r="F246" s="752"/>
      <c r="G246" s="752"/>
      <c r="H246" s="766">
        <v>0</v>
      </c>
      <c r="I246" s="752">
        <v>4</v>
      </c>
      <c r="J246" s="752">
        <v>459.48</v>
      </c>
      <c r="K246" s="766">
        <v>1</v>
      </c>
      <c r="L246" s="752">
        <v>4</v>
      </c>
      <c r="M246" s="753">
        <v>459.48</v>
      </c>
    </row>
    <row r="247" spans="1:13" ht="14.4" customHeight="1" x14ac:dyDescent="0.3">
      <c r="A247" s="747" t="s">
        <v>567</v>
      </c>
      <c r="B247" s="748" t="s">
        <v>2324</v>
      </c>
      <c r="C247" s="748" t="s">
        <v>2325</v>
      </c>
      <c r="D247" s="748" t="s">
        <v>1541</v>
      </c>
      <c r="E247" s="748" t="s">
        <v>1542</v>
      </c>
      <c r="F247" s="752"/>
      <c r="G247" s="752"/>
      <c r="H247" s="766">
        <v>0</v>
      </c>
      <c r="I247" s="752">
        <v>2</v>
      </c>
      <c r="J247" s="752">
        <v>222.89000000000007</v>
      </c>
      <c r="K247" s="766">
        <v>1</v>
      </c>
      <c r="L247" s="752">
        <v>2</v>
      </c>
      <c r="M247" s="753">
        <v>222.89000000000007</v>
      </c>
    </row>
    <row r="248" spans="1:13" ht="14.4" customHeight="1" x14ac:dyDescent="0.3">
      <c r="A248" s="747" t="s">
        <v>567</v>
      </c>
      <c r="B248" s="748" t="s">
        <v>1981</v>
      </c>
      <c r="C248" s="748" t="s">
        <v>2326</v>
      </c>
      <c r="D248" s="748" t="s">
        <v>1627</v>
      </c>
      <c r="E248" s="748" t="s">
        <v>1628</v>
      </c>
      <c r="F248" s="752"/>
      <c r="G248" s="752"/>
      <c r="H248" s="766">
        <v>0</v>
      </c>
      <c r="I248" s="752">
        <v>1</v>
      </c>
      <c r="J248" s="752">
        <v>63.94</v>
      </c>
      <c r="K248" s="766">
        <v>1</v>
      </c>
      <c r="L248" s="752">
        <v>1</v>
      </c>
      <c r="M248" s="753">
        <v>63.94</v>
      </c>
    </row>
    <row r="249" spans="1:13" ht="14.4" customHeight="1" x14ac:dyDescent="0.3">
      <c r="A249" s="747" t="s">
        <v>567</v>
      </c>
      <c r="B249" s="748" t="s">
        <v>2327</v>
      </c>
      <c r="C249" s="748" t="s">
        <v>2328</v>
      </c>
      <c r="D249" s="748" t="s">
        <v>2329</v>
      </c>
      <c r="E249" s="748" t="s">
        <v>2330</v>
      </c>
      <c r="F249" s="752"/>
      <c r="G249" s="752"/>
      <c r="H249" s="766">
        <v>0</v>
      </c>
      <c r="I249" s="752">
        <v>1</v>
      </c>
      <c r="J249" s="752">
        <v>115.61000000000003</v>
      </c>
      <c r="K249" s="766">
        <v>1</v>
      </c>
      <c r="L249" s="752">
        <v>1</v>
      </c>
      <c r="M249" s="753">
        <v>115.61000000000003</v>
      </c>
    </row>
    <row r="250" spans="1:13" ht="14.4" customHeight="1" x14ac:dyDescent="0.3">
      <c r="A250" s="747" t="s">
        <v>567</v>
      </c>
      <c r="B250" s="748" t="s">
        <v>1988</v>
      </c>
      <c r="C250" s="748" t="s">
        <v>1989</v>
      </c>
      <c r="D250" s="748" t="s">
        <v>1990</v>
      </c>
      <c r="E250" s="748" t="s">
        <v>1991</v>
      </c>
      <c r="F250" s="752"/>
      <c r="G250" s="752"/>
      <c r="H250" s="766">
        <v>0</v>
      </c>
      <c r="I250" s="752">
        <v>1</v>
      </c>
      <c r="J250" s="752">
        <v>34.690000000000005</v>
      </c>
      <c r="K250" s="766">
        <v>1</v>
      </c>
      <c r="L250" s="752">
        <v>1</v>
      </c>
      <c r="M250" s="753">
        <v>34.690000000000005</v>
      </c>
    </row>
    <row r="251" spans="1:13" ht="14.4" customHeight="1" x14ac:dyDescent="0.3">
      <c r="A251" s="747" t="s">
        <v>567</v>
      </c>
      <c r="B251" s="748" t="s">
        <v>1988</v>
      </c>
      <c r="C251" s="748" t="s">
        <v>1996</v>
      </c>
      <c r="D251" s="748" t="s">
        <v>1990</v>
      </c>
      <c r="E251" s="748" t="s">
        <v>1997</v>
      </c>
      <c r="F251" s="752"/>
      <c r="G251" s="752"/>
      <c r="H251" s="766">
        <v>0</v>
      </c>
      <c r="I251" s="752">
        <v>1</v>
      </c>
      <c r="J251" s="752">
        <v>209.32</v>
      </c>
      <c r="K251" s="766">
        <v>1</v>
      </c>
      <c r="L251" s="752">
        <v>1</v>
      </c>
      <c r="M251" s="753">
        <v>209.32</v>
      </c>
    </row>
    <row r="252" spans="1:13" ht="14.4" customHeight="1" x14ac:dyDescent="0.3">
      <c r="A252" s="747" t="s">
        <v>567</v>
      </c>
      <c r="B252" s="748" t="s">
        <v>1998</v>
      </c>
      <c r="C252" s="748" t="s">
        <v>2331</v>
      </c>
      <c r="D252" s="748" t="s">
        <v>2000</v>
      </c>
      <c r="E252" s="748" t="s">
        <v>1905</v>
      </c>
      <c r="F252" s="752"/>
      <c r="G252" s="752"/>
      <c r="H252" s="766">
        <v>0</v>
      </c>
      <c r="I252" s="752">
        <v>2</v>
      </c>
      <c r="J252" s="752">
        <v>463.92999999999995</v>
      </c>
      <c r="K252" s="766">
        <v>1</v>
      </c>
      <c r="L252" s="752">
        <v>2</v>
      </c>
      <c r="M252" s="753">
        <v>463.92999999999995</v>
      </c>
    </row>
    <row r="253" spans="1:13" ht="14.4" customHeight="1" x14ac:dyDescent="0.3">
      <c r="A253" s="747" t="s">
        <v>567</v>
      </c>
      <c r="B253" s="748" t="s">
        <v>1998</v>
      </c>
      <c r="C253" s="748" t="s">
        <v>2332</v>
      </c>
      <c r="D253" s="748" t="s">
        <v>2000</v>
      </c>
      <c r="E253" s="748" t="s">
        <v>1995</v>
      </c>
      <c r="F253" s="752"/>
      <c r="G253" s="752"/>
      <c r="H253" s="766">
        <v>0</v>
      </c>
      <c r="I253" s="752">
        <v>1</v>
      </c>
      <c r="J253" s="752">
        <v>106.72000000000003</v>
      </c>
      <c r="K253" s="766">
        <v>1</v>
      </c>
      <c r="L253" s="752">
        <v>1</v>
      </c>
      <c r="M253" s="753">
        <v>106.72000000000003</v>
      </c>
    </row>
    <row r="254" spans="1:13" ht="14.4" customHeight="1" x14ac:dyDescent="0.3">
      <c r="A254" s="747" t="s">
        <v>567</v>
      </c>
      <c r="B254" s="748" t="s">
        <v>2001</v>
      </c>
      <c r="C254" s="748" t="s">
        <v>2005</v>
      </c>
      <c r="D254" s="748" t="s">
        <v>996</v>
      </c>
      <c r="E254" s="748" t="s">
        <v>2006</v>
      </c>
      <c r="F254" s="752"/>
      <c r="G254" s="752"/>
      <c r="H254" s="766">
        <v>0</v>
      </c>
      <c r="I254" s="752">
        <v>2</v>
      </c>
      <c r="J254" s="752">
        <v>275.98</v>
      </c>
      <c r="K254" s="766">
        <v>1</v>
      </c>
      <c r="L254" s="752">
        <v>2</v>
      </c>
      <c r="M254" s="753">
        <v>275.98</v>
      </c>
    </row>
    <row r="255" spans="1:13" ht="14.4" customHeight="1" x14ac:dyDescent="0.3">
      <c r="A255" s="747" t="s">
        <v>567</v>
      </c>
      <c r="B255" s="748" t="s">
        <v>2333</v>
      </c>
      <c r="C255" s="748" t="s">
        <v>2334</v>
      </c>
      <c r="D255" s="748" t="s">
        <v>2335</v>
      </c>
      <c r="E255" s="748" t="s">
        <v>2336</v>
      </c>
      <c r="F255" s="752"/>
      <c r="G255" s="752"/>
      <c r="H255" s="766">
        <v>0</v>
      </c>
      <c r="I255" s="752">
        <v>1</v>
      </c>
      <c r="J255" s="752">
        <v>198.81</v>
      </c>
      <c r="K255" s="766">
        <v>1</v>
      </c>
      <c r="L255" s="752">
        <v>1</v>
      </c>
      <c r="M255" s="753">
        <v>198.81</v>
      </c>
    </row>
    <row r="256" spans="1:13" ht="14.4" customHeight="1" x14ac:dyDescent="0.3">
      <c r="A256" s="747" t="s">
        <v>567</v>
      </c>
      <c r="B256" s="748" t="s">
        <v>2337</v>
      </c>
      <c r="C256" s="748" t="s">
        <v>2338</v>
      </c>
      <c r="D256" s="748" t="s">
        <v>2339</v>
      </c>
      <c r="E256" s="748" t="s">
        <v>1905</v>
      </c>
      <c r="F256" s="752"/>
      <c r="G256" s="752"/>
      <c r="H256" s="766">
        <v>0</v>
      </c>
      <c r="I256" s="752">
        <v>1</v>
      </c>
      <c r="J256" s="752">
        <v>2402.94</v>
      </c>
      <c r="K256" s="766">
        <v>1</v>
      </c>
      <c r="L256" s="752">
        <v>1</v>
      </c>
      <c r="M256" s="753">
        <v>2402.94</v>
      </c>
    </row>
    <row r="257" spans="1:13" ht="14.4" customHeight="1" x14ac:dyDescent="0.3">
      <c r="A257" s="747" t="s">
        <v>567</v>
      </c>
      <c r="B257" s="748" t="s">
        <v>2013</v>
      </c>
      <c r="C257" s="748" t="s">
        <v>2014</v>
      </c>
      <c r="D257" s="748" t="s">
        <v>2015</v>
      </c>
      <c r="E257" s="748" t="s">
        <v>2016</v>
      </c>
      <c r="F257" s="752"/>
      <c r="G257" s="752"/>
      <c r="H257" s="766">
        <v>0</v>
      </c>
      <c r="I257" s="752">
        <v>6</v>
      </c>
      <c r="J257" s="752">
        <v>370.16000000000008</v>
      </c>
      <c r="K257" s="766">
        <v>1</v>
      </c>
      <c r="L257" s="752">
        <v>6</v>
      </c>
      <c r="M257" s="753">
        <v>370.16000000000008</v>
      </c>
    </row>
    <row r="258" spans="1:13" ht="14.4" customHeight="1" x14ac:dyDescent="0.3">
      <c r="A258" s="747" t="s">
        <v>567</v>
      </c>
      <c r="B258" s="748" t="s">
        <v>2017</v>
      </c>
      <c r="C258" s="748" t="s">
        <v>2026</v>
      </c>
      <c r="D258" s="748" t="s">
        <v>2019</v>
      </c>
      <c r="E258" s="748" t="s">
        <v>2025</v>
      </c>
      <c r="F258" s="752"/>
      <c r="G258" s="752"/>
      <c r="H258" s="766">
        <v>0</v>
      </c>
      <c r="I258" s="752">
        <v>1</v>
      </c>
      <c r="J258" s="752">
        <v>77.760000000000019</v>
      </c>
      <c r="K258" s="766">
        <v>1</v>
      </c>
      <c r="L258" s="752">
        <v>1</v>
      </c>
      <c r="M258" s="753">
        <v>77.760000000000019</v>
      </c>
    </row>
    <row r="259" spans="1:13" ht="14.4" customHeight="1" x14ac:dyDescent="0.3">
      <c r="A259" s="747" t="s">
        <v>567</v>
      </c>
      <c r="B259" s="748" t="s">
        <v>2017</v>
      </c>
      <c r="C259" s="748" t="s">
        <v>2027</v>
      </c>
      <c r="D259" s="748" t="s">
        <v>2019</v>
      </c>
      <c r="E259" s="748" t="s">
        <v>2028</v>
      </c>
      <c r="F259" s="752"/>
      <c r="G259" s="752"/>
      <c r="H259" s="766">
        <v>0</v>
      </c>
      <c r="I259" s="752">
        <v>3</v>
      </c>
      <c r="J259" s="752">
        <v>183.33999999999992</v>
      </c>
      <c r="K259" s="766">
        <v>1</v>
      </c>
      <c r="L259" s="752">
        <v>3</v>
      </c>
      <c r="M259" s="753">
        <v>183.33999999999992</v>
      </c>
    </row>
    <row r="260" spans="1:13" ht="14.4" customHeight="1" x14ac:dyDescent="0.3">
      <c r="A260" s="747" t="s">
        <v>567</v>
      </c>
      <c r="B260" s="748" t="s">
        <v>2029</v>
      </c>
      <c r="C260" s="748" t="s">
        <v>2030</v>
      </c>
      <c r="D260" s="748" t="s">
        <v>1359</v>
      </c>
      <c r="E260" s="748" t="s">
        <v>2031</v>
      </c>
      <c r="F260" s="752"/>
      <c r="G260" s="752"/>
      <c r="H260" s="766">
        <v>0</v>
      </c>
      <c r="I260" s="752">
        <v>8</v>
      </c>
      <c r="J260" s="752">
        <v>1338.7900000000002</v>
      </c>
      <c r="K260" s="766">
        <v>1</v>
      </c>
      <c r="L260" s="752">
        <v>8</v>
      </c>
      <c r="M260" s="753">
        <v>1338.7900000000002</v>
      </c>
    </row>
    <row r="261" spans="1:13" ht="14.4" customHeight="1" x14ac:dyDescent="0.3">
      <c r="A261" s="747" t="s">
        <v>567</v>
      </c>
      <c r="B261" s="748" t="s">
        <v>2029</v>
      </c>
      <c r="C261" s="748" t="s">
        <v>2032</v>
      </c>
      <c r="D261" s="748" t="s">
        <v>1359</v>
      </c>
      <c r="E261" s="748" t="s">
        <v>2033</v>
      </c>
      <c r="F261" s="752"/>
      <c r="G261" s="752"/>
      <c r="H261" s="766">
        <v>0</v>
      </c>
      <c r="I261" s="752">
        <v>3</v>
      </c>
      <c r="J261" s="752">
        <v>341.4</v>
      </c>
      <c r="K261" s="766">
        <v>1</v>
      </c>
      <c r="L261" s="752">
        <v>3</v>
      </c>
      <c r="M261" s="753">
        <v>341.4</v>
      </c>
    </row>
    <row r="262" spans="1:13" ht="14.4" customHeight="1" x14ac:dyDescent="0.3">
      <c r="A262" s="747" t="s">
        <v>567</v>
      </c>
      <c r="B262" s="748" t="s">
        <v>2029</v>
      </c>
      <c r="C262" s="748" t="s">
        <v>2340</v>
      </c>
      <c r="D262" s="748" t="s">
        <v>2341</v>
      </c>
      <c r="E262" s="748" t="s">
        <v>2342</v>
      </c>
      <c r="F262" s="752"/>
      <c r="G262" s="752"/>
      <c r="H262" s="766">
        <v>0</v>
      </c>
      <c r="I262" s="752">
        <v>1</v>
      </c>
      <c r="J262" s="752">
        <v>101.40999999999997</v>
      </c>
      <c r="K262" s="766">
        <v>1</v>
      </c>
      <c r="L262" s="752">
        <v>1</v>
      </c>
      <c r="M262" s="753">
        <v>101.40999999999997</v>
      </c>
    </row>
    <row r="263" spans="1:13" ht="14.4" customHeight="1" x14ac:dyDescent="0.3">
      <c r="A263" s="747" t="s">
        <v>567</v>
      </c>
      <c r="B263" s="748" t="s">
        <v>2029</v>
      </c>
      <c r="C263" s="748" t="s">
        <v>2343</v>
      </c>
      <c r="D263" s="748" t="s">
        <v>2344</v>
      </c>
      <c r="E263" s="748" t="s">
        <v>2345</v>
      </c>
      <c r="F263" s="752"/>
      <c r="G263" s="752"/>
      <c r="H263" s="766">
        <v>0</v>
      </c>
      <c r="I263" s="752">
        <v>1</v>
      </c>
      <c r="J263" s="752">
        <v>111.32</v>
      </c>
      <c r="K263" s="766">
        <v>1</v>
      </c>
      <c r="L263" s="752">
        <v>1</v>
      </c>
      <c r="M263" s="753">
        <v>111.32</v>
      </c>
    </row>
    <row r="264" spans="1:13" ht="14.4" customHeight="1" x14ac:dyDescent="0.3">
      <c r="A264" s="747" t="s">
        <v>567</v>
      </c>
      <c r="B264" s="748" t="s">
        <v>2038</v>
      </c>
      <c r="C264" s="748" t="s">
        <v>2346</v>
      </c>
      <c r="D264" s="748" t="s">
        <v>2040</v>
      </c>
      <c r="E264" s="748" t="s">
        <v>2347</v>
      </c>
      <c r="F264" s="752"/>
      <c r="G264" s="752"/>
      <c r="H264" s="766">
        <v>0</v>
      </c>
      <c r="I264" s="752">
        <v>3</v>
      </c>
      <c r="J264" s="752">
        <v>612.50999999999976</v>
      </c>
      <c r="K264" s="766">
        <v>1</v>
      </c>
      <c r="L264" s="752">
        <v>3</v>
      </c>
      <c r="M264" s="753">
        <v>612.50999999999976</v>
      </c>
    </row>
    <row r="265" spans="1:13" ht="14.4" customHeight="1" x14ac:dyDescent="0.3">
      <c r="A265" s="747" t="s">
        <v>567</v>
      </c>
      <c r="B265" s="748" t="s">
        <v>2042</v>
      </c>
      <c r="C265" s="748" t="s">
        <v>2043</v>
      </c>
      <c r="D265" s="748" t="s">
        <v>2044</v>
      </c>
      <c r="E265" s="748" t="s">
        <v>2045</v>
      </c>
      <c r="F265" s="752">
        <v>40</v>
      </c>
      <c r="G265" s="752">
        <v>1064.4000000000001</v>
      </c>
      <c r="H265" s="766">
        <v>1</v>
      </c>
      <c r="I265" s="752"/>
      <c r="J265" s="752"/>
      <c r="K265" s="766">
        <v>0</v>
      </c>
      <c r="L265" s="752">
        <v>40</v>
      </c>
      <c r="M265" s="753">
        <v>1064.4000000000001</v>
      </c>
    </row>
    <row r="266" spans="1:13" ht="14.4" customHeight="1" x14ac:dyDescent="0.3">
      <c r="A266" s="747" t="s">
        <v>567</v>
      </c>
      <c r="B266" s="748" t="s">
        <v>2052</v>
      </c>
      <c r="C266" s="748" t="s">
        <v>2053</v>
      </c>
      <c r="D266" s="748" t="s">
        <v>670</v>
      </c>
      <c r="E266" s="748" t="s">
        <v>2054</v>
      </c>
      <c r="F266" s="752"/>
      <c r="G266" s="752"/>
      <c r="H266" s="766">
        <v>0</v>
      </c>
      <c r="I266" s="752">
        <v>1</v>
      </c>
      <c r="J266" s="752">
        <v>229.51999999999998</v>
      </c>
      <c r="K266" s="766">
        <v>1</v>
      </c>
      <c r="L266" s="752">
        <v>1</v>
      </c>
      <c r="M266" s="753">
        <v>229.51999999999998</v>
      </c>
    </row>
    <row r="267" spans="1:13" ht="14.4" customHeight="1" x14ac:dyDescent="0.3">
      <c r="A267" s="747" t="s">
        <v>567</v>
      </c>
      <c r="B267" s="748" t="s">
        <v>2055</v>
      </c>
      <c r="C267" s="748" t="s">
        <v>2056</v>
      </c>
      <c r="D267" s="748" t="s">
        <v>2057</v>
      </c>
      <c r="E267" s="748" t="s">
        <v>2058</v>
      </c>
      <c r="F267" s="752"/>
      <c r="G267" s="752"/>
      <c r="H267" s="766">
        <v>0</v>
      </c>
      <c r="I267" s="752">
        <v>1</v>
      </c>
      <c r="J267" s="752">
        <v>41.730000000000004</v>
      </c>
      <c r="K267" s="766">
        <v>1</v>
      </c>
      <c r="L267" s="752">
        <v>1</v>
      </c>
      <c r="M267" s="753">
        <v>41.730000000000004</v>
      </c>
    </row>
    <row r="268" spans="1:13" ht="14.4" customHeight="1" x14ac:dyDescent="0.3">
      <c r="A268" s="747" t="s">
        <v>567</v>
      </c>
      <c r="B268" s="748" t="s">
        <v>2061</v>
      </c>
      <c r="C268" s="748" t="s">
        <v>2062</v>
      </c>
      <c r="D268" s="748" t="s">
        <v>2063</v>
      </c>
      <c r="E268" s="748" t="s">
        <v>2064</v>
      </c>
      <c r="F268" s="752"/>
      <c r="G268" s="752"/>
      <c r="H268" s="766">
        <v>0</v>
      </c>
      <c r="I268" s="752">
        <v>1</v>
      </c>
      <c r="J268" s="752">
        <v>561.5100000000001</v>
      </c>
      <c r="K268" s="766">
        <v>1</v>
      </c>
      <c r="L268" s="752">
        <v>1</v>
      </c>
      <c r="M268" s="753">
        <v>561.5100000000001</v>
      </c>
    </row>
    <row r="269" spans="1:13" ht="14.4" customHeight="1" x14ac:dyDescent="0.3">
      <c r="A269" s="747" t="s">
        <v>567</v>
      </c>
      <c r="B269" s="748" t="s">
        <v>2348</v>
      </c>
      <c r="C269" s="748" t="s">
        <v>2349</v>
      </c>
      <c r="D269" s="748" t="s">
        <v>1654</v>
      </c>
      <c r="E269" s="748" t="s">
        <v>2350</v>
      </c>
      <c r="F269" s="752"/>
      <c r="G269" s="752"/>
      <c r="H269" s="766">
        <v>0</v>
      </c>
      <c r="I269" s="752">
        <v>1</v>
      </c>
      <c r="J269" s="752">
        <v>320.32</v>
      </c>
      <c r="K269" s="766">
        <v>1</v>
      </c>
      <c r="L269" s="752">
        <v>1</v>
      </c>
      <c r="M269" s="753">
        <v>320.32</v>
      </c>
    </row>
    <row r="270" spans="1:13" ht="14.4" customHeight="1" x14ac:dyDescent="0.3">
      <c r="A270" s="747" t="s">
        <v>567</v>
      </c>
      <c r="B270" s="748" t="s">
        <v>2065</v>
      </c>
      <c r="C270" s="748" t="s">
        <v>2066</v>
      </c>
      <c r="D270" s="748" t="s">
        <v>2067</v>
      </c>
      <c r="E270" s="748" t="s">
        <v>2068</v>
      </c>
      <c r="F270" s="752"/>
      <c r="G270" s="752"/>
      <c r="H270" s="766">
        <v>0</v>
      </c>
      <c r="I270" s="752">
        <v>28</v>
      </c>
      <c r="J270" s="752">
        <v>934.92</v>
      </c>
      <c r="K270" s="766">
        <v>1</v>
      </c>
      <c r="L270" s="752">
        <v>28</v>
      </c>
      <c r="M270" s="753">
        <v>934.92</v>
      </c>
    </row>
    <row r="271" spans="1:13" ht="14.4" customHeight="1" x14ac:dyDescent="0.3">
      <c r="A271" s="747" t="s">
        <v>567</v>
      </c>
      <c r="B271" s="748" t="s">
        <v>2065</v>
      </c>
      <c r="C271" s="748" t="s">
        <v>2069</v>
      </c>
      <c r="D271" s="748" t="s">
        <v>2067</v>
      </c>
      <c r="E271" s="748" t="s">
        <v>2070</v>
      </c>
      <c r="F271" s="752"/>
      <c r="G271" s="752"/>
      <c r="H271" s="766">
        <v>0</v>
      </c>
      <c r="I271" s="752">
        <v>15</v>
      </c>
      <c r="J271" s="752">
        <v>793.2</v>
      </c>
      <c r="K271" s="766">
        <v>1</v>
      </c>
      <c r="L271" s="752">
        <v>15</v>
      </c>
      <c r="M271" s="753">
        <v>793.2</v>
      </c>
    </row>
    <row r="272" spans="1:13" ht="14.4" customHeight="1" x14ac:dyDescent="0.3">
      <c r="A272" s="747" t="s">
        <v>567</v>
      </c>
      <c r="B272" s="748" t="s">
        <v>2078</v>
      </c>
      <c r="C272" s="748" t="s">
        <v>2082</v>
      </c>
      <c r="D272" s="748" t="s">
        <v>2083</v>
      </c>
      <c r="E272" s="748" t="s">
        <v>2084</v>
      </c>
      <c r="F272" s="752"/>
      <c r="G272" s="752"/>
      <c r="H272" s="766">
        <v>0</v>
      </c>
      <c r="I272" s="752">
        <v>2</v>
      </c>
      <c r="J272" s="752">
        <v>4227.5000000000018</v>
      </c>
      <c r="K272" s="766">
        <v>1</v>
      </c>
      <c r="L272" s="752">
        <v>2</v>
      </c>
      <c r="M272" s="753">
        <v>4227.5000000000018</v>
      </c>
    </row>
    <row r="273" spans="1:13" ht="14.4" customHeight="1" x14ac:dyDescent="0.3">
      <c r="A273" s="747" t="s">
        <v>567</v>
      </c>
      <c r="B273" s="748" t="s">
        <v>2089</v>
      </c>
      <c r="C273" s="748" t="s">
        <v>2090</v>
      </c>
      <c r="D273" s="748" t="s">
        <v>2091</v>
      </c>
      <c r="E273" s="748" t="s">
        <v>1900</v>
      </c>
      <c r="F273" s="752"/>
      <c r="G273" s="752"/>
      <c r="H273" s="766">
        <v>0</v>
      </c>
      <c r="I273" s="752">
        <v>1</v>
      </c>
      <c r="J273" s="752">
        <v>422.87000000000012</v>
      </c>
      <c r="K273" s="766">
        <v>1</v>
      </c>
      <c r="L273" s="752">
        <v>1</v>
      </c>
      <c r="M273" s="753">
        <v>422.87000000000012</v>
      </c>
    </row>
    <row r="274" spans="1:13" ht="14.4" customHeight="1" x14ac:dyDescent="0.3">
      <c r="A274" s="747" t="s">
        <v>567</v>
      </c>
      <c r="B274" s="748" t="s">
        <v>2092</v>
      </c>
      <c r="C274" s="748" t="s">
        <v>2351</v>
      </c>
      <c r="D274" s="748" t="s">
        <v>638</v>
      </c>
      <c r="E274" s="748" t="s">
        <v>2352</v>
      </c>
      <c r="F274" s="752"/>
      <c r="G274" s="752"/>
      <c r="H274" s="766">
        <v>0</v>
      </c>
      <c r="I274" s="752">
        <v>1</v>
      </c>
      <c r="J274" s="752">
        <v>58.330000000000027</v>
      </c>
      <c r="K274" s="766">
        <v>1</v>
      </c>
      <c r="L274" s="752">
        <v>1</v>
      </c>
      <c r="M274" s="753">
        <v>58.330000000000027</v>
      </c>
    </row>
    <row r="275" spans="1:13" ht="14.4" customHeight="1" x14ac:dyDescent="0.3">
      <c r="A275" s="747" t="s">
        <v>567</v>
      </c>
      <c r="B275" s="748" t="s">
        <v>2092</v>
      </c>
      <c r="C275" s="748" t="s">
        <v>2093</v>
      </c>
      <c r="D275" s="748" t="s">
        <v>638</v>
      </c>
      <c r="E275" s="748" t="s">
        <v>603</v>
      </c>
      <c r="F275" s="752"/>
      <c r="G275" s="752"/>
      <c r="H275" s="766">
        <v>0</v>
      </c>
      <c r="I275" s="752">
        <v>5</v>
      </c>
      <c r="J275" s="752">
        <v>521.71000000000015</v>
      </c>
      <c r="K275" s="766">
        <v>1</v>
      </c>
      <c r="L275" s="752">
        <v>5</v>
      </c>
      <c r="M275" s="753">
        <v>521.71000000000015</v>
      </c>
    </row>
    <row r="276" spans="1:13" ht="14.4" customHeight="1" x14ac:dyDescent="0.3">
      <c r="A276" s="747" t="s">
        <v>567</v>
      </c>
      <c r="B276" s="748" t="s">
        <v>2094</v>
      </c>
      <c r="C276" s="748" t="s">
        <v>2095</v>
      </c>
      <c r="D276" s="748" t="s">
        <v>602</v>
      </c>
      <c r="E276" s="748" t="s">
        <v>603</v>
      </c>
      <c r="F276" s="752"/>
      <c r="G276" s="752"/>
      <c r="H276" s="766">
        <v>0</v>
      </c>
      <c r="I276" s="752">
        <v>1</v>
      </c>
      <c r="J276" s="752">
        <v>16.199999999999996</v>
      </c>
      <c r="K276" s="766">
        <v>1</v>
      </c>
      <c r="L276" s="752">
        <v>1</v>
      </c>
      <c r="M276" s="753">
        <v>16.199999999999996</v>
      </c>
    </row>
    <row r="277" spans="1:13" ht="14.4" customHeight="1" x14ac:dyDescent="0.3">
      <c r="A277" s="747" t="s">
        <v>567</v>
      </c>
      <c r="B277" s="748" t="s">
        <v>2094</v>
      </c>
      <c r="C277" s="748" t="s">
        <v>2096</v>
      </c>
      <c r="D277" s="748" t="s">
        <v>602</v>
      </c>
      <c r="E277" s="748" t="s">
        <v>604</v>
      </c>
      <c r="F277" s="752"/>
      <c r="G277" s="752"/>
      <c r="H277" s="766">
        <v>0</v>
      </c>
      <c r="I277" s="752">
        <v>3</v>
      </c>
      <c r="J277" s="752">
        <v>160.44000000000003</v>
      </c>
      <c r="K277" s="766">
        <v>1</v>
      </c>
      <c r="L277" s="752">
        <v>3</v>
      </c>
      <c r="M277" s="753">
        <v>160.44000000000003</v>
      </c>
    </row>
    <row r="278" spans="1:13" ht="14.4" customHeight="1" x14ac:dyDescent="0.3">
      <c r="A278" s="747" t="s">
        <v>567</v>
      </c>
      <c r="B278" s="748" t="s">
        <v>2102</v>
      </c>
      <c r="C278" s="748" t="s">
        <v>2353</v>
      </c>
      <c r="D278" s="748" t="s">
        <v>2104</v>
      </c>
      <c r="E278" s="748" t="s">
        <v>2354</v>
      </c>
      <c r="F278" s="752">
        <v>2</v>
      </c>
      <c r="G278" s="752">
        <v>2376.4</v>
      </c>
      <c r="H278" s="766">
        <v>1</v>
      </c>
      <c r="I278" s="752"/>
      <c r="J278" s="752"/>
      <c r="K278" s="766">
        <v>0</v>
      </c>
      <c r="L278" s="752">
        <v>2</v>
      </c>
      <c r="M278" s="753">
        <v>2376.4</v>
      </c>
    </row>
    <row r="279" spans="1:13" ht="14.4" customHeight="1" x14ac:dyDescent="0.3">
      <c r="A279" s="747" t="s">
        <v>567</v>
      </c>
      <c r="B279" s="748" t="s">
        <v>2102</v>
      </c>
      <c r="C279" s="748" t="s">
        <v>2108</v>
      </c>
      <c r="D279" s="748" t="s">
        <v>2104</v>
      </c>
      <c r="E279" s="748" t="s">
        <v>2109</v>
      </c>
      <c r="F279" s="752">
        <v>1</v>
      </c>
      <c r="G279" s="752">
        <v>774.51</v>
      </c>
      <c r="H279" s="766">
        <v>1</v>
      </c>
      <c r="I279" s="752"/>
      <c r="J279" s="752"/>
      <c r="K279" s="766">
        <v>0</v>
      </c>
      <c r="L279" s="752">
        <v>1</v>
      </c>
      <c r="M279" s="753">
        <v>774.51</v>
      </c>
    </row>
    <row r="280" spans="1:13" ht="14.4" customHeight="1" x14ac:dyDescent="0.3">
      <c r="A280" s="747" t="s">
        <v>567</v>
      </c>
      <c r="B280" s="748" t="s">
        <v>2355</v>
      </c>
      <c r="C280" s="748" t="s">
        <v>2356</v>
      </c>
      <c r="D280" s="748" t="s">
        <v>2357</v>
      </c>
      <c r="E280" s="748" t="s">
        <v>2358</v>
      </c>
      <c r="F280" s="752">
        <v>3</v>
      </c>
      <c r="G280" s="752">
        <v>1774.1100000000001</v>
      </c>
      <c r="H280" s="766">
        <v>1</v>
      </c>
      <c r="I280" s="752"/>
      <c r="J280" s="752"/>
      <c r="K280" s="766">
        <v>0</v>
      </c>
      <c r="L280" s="752">
        <v>3</v>
      </c>
      <c r="M280" s="753">
        <v>1774.1100000000001</v>
      </c>
    </row>
    <row r="281" spans="1:13" ht="14.4" customHeight="1" x14ac:dyDescent="0.3">
      <c r="A281" s="747" t="s">
        <v>567</v>
      </c>
      <c r="B281" s="748" t="s">
        <v>2110</v>
      </c>
      <c r="C281" s="748" t="s">
        <v>2111</v>
      </c>
      <c r="D281" s="748" t="s">
        <v>2112</v>
      </c>
      <c r="E281" s="748" t="s">
        <v>2113</v>
      </c>
      <c r="F281" s="752"/>
      <c r="G281" s="752"/>
      <c r="H281" s="766">
        <v>0</v>
      </c>
      <c r="I281" s="752">
        <v>23</v>
      </c>
      <c r="J281" s="752">
        <v>942.65000000000009</v>
      </c>
      <c r="K281" s="766">
        <v>1</v>
      </c>
      <c r="L281" s="752">
        <v>23</v>
      </c>
      <c r="M281" s="753">
        <v>942.65000000000009</v>
      </c>
    </row>
    <row r="282" spans="1:13" ht="14.4" customHeight="1" x14ac:dyDescent="0.3">
      <c r="A282" s="747" t="s">
        <v>567</v>
      </c>
      <c r="B282" s="748" t="s">
        <v>2114</v>
      </c>
      <c r="C282" s="748" t="s">
        <v>2115</v>
      </c>
      <c r="D282" s="748" t="s">
        <v>2116</v>
      </c>
      <c r="E282" s="748" t="s">
        <v>2117</v>
      </c>
      <c r="F282" s="752"/>
      <c r="G282" s="752"/>
      <c r="H282" s="766">
        <v>0</v>
      </c>
      <c r="I282" s="752">
        <v>61</v>
      </c>
      <c r="J282" s="752">
        <v>2045.58</v>
      </c>
      <c r="K282" s="766">
        <v>1</v>
      </c>
      <c r="L282" s="752">
        <v>61</v>
      </c>
      <c r="M282" s="753">
        <v>2045.58</v>
      </c>
    </row>
    <row r="283" spans="1:13" ht="14.4" customHeight="1" x14ac:dyDescent="0.3">
      <c r="A283" s="747" t="s">
        <v>567</v>
      </c>
      <c r="B283" s="748" t="s">
        <v>2114</v>
      </c>
      <c r="C283" s="748" t="s">
        <v>2118</v>
      </c>
      <c r="D283" s="748" t="s">
        <v>2119</v>
      </c>
      <c r="E283" s="748" t="s">
        <v>2120</v>
      </c>
      <c r="F283" s="752"/>
      <c r="G283" s="752"/>
      <c r="H283" s="766">
        <v>0</v>
      </c>
      <c r="I283" s="752">
        <v>6</v>
      </c>
      <c r="J283" s="752">
        <v>304.14</v>
      </c>
      <c r="K283" s="766">
        <v>1</v>
      </c>
      <c r="L283" s="752">
        <v>6</v>
      </c>
      <c r="M283" s="753">
        <v>304.14</v>
      </c>
    </row>
    <row r="284" spans="1:13" ht="14.4" customHeight="1" x14ac:dyDescent="0.3">
      <c r="A284" s="747" t="s">
        <v>567</v>
      </c>
      <c r="B284" s="748" t="s">
        <v>2114</v>
      </c>
      <c r="C284" s="748" t="s">
        <v>2121</v>
      </c>
      <c r="D284" s="748" t="s">
        <v>2119</v>
      </c>
      <c r="E284" s="748" t="s">
        <v>2122</v>
      </c>
      <c r="F284" s="752"/>
      <c r="G284" s="752"/>
      <c r="H284" s="766">
        <v>0</v>
      </c>
      <c r="I284" s="752">
        <v>8</v>
      </c>
      <c r="J284" s="752">
        <v>405.12000000000006</v>
      </c>
      <c r="K284" s="766">
        <v>1</v>
      </c>
      <c r="L284" s="752">
        <v>8</v>
      </c>
      <c r="M284" s="753">
        <v>405.12000000000006</v>
      </c>
    </row>
    <row r="285" spans="1:13" ht="14.4" customHeight="1" x14ac:dyDescent="0.3">
      <c r="A285" s="747" t="s">
        <v>567</v>
      </c>
      <c r="B285" s="748" t="s">
        <v>2129</v>
      </c>
      <c r="C285" s="748" t="s">
        <v>2132</v>
      </c>
      <c r="D285" s="748" t="s">
        <v>2133</v>
      </c>
      <c r="E285" s="748" t="s">
        <v>2134</v>
      </c>
      <c r="F285" s="752"/>
      <c r="G285" s="752"/>
      <c r="H285" s="766">
        <v>0</v>
      </c>
      <c r="I285" s="752">
        <v>5</v>
      </c>
      <c r="J285" s="752">
        <v>291.25</v>
      </c>
      <c r="K285" s="766">
        <v>1</v>
      </c>
      <c r="L285" s="752">
        <v>5</v>
      </c>
      <c r="M285" s="753">
        <v>291.25</v>
      </c>
    </row>
    <row r="286" spans="1:13" ht="14.4" customHeight="1" x14ac:dyDescent="0.3">
      <c r="A286" s="747" t="s">
        <v>567</v>
      </c>
      <c r="B286" s="748" t="s">
        <v>2135</v>
      </c>
      <c r="C286" s="748" t="s">
        <v>2359</v>
      </c>
      <c r="D286" s="748" t="s">
        <v>2137</v>
      </c>
      <c r="E286" s="748" t="s">
        <v>2360</v>
      </c>
      <c r="F286" s="752"/>
      <c r="G286" s="752"/>
      <c r="H286" s="766">
        <v>0</v>
      </c>
      <c r="I286" s="752">
        <v>1</v>
      </c>
      <c r="J286" s="752">
        <v>1961.83</v>
      </c>
      <c r="K286" s="766">
        <v>1</v>
      </c>
      <c r="L286" s="752">
        <v>1</v>
      </c>
      <c r="M286" s="753">
        <v>1961.83</v>
      </c>
    </row>
    <row r="287" spans="1:13" ht="14.4" customHeight="1" x14ac:dyDescent="0.3">
      <c r="A287" s="747" t="s">
        <v>567</v>
      </c>
      <c r="B287" s="748" t="s">
        <v>2139</v>
      </c>
      <c r="C287" s="748" t="s">
        <v>2140</v>
      </c>
      <c r="D287" s="748" t="s">
        <v>2141</v>
      </c>
      <c r="E287" s="748" t="s">
        <v>2142</v>
      </c>
      <c r="F287" s="752">
        <v>1</v>
      </c>
      <c r="G287" s="752">
        <v>226.17</v>
      </c>
      <c r="H287" s="766">
        <v>1</v>
      </c>
      <c r="I287" s="752"/>
      <c r="J287" s="752"/>
      <c r="K287" s="766">
        <v>0</v>
      </c>
      <c r="L287" s="752">
        <v>1</v>
      </c>
      <c r="M287" s="753">
        <v>226.17</v>
      </c>
    </row>
    <row r="288" spans="1:13" ht="14.4" customHeight="1" x14ac:dyDescent="0.3">
      <c r="A288" s="747" t="s">
        <v>567</v>
      </c>
      <c r="B288" s="748" t="s">
        <v>2143</v>
      </c>
      <c r="C288" s="748" t="s">
        <v>2144</v>
      </c>
      <c r="D288" s="748" t="s">
        <v>1058</v>
      </c>
      <c r="E288" s="748" t="s">
        <v>2145</v>
      </c>
      <c r="F288" s="752"/>
      <c r="G288" s="752"/>
      <c r="H288" s="766">
        <v>0</v>
      </c>
      <c r="I288" s="752">
        <v>4</v>
      </c>
      <c r="J288" s="752">
        <v>668.06</v>
      </c>
      <c r="K288" s="766">
        <v>1</v>
      </c>
      <c r="L288" s="752">
        <v>4</v>
      </c>
      <c r="M288" s="753">
        <v>668.06</v>
      </c>
    </row>
    <row r="289" spans="1:13" ht="14.4" customHeight="1" x14ac:dyDescent="0.3">
      <c r="A289" s="747" t="s">
        <v>567</v>
      </c>
      <c r="B289" s="748" t="s">
        <v>2149</v>
      </c>
      <c r="C289" s="748" t="s">
        <v>2150</v>
      </c>
      <c r="D289" s="748" t="s">
        <v>2151</v>
      </c>
      <c r="E289" s="748" t="s">
        <v>2152</v>
      </c>
      <c r="F289" s="752"/>
      <c r="G289" s="752"/>
      <c r="H289" s="766">
        <v>0</v>
      </c>
      <c r="I289" s="752">
        <v>6</v>
      </c>
      <c r="J289" s="752">
        <v>283.14</v>
      </c>
      <c r="K289" s="766">
        <v>1</v>
      </c>
      <c r="L289" s="752">
        <v>6</v>
      </c>
      <c r="M289" s="753">
        <v>283.14</v>
      </c>
    </row>
    <row r="290" spans="1:13" ht="14.4" customHeight="1" x14ac:dyDescent="0.3">
      <c r="A290" s="747" t="s">
        <v>567</v>
      </c>
      <c r="B290" s="748" t="s">
        <v>2149</v>
      </c>
      <c r="C290" s="748" t="s">
        <v>2361</v>
      </c>
      <c r="D290" s="748" t="s">
        <v>2151</v>
      </c>
      <c r="E290" s="748" t="s">
        <v>2362</v>
      </c>
      <c r="F290" s="752"/>
      <c r="G290" s="752"/>
      <c r="H290" s="766">
        <v>0</v>
      </c>
      <c r="I290" s="752">
        <v>2</v>
      </c>
      <c r="J290" s="752">
        <v>709.04</v>
      </c>
      <c r="K290" s="766">
        <v>1</v>
      </c>
      <c r="L290" s="752">
        <v>2</v>
      </c>
      <c r="M290" s="753">
        <v>709.04</v>
      </c>
    </row>
    <row r="291" spans="1:13" ht="14.4" customHeight="1" x14ac:dyDescent="0.3">
      <c r="A291" s="747" t="s">
        <v>567</v>
      </c>
      <c r="B291" s="748" t="s">
        <v>2155</v>
      </c>
      <c r="C291" s="748" t="s">
        <v>2363</v>
      </c>
      <c r="D291" s="748" t="s">
        <v>2157</v>
      </c>
      <c r="E291" s="748" t="s">
        <v>2281</v>
      </c>
      <c r="F291" s="752"/>
      <c r="G291" s="752"/>
      <c r="H291" s="766">
        <v>0</v>
      </c>
      <c r="I291" s="752">
        <v>2</v>
      </c>
      <c r="J291" s="752">
        <v>336.77</v>
      </c>
      <c r="K291" s="766">
        <v>1</v>
      </c>
      <c r="L291" s="752">
        <v>2</v>
      </c>
      <c r="M291" s="753">
        <v>336.77</v>
      </c>
    </row>
    <row r="292" spans="1:13" ht="14.4" customHeight="1" x14ac:dyDescent="0.3">
      <c r="A292" s="747" t="s">
        <v>567</v>
      </c>
      <c r="B292" s="748" t="s">
        <v>2161</v>
      </c>
      <c r="C292" s="748" t="s">
        <v>2162</v>
      </c>
      <c r="D292" s="748" t="s">
        <v>2163</v>
      </c>
      <c r="E292" s="748" t="s">
        <v>2164</v>
      </c>
      <c r="F292" s="752"/>
      <c r="G292" s="752"/>
      <c r="H292" s="766">
        <v>0</v>
      </c>
      <c r="I292" s="752">
        <v>6</v>
      </c>
      <c r="J292" s="752">
        <v>54.69</v>
      </c>
      <c r="K292" s="766">
        <v>1</v>
      </c>
      <c r="L292" s="752">
        <v>6</v>
      </c>
      <c r="M292" s="753">
        <v>54.69</v>
      </c>
    </row>
    <row r="293" spans="1:13" ht="14.4" customHeight="1" x14ac:dyDescent="0.3">
      <c r="A293" s="747" t="s">
        <v>567</v>
      </c>
      <c r="B293" s="748" t="s">
        <v>2364</v>
      </c>
      <c r="C293" s="748" t="s">
        <v>2365</v>
      </c>
      <c r="D293" s="748" t="s">
        <v>2366</v>
      </c>
      <c r="E293" s="748" t="s">
        <v>2367</v>
      </c>
      <c r="F293" s="752"/>
      <c r="G293" s="752"/>
      <c r="H293" s="766">
        <v>0</v>
      </c>
      <c r="I293" s="752">
        <v>1</v>
      </c>
      <c r="J293" s="752">
        <v>95.370000000000019</v>
      </c>
      <c r="K293" s="766">
        <v>1</v>
      </c>
      <c r="L293" s="752">
        <v>1</v>
      </c>
      <c r="M293" s="753">
        <v>95.370000000000019</v>
      </c>
    </row>
    <row r="294" spans="1:13" ht="14.4" customHeight="1" x14ac:dyDescent="0.3">
      <c r="A294" s="747" t="s">
        <v>567</v>
      </c>
      <c r="B294" s="748" t="s">
        <v>2165</v>
      </c>
      <c r="C294" s="748" t="s">
        <v>2168</v>
      </c>
      <c r="D294" s="748" t="s">
        <v>1307</v>
      </c>
      <c r="E294" s="748" t="s">
        <v>2169</v>
      </c>
      <c r="F294" s="752"/>
      <c r="G294" s="752"/>
      <c r="H294" s="766">
        <v>0</v>
      </c>
      <c r="I294" s="752">
        <v>3</v>
      </c>
      <c r="J294" s="752">
        <v>136.47000000000003</v>
      </c>
      <c r="K294" s="766">
        <v>1</v>
      </c>
      <c r="L294" s="752">
        <v>3</v>
      </c>
      <c r="M294" s="753">
        <v>136.47000000000003</v>
      </c>
    </row>
    <row r="295" spans="1:13" ht="14.4" customHeight="1" x14ac:dyDescent="0.3">
      <c r="A295" s="747" t="s">
        <v>567</v>
      </c>
      <c r="B295" s="748" t="s">
        <v>2170</v>
      </c>
      <c r="C295" s="748" t="s">
        <v>2171</v>
      </c>
      <c r="D295" s="748" t="s">
        <v>708</v>
      </c>
      <c r="E295" s="748" t="s">
        <v>1991</v>
      </c>
      <c r="F295" s="752"/>
      <c r="G295" s="752"/>
      <c r="H295" s="766">
        <v>0</v>
      </c>
      <c r="I295" s="752">
        <v>5</v>
      </c>
      <c r="J295" s="752">
        <v>99.09999999999998</v>
      </c>
      <c r="K295" s="766">
        <v>1</v>
      </c>
      <c r="L295" s="752">
        <v>5</v>
      </c>
      <c r="M295" s="753">
        <v>99.09999999999998</v>
      </c>
    </row>
    <row r="296" spans="1:13" ht="14.4" customHeight="1" x14ac:dyDescent="0.3">
      <c r="A296" s="747" t="s">
        <v>567</v>
      </c>
      <c r="B296" s="748" t="s">
        <v>2170</v>
      </c>
      <c r="C296" s="748" t="s">
        <v>2172</v>
      </c>
      <c r="D296" s="748" t="s">
        <v>710</v>
      </c>
      <c r="E296" s="748" t="s">
        <v>1995</v>
      </c>
      <c r="F296" s="752"/>
      <c r="G296" s="752"/>
      <c r="H296" s="766">
        <v>0</v>
      </c>
      <c r="I296" s="752">
        <v>8</v>
      </c>
      <c r="J296" s="752">
        <v>216.8</v>
      </c>
      <c r="K296" s="766">
        <v>1</v>
      </c>
      <c r="L296" s="752">
        <v>8</v>
      </c>
      <c r="M296" s="753">
        <v>216.8</v>
      </c>
    </row>
    <row r="297" spans="1:13" ht="14.4" customHeight="1" x14ac:dyDescent="0.3">
      <c r="A297" s="747" t="s">
        <v>567</v>
      </c>
      <c r="B297" s="748" t="s">
        <v>2175</v>
      </c>
      <c r="C297" s="748" t="s">
        <v>2368</v>
      </c>
      <c r="D297" s="748" t="s">
        <v>2369</v>
      </c>
      <c r="E297" s="748" t="s">
        <v>2370</v>
      </c>
      <c r="F297" s="752"/>
      <c r="G297" s="752"/>
      <c r="H297" s="766">
        <v>0</v>
      </c>
      <c r="I297" s="752">
        <v>3</v>
      </c>
      <c r="J297" s="752">
        <v>732.79999999999984</v>
      </c>
      <c r="K297" s="766">
        <v>1</v>
      </c>
      <c r="L297" s="752">
        <v>3</v>
      </c>
      <c r="M297" s="753">
        <v>732.79999999999984</v>
      </c>
    </row>
    <row r="298" spans="1:13" ht="14.4" customHeight="1" x14ac:dyDescent="0.3">
      <c r="A298" s="747" t="s">
        <v>567</v>
      </c>
      <c r="B298" s="748" t="s">
        <v>2175</v>
      </c>
      <c r="C298" s="748" t="s">
        <v>2371</v>
      </c>
      <c r="D298" s="748" t="s">
        <v>2369</v>
      </c>
      <c r="E298" s="748" t="s">
        <v>2262</v>
      </c>
      <c r="F298" s="752"/>
      <c r="G298" s="752"/>
      <c r="H298" s="766">
        <v>0</v>
      </c>
      <c r="I298" s="752">
        <v>2</v>
      </c>
      <c r="J298" s="752">
        <v>1738.9000000000005</v>
      </c>
      <c r="K298" s="766">
        <v>1</v>
      </c>
      <c r="L298" s="752">
        <v>2</v>
      </c>
      <c r="M298" s="753">
        <v>1738.9000000000005</v>
      </c>
    </row>
    <row r="299" spans="1:13" ht="14.4" customHeight="1" x14ac:dyDescent="0.3">
      <c r="A299" s="747" t="s">
        <v>567</v>
      </c>
      <c r="B299" s="748" t="s">
        <v>2175</v>
      </c>
      <c r="C299" s="748" t="s">
        <v>2176</v>
      </c>
      <c r="D299" s="748" t="s">
        <v>2177</v>
      </c>
      <c r="E299" s="748" t="s">
        <v>2088</v>
      </c>
      <c r="F299" s="752"/>
      <c r="G299" s="752"/>
      <c r="H299" s="766">
        <v>0</v>
      </c>
      <c r="I299" s="752">
        <v>1</v>
      </c>
      <c r="J299" s="752">
        <v>91.54000000000002</v>
      </c>
      <c r="K299" s="766">
        <v>1</v>
      </c>
      <c r="L299" s="752">
        <v>1</v>
      </c>
      <c r="M299" s="753">
        <v>91.54000000000002</v>
      </c>
    </row>
    <row r="300" spans="1:13" ht="14.4" customHeight="1" x14ac:dyDescent="0.3">
      <c r="A300" s="747" t="s">
        <v>567</v>
      </c>
      <c r="B300" s="748" t="s">
        <v>2178</v>
      </c>
      <c r="C300" s="748" t="s">
        <v>2372</v>
      </c>
      <c r="D300" s="748" t="s">
        <v>2180</v>
      </c>
      <c r="E300" s="748" t="s">
        <v>2370</v>
      </c>
      <c r="F300" s="752"/>
      <c r="G300" s="752"/>
      <c r="H300" s="766">
        <v>0</v>
      </c>
      <c r="I300" s="752">
        <v>1</v>
      </c>
      <c r="J300" s="752">
        <v>79.760000000000005</v>
      </c>
      <c r="K300" s="766">
        <v>1</v>
      </c>
      <c r="L300" s="752">
        <v>1</v>
      </c>
      <c r="M300" s="753">
        <v>79.760000000000005</v>
      </c>
    </row>
    <row r="301" spans="1:13" ht="14.4" customHeight="1" x14ac:dyDescent="0.3">
      <c r="A301" s="747" t="s">
        <v>567</v>
      </c>
      <c r="B301" s="748" t="s">
        <v>2373</v>
      </c>
      <c r="C301" s="748" t="s">
        <v>2374</v>
      </c>
      <c r="D301" s="748" t="s">
        <v>2375</v>
      </c>
      <c r="E301" s="748" t="s">
        <v>2376</v>
      </c>
      <c r="F301" s="752"/>
      <c r="G301" s="752"/>
      <c r="H301" s="766">
        <v>0</v>
      </c>
      <c r="I301" s="752">
        <v>5</v>
      </c>
      <c r="J301" s="752">
        <v>250.49000000000007</v>
      </c>
      <c r="K301" s="766">
        <v>1</v>
      </c>
      <c r="L301" s="752">
        <v>5</v>
      </c>
      <c r="M301" s="753">
        <v>250.49000000000007</v>
      </c>
    </row>
    <row r="302" spans="1:13" ht="14.4" customHeight="1" x14ac:dyDescent="0.3">
      <c r="A302" s="747" t="s">
        <v>567</v>
      </c>
      <c r="B302" s="748" t="s">
        <v>2182</v>
      </c>
      <c r="C302" s="748" t="s">
        <v>2183</v>
      </c>
      <c r="D302" s="748" t="s">
        <v>2184</v>
      </c>
      <c r="E302" s="748" t="s">
        <v>2185</v>
      </c>
      <c r="F302" s="752">
        <v>3</v>
      </c>
      <c r="G302" s="752">
        <v>433.44000000000005</v>
      </c>
      <c r="H302" s="766">
        <v>1</v>
      </c>
      <c r="I302" s="752"/>
      <c r="J302" s="752"/>
      <c r="K302" s="766">
        <v>0</v>
      </c>
      <c r="L302" s="752">
        <v>3</v>
      </c>
      <c r="M302" s="753">
        <v>433.44000000000005</v>
      </c>
    </row>
    <row r="303" spans="1:13" ht="14.4" customHeight="1" x14ac:dyDescent="0.3">
      <c r="A303" s="747" t="s">
        <v>567</v>
      </c>
      <c r="B303" s="748" t="s">
        <v>2186</v>
      </c>
      <c r="C303" s="748" t="s">
        <v>2377</v>
      </c>
      <c r="D303" s="748" t="s">
        <v>2188</v>
      </c>
      <c r="E303" s="748" t="s">
        <v>2378</v>
      </c>
      <c r="F303" s="752"/>
      <c r="G303" s="752"/>
      <c r="H303" s="766">
        <v>0</v>
      </c>
      <c r="I303" s="752">
        <v>2</v>
      </c>
      <c r="J303" s="752">
        <v>142.25</v>
      </c>
      <c r="K303" s="766">
        <v>1</v>
      </c>
      <c r="L303" s="752">
        <v>2</v>
      </c>
      <c r="M303" s="753">
        <v>142.25</v>
      </c>
    </row>
    <row r="304" spans="1:13" ht="14.4" customHeight="1" x14ac:dyDescent="0.3">
      <c r="A304" s="747" t="s">
        <v>567</v>
      </c>
      <c r="B304" s="748" t="s">
        <v>2186</v>
      </c>
      <c r="C304" s="748" t="s">
        <v>2379</v>
      </c>
      <c r="D304" s="748" t="s">
        <v>2188</v>
      </c>
      <c r="E304" s="748" t="s">
        <v>2380</v>
      </c>
      <c r="F304" s="752"/>
      <c r="G304" s="752"/>
      <c r="H304" s="766">
        <v>0</v>
      </c>
      <c r="I304" s="752">
        <v>1</v>
      </c>
      <c r="J304" s="752">
        <v>408.93000000000012</v>
      </c>
      <c r="K304" s="766">
        <v>1</v>
      </c>
      <c r="L304" s="752">
        <v>1</v>
      </c>
      <c r="M304" s="753">
        <v>408.93000000000012</v>
      </c>
    </row>
    <row r="305" spans="1:13" ht="14.4" customHeight="1" x14ac:dyDescent="0.3">
      <c r="A305" s="747" t="s">
        <v>567</v>
      </c>
      <c r="B305" s="748" t="s">
        <v>2190</v>
      </c>
      <c r="C305" s="748" t="s">
        <v>2381</v>
      </c>
      <c r="D305" s="748" t="s">
        <v>703</v>
      </c>
      <c r="E305" s="748" t="s">
        <v>2302</v>
      </c>
      <c r="F305" s="752"/>
      <c r="G305" s="752"/>
      <c r="H305" s="766">
        <v>0</v>
      </c>
      <c r="I305" s="752">
        <v>1</v>
      </c>
      <c r="J305" s="752">
        <v>194.68000000000006</v>
      </c>
      <c r="K305" s="766">
        <v>1</v>
      </c>
      <c r="L305" s="752">
        <v>1</v>
      </c>
      <c r="M305" s="753">
        <v>194.68000000000006</v>
      </c>
    </row>
    <row r="306" spans="1:13" ht="14.4" customHeight="1" x14ac:dyDescent="0.3">
      <c r="A306" s="747" t="s">
        <v>567</v>
      </c>
      <c r="B306" s="748" t="s">
        <v>2192</v>
      </c>
      <c r="C306" s="748" t="s">
        <v>2196</v>
      </c>
      <c r="D306" s="748" t="s">
        <v>2194</v>
      </c>
      <c r="E306" s="748" t="s">
        <v>2197</v>
      </c>
      <c r="F306" s="752"/>
      <c r="G306" s="752"/>
      <c r="H306" s="766">
        <v>0</v>
      </c>
      <c r="I306" s="752">
        <v>1</v>
      </c>
      <c r="J306" s="752">
        <v>404.83</v>
      </c>
      <c r="K306" s="766">
        <v>1</v>
      </c>
      <c r="L306" s="752">
        <v>1</v>
      </c>
      <c r="M306" s="753">
        <v>404.83</v>
      </c>
    </row>
    <row r="307" spans="1:13" ht="14.4" customHeight="1" x14ac:dyDescent="0.3">
      <c r="A307" s="747" t="s">
        <v>567</v>
      </c>
      <c r="B307" s="748" t="s">
        <v>2200</v>
      </c>
      <c r="C307" s="748" t="s">
        <v>2382</v>
      </c>
      <c r="D307" s="748" t="s">
        <v>2383</v>
      </c>
      <c r="E307" s="748" t="s">
        <v>2384</v>
      </c>
      <c r="F307" s="752">
        <v>1</v>
      </c>
      <c r="G307" s="752">
        <v>115.93</v>
      </c>
      <c r="H307" s="766">
        <v>1</v>
      </c>
      <c r="I307" s="752"/>
      <c r="J307" s="752"/>
      <c r="K307" s="766">
        <v>0</v>
      </c>
      <c r="L307" s="752">
        <v>1</v>
      </c>
      <c r="M307" s="753">
        <v>115.93</v>
      </c>
    </row>
    <row r="308" spans="1:13" ht="14.4" customHeight="1" x14ac:dyDescent="0.3">
      <c r="A308" s="747" t="s">
        <v>567</v>
      </c>
      <c r="B308" s="748" t="s">
        <v>2200</v>
      </c>
      <c r="C308" s="748" t="s">
        <v>2201</v>
      </c>
      <c r="D308" s="748" t="s">
        <v>2202</v>
      </c>
      <c r="E308" s="748" t="s">
        <v>2203</v>
      </c>
      <c r="F308" s="752"/>
      <c r="G308" s="752"/>
      <c r="H308" s="766">
        <v>0</v>
      </c>
      <c r="I308" s="752">
        <v>3</v>
      </c>
      <c r="J308" s="752">
        <v>208.38</v>
      </c>
      <c r="K308" s="766">
        <v>1</v>
      </c>
      <c r="L308" s="752">
        <v>3</v>
      </c>
      <c r="M308" s="753">
        <v>208.38</v>
      </c>
    </row>
    <row r="309" spans="1:13" ht="14.4" customHeight="1" x14ac:dyDescent="0.3">
      <c r="A309" s="747" t="s">
        <v>567</v>
      </c>
      <c r="B309" s="748" t="s">
        <v>2200</v>
      </c>
      <c r="C309" s="748" t="s">
        <v>2385</v>
      </c>
      <c r="D309" s="748" t="s">
        <v>1479</v>
      </c>
      <c r="E309" s="748" t="s">
        <v>2386</v>
      </c>
      <c r="F309" s="752">
        <v>2</v>
      </c>
      <c r="G309" s="752">
        <v>248.54999999999998</v>
      </c>
      <c r="H309" s="766">
        <v>1</v>
      </c>
      <c r="I309" s="752"/>
      <c r="J309" s="752"/>
      <c r="K309" s="766">
        <v>0</v>
      </c>
      <c r="L309" s="752">
        <v>2</v>
      </c>
      <c r="M309" s="753">
        <v>248.54999999999998</v>
      </c>
    </row>
    <row r="310" spans="1:13" ht="14.4" customHeight="1" x14ac:dyDescent="0.3">
      <c r="A310" s="747" t="s">
        <v>567</v>
      </c>
      <c r="B310" s="748" t="s">
        <v>2387</v>
      </c>
      <c r="C310" s="748" t="s">
        <v>2388</v>
      </c>
      <c r="D310" s="748" t="s">
        <v>1643</v>
      </c>
      <c r="E310" s="748" t="s">
        <v>2389</v>
      </c>
      <c r="F310" s="752"/>
      <c r="G310" s="752"/>
      <c r="H310" s="766">
        <v>0</v>
      </c>
      <c r="I310" s="752">
        <v>3</v>
      </c>
      <c r="J310" s="752">
        <v>148.9800013466724</v>
      </c>
      <c r="K310" s="766">
        <v>1</v>
      </c>
      <c r="L310" s="752">
        <v>3</v>
      </c>
      <c r="M310" s="753">
        <v>148.9800013466724</v>
      </c>
    </row>
    <row r="311" spans="1:13" ht="14.4" customHeight="1" x14ac:dyDescent="0.3">
      <c r="A311" s="747" t="s">
        <v>567</v>
      </c>
      <c r="B311" s="748" t="s">
        <v>2211</v>
      </c>
      <c r="C311" s="748" t="s">
        <v>2212</v>
      </c>
      <c r="D311" s="748" t="s">
        <v>2213</v>
      </c>
      <c r="E311" s="748" t="s">
        <v>2214</v>
      </c>
      <c r="F311" s="752"/>
      <c r="G311" s="752"/>
      <c r="H311" s="766">
        <v>0</v>
      </c>
      <c r="I311" s="752">
        <v>1</v>
      </c>
      <c r="J311" s="752">
        <v>1272.1500000000001</v>
      </c>
      <c r="K311" s="766">
        <v>1</v>
      </c>
      <c r="L311" s="752">
        <v>1</v>
      </c>
      <c r="M311" s="753">
        <v>1272.1500000000001</v>
      </c>
    </row>
    <row r="312" spans="1:13" ht="14.4" customHeight="1" x14ac:dyDescent="0.3">
      <c r="A312" s="747" t="s">
        <v>567</v>
      </c>
      <c r="B312" s="748" t="s">
        <v>2219</v>
      </c>
      <c r="C312" s="748" t="s">
        <v>2390</v>
      </c>
      <c r="D312" s="748" t="s">
        <v>1303</v>
      </c>
      <c r="E312" s="748" t="s">
        <v>1993</v>
      </c>
      <c r="F312" s="752"/>
      <c r="G312" s="752"/>
      <c r="H312" s="766">
        <v>0</v>
      </c>
      <c r="I312" s="752">
        <v>1</v>
      </c>
      <c r="J312" s="752">
        <v>99.790000000000035</v>
      </c>
      <c r="K312" s="766">
        <v>1</v>
      </c>
      <c r="L312" s="752">
        <v>1</v>
      </c>
      <c r="M312" s="753">
        <v>99.790000000000035</v>
      </c>
    </row>
    <row r="313" spans="1:13" ht="14.4" customHeight="1" x14ac:dyDescent="0.3">
      <c r="A313" s="747" t="s">
        <v>567</v>
      </c>
      <c r="B313" s="748" t="s">
        <v>2391</v>
      </c>
      <c r="C313" s="748" t="s">
        <v>2392</v>
      </c>
      <c r="D313" s="748" t="s">
        <v>2393</v>
      </c>
      <c r="E313" s="748" t="s">
        <v>2394</v>
      </c>
      <c r="F313" s="752"/>
      <c r="G313" s="752"/>
      <c r="H313" s="766">
        <v>0</v>
      </c>
      <c r="I313" s="752">
        <v>1</v>
      </c>
      <c r="J313" s="752">
        <v>131.29000000000002</v>
      </c>
      <c r="K313" s="766">
        <v>1</v>
      </c>
      <c r="L313" s="752">
        <v>1</v>
      </c>
      <c r="M313" s="753">
        <v>131.29000000000002</v>
      </c>
    </row>
    <row r="314" spans="1:13" ht="14.4" customHeight="1" x14ac:dyDescent="0.3">
      <c r="A314" s="747" t="s">
        <v>567</v>
      </c>
      <c r="B314" s="748" t="s">
        <v>2223</v>
      </c>
      <c r="C314" s="748" t="s">
        <v>2229</v>
      </c>
      <c r="D314" s="748" t="s">
        <v>1322</v>
      </c>
      <c r="E314" s="748" t="s">
        <v>1323</v>
      </c>
      <c r="F314" s="752"/>
      <c r="G314" s="752"/>
      <c r="H314" s="766">
        <v>0</v>
      </c>
      <c r="I314" s="752">
        <v>35</v>
      </c>
      <c r="J314" s="752">
        <v>1432.2000000000003</v>
      </c>
      <c r="K314" s="766">
        <v>1</v>
      </c>
      <c r="L314" s="752">
        <v>35</v>
      </c>
      <c r="M314" s="753">
        <v>1432.2000000000003</v>
      </c>
    </row>
    <row r="315" spans="1:13" ht="14.4" customHeight="1" x14ac:dyDescent="0.3">
      <c r="A315" s="747" t="s">
        <v>567</v>
      </c>
      <c r="B315" s="748" t="s">
        <v>2223</v>
      </c>
      <c r="C315" s="748" t="s">
        <v>2230</v>
      </c>
      <c r="D315" s="748" t="s">
        <v>1324</v>
      </c>
      <c r="E315" s="748" t="s">
        <v>1323</v>
      </c>
      <c r="F315" s="752"/>
      <c r="G315" s="752"/>
      <c r="H315" s="766">
        <v>0</v>
      </c>
      <c r="I315" s="752">
        <v>47</v>
      </c>
      <c r="J315" s="752">
        <v>1927.56</v>
      </c>
      <c r="K315" s="766">
        <v>1</v>
      </c>
      <c r="L315" s="752">
        <v>47</v>
      </c>
      <c r="M315" s="753">
        <v>1927.56</v>
      </c>
    </row>
    <row r="316" spans="1:13" ht="14.4" customHeight="1" x14ac:dyDescent="0.3">
      <c r="A316" s="747" t="s">
        <v>567</v>
      </c>
      <c r="B316" s="748" t="s">
        <v>2223</v>
      </c>
      <c r="C316" s="748" t="s">
        <v>2395</v>
      </c>
      <c r="D316" s="748" t="s">
        <v>1352</v>
      </c>
      <c r="E316" s="748" t="s">
        <v>1653</v>
      </c>
      <c r="F316" s="752"/>
      <c r="G316" s="752"/>
      <c r="H316" s="766">
        <v>0</v>
      </c>
      <c r="I316" s="752">
        <v>5</v>
      </c>
      <c r="J316" s="752">
        <v>271.90000000000003</v>
      </c>
      <c r="K316" s="766">
        <v>1</v>
      </c>
      <c r="L316" s="752">
        <v>5</v>
      </c>
      <c r="M316" s="753">
        <v>271.90000000000003</v>
      </c>
    </row>
    <row r="317" spans="1:13" ht="14.4" customHeight="1" x14ac:dyDescent="0.3">
      <c r="A317" s="747" t="s">
        <v>567</v>
      </c>
      <c r="B317" s="748" t="s">
        <v>2223</v>
      </c>
      <c r="C317" s="748" t="s">
        <v>2237</v>
      </c>
      <c r="D317" s="748" t="s">
        <v>1339</v>
      </c>
      <c r="E317" s="748" t="s">
        <v>2238</v>
      </c>
      <c r="F317" s="752"/>
      <c r="G317" s="752"/>
      <c r="H317" s="766">
        <v>0</v>
      </c>
      <c r="I317" s="752">
        <v>3</v>
      </c>
      <c r="J317" s="752">
        <v>335.84999999999997</v>
      </c>
      <c r="K317" s="766">
        <v>1</v>
      </c>
      <c r="L317" s="752">
        <v>3</v>
      </c>
      <c r="M317" s="753">
        <v>335.84999999999997</v>
      </c>
    </row>
    <row r="318" spans="1:13" ht="14.4" customHeight="1" x14ac:dyDescent="0.3">
      <c r="A318" s="747" t="s">
        <v>567</v>
      </c>
      <c r="B318" s="748" t="s">
        <v>2223</v>
      </c>
      <c r="C318" s="748" t="s">
        <v>2239</v>
      </c>
      <c r="D318" s="748" t="s">
        <v>1344</v>
      </c>
      <c r="E318" s="748" t="s">
        <v>2238</v>
      </c>
      <c r="F318" s="752"/>
      <c r="G318" s="752"/>
      <c r="H318" s="766">
        <v>0</v>
      </c>
      <c r="I318" s="752">
        <v>5</v>
      </c>
      <c r="J318" s="752">
        <v>559.75000000000011</v>
      </c>
      <c r="K318" s="766">
        <v>1</v>
      </c>
      <c r="L318" s="752">
        <v>5</v>
      </c>
      <c r="M318" s="753">
        <v>559.75000000000011</v>
      </c>
    </row>
    <row r="319" spans="1:13" ht="14.4" customHeight="1" x14ac:dyDescent="0.3">
      <c r="A319" s="747" t="s">
        <v>567</v>
      </c>
      <c r="B319" s="748" t="s">
        <v>2223</v>
      </c>
      <c r="C319" s="748" t="s">
        <v>2240</v>
      </c>
      <c r="D319" s="748" t="s">
        <v>1341</v>
      </c>
      <c r="E319" s="748" t="s">
        <v>2238</v>
      </c>
      <c r="F319" s="752"/>
      <c r="G319" s="752"/>
      <c r="H319" s="766">
        <v>0</v>
      </c>
      <c r="I319" s="752">
        <v>4</v>
      </c>
      <c r="J319" s="752">
        <v>447.79999999999995</v>
      </c>
      <c r="K319" s="766">
        <v>1</v>
      </c>
      <c r="L319" s="752">
        <v>4</v>
      </c>
      <c r="M319" s="753">
        <v>447.79999999999995</v>
      </c>
    </row>
    <row r="320" spans="1:13" ht="14.4" customHeight="1" x14ac:dyDescent="0.3">
      <c r="A320" s="747" t="s">
        <v>567</v>
      </c>
      <c r="B320" s="748" t="s">
        <v>2223</v>
      </c>
      <c r="C320" s="748" t="s">
        <v>2241</v>
      </c>
      <c r="D320" s="748" t="s">
        <v>2242</v>
      </c>
      <c r="E320" s="748" t="s">
        <v>2238</v>
      </c>
      <c r="F320" s="752"/>
      <c r="G320" s="752"/>
      <c r="H320" s="766">
        <v>0</v>
      </c>
      <c r="I320" s="752">
        <v>3</v>
      </c>
      <c r="J320" s="752">
        <v>336.62</v>
      </c>
      <c r="K320" s="766">
        <v>1</v>
      </c>
      <c r="L320" s="752">
        <v>3</v>
      </c>
      <c r="M320" s="753">
        <v>336.62</v>
      </c>
    </row>
    <row r="321" spans="1:13" ht="14.4" customHeight="1" x14ac:dyDescent="0.3">
      <c r="A321" s="747" t="s">
        <v>567</v>
      </c>
      <c r="B321" s="748" t="s">
        <v>2223</v>
      </c>
      <c r="C321" s="748" t="s">
        <v>2243</v>
      </c>
      <c r="D321" s="748" t="s">
        <v>1321</v>
      </c>
      <c r="E321" s="748" t="s">
        <v>1319</v>
      </c>
      <c r="F321" s="752"/>
      <c r="G321" s="752"/>
      <c r="H321" s="766">
        <v>0</v>
      </c>
      <c r="I321" s="752">
        <v>8</v>
      </c>
      <c r="J321" s="752">
        <v>1311.1299999999999</v>
      </c>
      <c r="K321" s="766">
        <v>1</v>
      </c>
      <c r="L321" s="752">
        <v>8</v>
      </c>
      <c r="M321" s="753">
        <v>1311.1299999999999</v>
      </c>
    </row>
    <row r="322" spans="1:13" ht="14.4" customHeight="1" x14ac:dyDescent="0.3">
      <c r="A322" s="747" t="s">
        <v>567</v>
      </c>
      <c r="B322" s="748" t="s">
        <v>2223</v>
      </c>
      <c r="C322" s="748" t="s">
        <v>2244</v>
      </c>
      <c r="D322" s="748" t="s">
        <v>1350</v>
      </c>
      <c r="E322" s="748" t="s">
        <v>1319</v>
      </c>
      <c r="F322" s="752"/>
      <c r="G322" s="752"/>
      <c r="H322" s="766">
        <v>0</v>
      </c>
      <c r="I322" s="752">
        <v>4</v>
      </c>
      <c r="J322" s="752">
        <v>490.7600000000001</v>
      </c>
      <c r="K322" s="766">
        <v>1</v>
      </c>
      <c r="L322" s="752">
        <v>4</v>
      </c>
      <c r="M322" s="753">
        <v>490.7600000000001</v>
      </c>
    </row>
    <row r="323" spans="1:13" ht="14.4" customHeight="1" x14ac:dyDescent="0.3">
      <c r="A323" s="747" t="s">
        <v>567</v>
      </c>
      <c r="B323" s="748" t="s">
        <v>2223</v>
      </c>
      <c r="C323" s="748" t="s">
        <v>2245</v>
      </c>
      <c r="D323" s="748" t="s">
        <v>1349</v>
      </c>
      <c r="E323" s="748" t="s">
        <v>1319</v>
      </c>
      <c r="F323" s="752"/>
      <c r="G323" s="752"/>
      <c r="H323" s="766">
        <v>0</v>
      </c>
      <c r="I323" s="752">
        <v>4</v>
      </c>
      <c r="J323" s="752">
        <v>490.76000000000005</v>
      </c>
      <c r="K323" s="766">
        <v>1</v>
      </c>
      <c r="L323" s="752">
        <v>4</v>
      </c>
      <c r="M323" s="753">
        <v>490.76000000000005</v>
      </c>
    </row>
    <row r="324" spans="1:13" ht="14.4" customHeight="1" x14ac:dyDescent="0.3">
      <c r="A324" s="747" t="s">
        <v>567</v>
      </c>
      <c r="B324" s="748" t="s">
        <v>2223</v>
      </c>
      <c r="C324" s="748" t="s">
        <v>2248</v>
      </c>
      <c r="D324" s="748" t="s">
        <v>2249</v>
      </c>
      <c r="E324" s="748" t="s">
        <v>1328</v>
      </c>
      <c r="F324" s="752"/>
      <c r="G324" s="752"/>
      <c r="H324" s="766">
        <v>0</v>
      </c>
      <c r="I324" s="752">
        <v>31</v>
      </c>
      <c r="J324" s="752">
        <v>5557.0599999999995</v>
      </c>
      <c r="K324" s="766">
        <v>1</v>
      </c>
      <c r="L324" s="752">
        <v>31</v>
      </c>
      <c r="M324" s="753">
        <v>5557.0599999999995</v>
      </c>
    </row>
    <row r="325" spans="1:13" ht="14.4" customHeight="1" thickBot="1" x14ac:dyDescent="0.35">
      <c r="A325" s="754" t="s">
        <v>564</v>
      </c>
      <c r="B325" s="755" t="s">
        <v>2114</v>
      </c>
      <c r="C325" s="755" t="s">
        <v>2121</v>
      </c>
      <c r="D325" s="755" t="s">
        <v>2119</v>
      </c>
      <c r="E325" s="755" t="s">
        <v>2122</v>
      </c>
      <c r="F325" s="759"/>
      <c r="G325" s="759"/>
      <c r="H325" s="767">
        <v>0</v>
      </c>
      <c r="I325" s="759">
        <v>25</v>
      </c>
      <c r="J325" s="759">
        <v>1266</v>
      </c>
      <c r="K325" s="767">
        <v>1</v>
      </c>
      <c r="L325" s="759">
        <v>25</v>
      </c>
      <c r="M325" s="760">
        <v>1266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1297</v>
      </c>
      <c r="C3" s="396">
        <f>SUM(C6:C1048576)</f>
        <v>1312</v>
      </c>
      <c r="D3" s="396">
        <f>SUM(D6:D1048576)</f>
        <v>149</v>
      </c>
      <c r="E3" s="397">
        <f>SUM(E6:E1048576)</f>
        <v>0</v>
      </c>
      <c r="F3" s="394">
        <f>IF(SUM($B3:$E3)=0,"",B3/SUM($B3:$E3))</f>
        <v>0.47026831036983319</v>
      </c>
      <c r="G3" s="392">
        <f t="shared" ref="G3:I3" si="0">IF(SUM($B3:$E3)=0,"",C3/SUM($B3:$E3))</f>
        <v>0.47570703408266862</v>
      </c>
      <c r="H3" s="392">
        <f t="shared" si="0"/>
        <v>5.402465554749819E-2</v>
      </c>
      <c r="I3" s="393">
        <f t="shared" si="0"/>
        <v>0</v>
      </c>
      <c r="J3" s="396">
        <f>SUM(J6:J1048576)</f>
        <v>147</v>
      </c>
      <c r="K3" s="396">
        <f>SUM(K6:K1048576)</f>
        <v>392</v>
      </c>
      <c r="L3" s="396">
        <f>SUM(L6:L1048576)</f>
        <v>149</v>
      </c>
      <c r="M3" s="397">
        <f>SUM(M6:M1048576)</f>
        <v>0</v>
      </c>
      <c r="N3" s="394">
        <f>IF(SUM($J3:$M3)=0,"",J3/SUM($J3:$M3))</f>
        <v>0.21366279069767441</v>
      </c>
      <c r="O3" s="392">
        <f t="shared" ref="O3:Q3" si="1">IF(SUM($J3:$M3)=0,"",K3/SUM($J3:$M3))</f>
        <v>0.56976744186046513</v>
      </c>
      <c r="P3" s="392">
        <f t="shared" si="1"/>
        <v>0.21656976744186046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2397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2398</v>
      </c>
      <c r="B7" s="798">
        <v>932</v>
      </c>
      <c r="C7" s="752">
        <v>725</v>
      </c>
      <c r="D7" s="752">
        <v>133</v>
      </c>
      <c r="E7" s="753"/>
      <c r="F7" s="795">
        <v>0.52067039106145252</v>
      </c>
      <c r="G7" s="766">
        <v>0.40502793296089384</v>
      </c>
      <c r="H7" s="766">
        <v>7.4301675977653636E-2</v>
      </c>
      <c r="I7" s="801">
        <v>0</v>
      </c>
      <c r="J7" s="798">
        <v>94</v>
      </c>
      <c r="K7" s="752">
        <v>245</v>
      </c>
      <c r="L7" s="752">
        <v>133</v>
      </c>
      <c r="M7" s="753"/>
      <c r="N7" s="795">
        <v>0.19915254237288135</v>
      </c>
      <c r="O7" s="766">
        <v>0.51906779661016944</v>
      </c>
      <c r="P7" s="766">
        <v>0.28177966101694918</v>
      </c>
      <c r="Q7" s="789">
        <v>0</v>
      </c>
    </row>
    <row r="8" spans="1:17" ht="14.4" customHeight="1" x14ac:dyDescent="0.3">
      <c r="A8" s="792" t="s">
        <v>2399</v>
      </c>
      <c r="B8" s="798">
        <v>25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14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thickBot="1" x14ac:dyDescent="0.35">
      <c r="A9" s="793" t="s">
        <v>2400</v>
      </c>
      <c r="B9" s="799">
        <v>340</v>
      </c>
      <c r="C9" s="759">
        <v>587</v>
      </c>
      <c r="D9" s="759">
        <v>16</v>
      </c>
      <c r="E9" s="760"/>
      <c r="F9" s="796">
        <v>0.36055143160127251</v>
      </c>
      <c r="G9" s="767">
        <v>0.62248144220572643</v>
      </c>
      <c r="H9" s="767">
        <v>1.6967126193001062E-2</v>
      </c>
      <c r="I9" s="802">
        <v>0</v>
      </c>
      <c r="J9" s="799">
        <v>39</v>
      </c>
      <c r="K9" s="759">
        <v>147</v>
      </c>
      <c r="L9" s="759">
        <v>16</v>
      </c>
      <c r="M9" s="760"/>
      <c r="N9" s="796">
        <v>0.19306930693069307</v>
      </c>
      <c r="O9" s="767">
        <v>0.7277227722772277</v>
      </c>
      <c r="P9" s="767">
        <v>7.9207920792079209E-2</v>
      </c>
      <c r="Q9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30</v>
      </c>
      <c r="B5" s="730" t="s">
        <v>2401</v>
      </c>
      <c r="C5" s="733">
        <v>205252.54999999993</v>
      </c>
      <c r="D5" s="733">
        <v>544</v>
      </c>
      <c r="E5" s="733">
        <v>66080.289999999979</v>
      </c>
      <c r="F5" s="803">
        <v>0.32194625596612564</v>
      </c>
      <c r="G5" s="733">
        <v>192</v>
      </c>
      <c r="H5" s="803">
        <v>0.35294117647058826</v>
      </c>
      <c r="I5" s="733">
        <v>139172.25999999995</v>
      </c>
      <c r="J5" s="803">
        <v>0.67805374403387431</v>
      </c>
      <c r="K5" s="733">
        <v>352</v>
      </c>
      <c r="L5" s="803">
        <v>0.6470588235294118</v>
      </c>
      <c r="M5" s="733" t="s">
        <v>73</v>
      </c>
      <c r="N5" s="270"/>
    </row>
    <row r="6" spans="1:14" ht="14.4" customHeight="1" x14ac:dyDescent="0.3">
      <c r="A6" s="729">
        <v>30</v>
      </c>
      <c r="B6" s="730" t="s">
        <v>2402</v>
      </c>
      <c r="C6" s="733">
        <v>182224.47999999992</v>
      </c>
      <c r="D6" s="733">
        <v>505.5</v>
      </c>
      <c r="E6" s="733">
        <v>56708.219999999987</v>
      </c>
      <c r="F6" s="803">
        <v>0.31119979050015678</v>
      </c>
      <c r="G6" s="733">
        <v>174</v>
      </c>
      <c r="H6" s="803">
        <v>0.34421364985163205</v>
      </c>
      <c r="I6" s="733">
        <v>125516.25999999995</v>
      </c>
      <c r="J6" s="803">
        <v>0.68880020949984333</v>
      </c>
      <c r="K6" s="733">
        <v>331.5</v>
      </c>
      <c r="L6" s="803">
        <v>0.65578635014836795</v>
      </c>
      <c r="M6" s="733" t="s">
        <v>1</v>
      </c>
      <c r="N6" s="270"/>
    </row>
    <row r="7" spans="1:14" ht="14.4" customHeight="1" x14ac:dyDescent="0.3">
      <c r="A7" s="729">
        <v>30</v>
      </c>
      <c r="B7" s="730" t="s">
        <v>2403</v>
      </c>
      <c r="C7" s="733">
        <v>0</v>
      </c>
      <c r="D7" s="733">
        <v>17.5</v>
      </c>
      <c r="E7" s="733">
        <v>0</v>
      </c>
      <c r="F7" s="803" t="s">
        <v>546</v>
      </c>
      <c r="G7" s="733">
        <v>9</v>
      </c>
      <c r="H7" s="803">
        <v>0.51428571428571423</v>
      </c>
      <c r="I7" s="733">
        <v>0</v>
      </c>
      <c r="J7" s="803" t="s">
        <v>546</v>
      </c>
      <c r="K7" s="733">
        <v>8.5</v>
      </c>
      <c r="L7" s="803">
        <v>0.48571428571428571</v>
      </c>
      <c r="M7" s="733" t="s">
        <v>1</v>
      </c>
      <c r="N7" s="270"/>
    </row>
    <row r="8" spans="1:14" ht="14.4" customHeight="1" x14ac:dyDescent="0.3">
      <c r="A8" s="729">
        <v>30</v>
      </c>
      <c r="B8" s="730" t="s">
        <v>2404</v>
      </c>
      <c r="C8" s="733">
        <v>23028.07</v>
      </c>
      <c r="D8" s="733">
        <v>21</v>
      </c>
      <c r="E8" s="733">
        <v>9372.07</v>
      </c>
      <c r="F8" s="803">
        <v>0.40698460617845961</v>
      </c>
      <c r="G8" s="733">
        <v>9</v>
      </c>
      <c r="H8" s="803">
        <v>0.42857142857142855</v>
      </c>
      <c r="I8" s="733">
        <v>13656</v>
      </c>
      <c r="J8" s="803">
        <v>0.59301539382154045</v>
      </c>
      <c r="K8" s="733">
        <v>12</v>
      </c>
      <c r="L8" s="803">
        <v>0.5714285714285714</v>
      </c>
      <c r="M8" s="733" t="s">
        <v>1</v>
      </c>
      <c r="N8" s="270"/>
    </row>
    <row r="9" spans="1:14" ht="14.4" customHeight="1" x14ac:dyDescent="0.3">
      <c r="A9" s="729" t="s">
        <v>544</v>
      </c>
      <c r="B9" s="730" t="s">
        <v>3</v>
      </c>
      <c r="C9" s="733">
        <v>205252.54999999993</v>
      </c>
      <c r="D9" s="733">
        <v>544</v>
      </c>
      <c r="E9" s="733">
        <v>66080.289999999979</v>
      </c>
      <c r="F9" s="803">
        <v>0.32194625596612564</v>
      </c>
      <c r="G9" s="733">
        <v>192</v>
      </c>
      <c r="H9" s="803">
        <v>0.35294117647058826</v>
      </c>
      <c r="I9" s="733">
        <v>139172.25999999995</v>
      </c>
      <c r="J9" s="803">
        <v>0.67805374403387431</v>
      </c>
      <c r="K9" s="733">
        <v>352</v>
      </c>
      <c r="L9" s="803">
        <v>0.6470588235294118</v>
      </c>
      <c r="M9" s="733" t="s">
        <v>555</v>
      </c>
      <c r="N9" s="270"/>
    </row>
    <row r="11" spans="1:14" ht="14.4" customHeight="1" x14ac:dyDescent="0.3">
      <c r="A11" s="729">
        <v>30</v>
      </c>
      <c r="B11" s="730" t="s">
        <v>2401</v>
      </c>
      <c r="C11" s="733" t="s">
        <v>546</v>
      </c>
      <c r="D11" s="733" t="s">
        <v>546</v>
      </c>
      <c r="E11" s="733" t="s">
        <v>546</v>
      </c>
      <c r="F11" s="803" t="s">
        <v>546</v>
      </c>
      <c r="G11" s="733" t="s">
        <v>546</v>
      </c>
      <c r="H11" s="803" t="s">
        <v>546</v>
      </c>
      <c r="I11" s="733" t="s">
        <v>546</v>
      </c>
      <c r="J11" s="803" t="s">
        <v>546</v>
      </c>
      <c r="K11" s="733" t="s">
        <v>546</v>
      </c>
      <c r="L11" s="803" t="s">
        <v>546</v>
      </c>
      <c r="M11" s="733" t="s">
        <v>73</v>
      </c>
      <c r="N11" s="270"/>
    </row>
    <row r="12" spans="1:14" ht="14.4" customHeight="1" x14ac:dyDescent="0.3">
      <c r="A12" s="729" t="s">
        <v>2405</v>
      </c>
      <c r="B12" s="730" t="s">
        <v>2402</v>
      </c>
      <c r="C12" s="733">
        <v>14645.33</v>
      </c>
      <c r="D12" s="733">
        <v>55</v>
      </c>
      <c r="E12" s="733">
        <v>8722.5699999999979</v>
      </c>
      <c r="F12" s="803">
        <v>0.59558712572540173</v>
      </c>
      <c r="G12" s="733">
        <v>32</v>
      </c>
      <c r="H12" s="803">
        <v>0.58181818181818179</v>
      </c>
      <c r="I12" s="733">
        <v>5922.760000000002</v>
      </c>
      <c r="J12" s="803">
        <v>0.40441287427459827</v>
      </c>
      <c r="K12" s="733">
        <v>23</v>
      </c>
      <c r="L12" s="803">
        <v>0.41818181818181815</v>
      </c>
      <c r="M12" s="733" t="s">
        <v>1</v>
      </c>
      <c r="N12" s="270"/>
    </row>
    <row r="13" spans="1:14" ht="14.4" customHeight="1" x14ac:dyDescent="0.3">
      <c r="A13" s="729" t="s">
        <v>2405</v>
      </c>
      <c r="B13" s="730" t="s">
        <v>2403</v>
      </c>
      <c r="C13" s="733">
        <v>0</v>
      </c>
      <c r="D13" s="733">
        <v>1</v>
      </c>
      <c r="E13" s="733">
        <v>0</v>
      </c>
      <c r="F13" s="803" t="s">
        <v>546</v>
      </c>
      <c r="G13" s="733">
        <v>1</v>
      </c>
      <c r="H13" s="803">
        <v>1</v>
      </c>
      <c r="I13" s="733" t="s">
        <v>546</v>
      </c>
      <c r="J13" s="803" t="s">
        <v>546</v>
      </c>
      <c r="K13" s="733" t="s">
        <v>546</v>
      </c>
      <c r="L13" s="803">
        <v>0</v>
      </c>
      <c r="M13" s="733" t="s">
        <v>1</v>
      </c>
      <c r="N13" s="270"/>
    </row>
    <row r="14" spans="1:14" ht="14.4" customHeight="1" x14ac:dyDescent="0.3">
      <c r="A14" s="729" t="s">
        <v>2405</v>
      </c>
      <c r="B14" s="730" t="s">
        <v>2404</v>
      </c>
      <c r="C14" s="733">
        <v>2700</v>
      </c>
      <c r="D14" s="733">
        <v>1</v>
      </c>
      <c r="E14" s="733">
        <v>2700</v>
      </c>
      <c r="F14" s="803">
        <v>1</v>
      </c>
      <c r="G14" s="733">
        <v>1</v>
      </c>
      <c r="H14" s="803">
        <v>1</v>
      </c>
      <c r="I14" s="733" t="s">
        <v>546</v>
      </c>
      <c r="J14" s="803">
        <v>0</v>
      </c>
      <c r="K14" s="733" t="s">
        <v>546</v>
      </c>
      <c r="L14" s="803">
        <v>0</v>
      </c>
      <c r="M14" s="733" t="s">
        <v>1</v>
      </c>
      <c r="N14" s="270"/>
    </row>
    <row r="15" spans="1:14" ht="14.4" customHeight="1" x14ac:dyDescent="0.3">
      <c r="A15" s="729" t="s">
        <v>2405</v>
      </c>
      <c r="B15" s="730" t="s">
        <v>2406</v>
      </c>
      <c r="C15" s="733">
        <v>17345.330000000002</v>
      </c>
      <c r="D15" s="733">
        <v>57</v>
      </c>
      <c r="E15" s="733">
        <v>11422.569999999998</v>
      </c>
      <c r="F15" s="803">
        <v>0.65853863835395443</v>
      </c>
      <c r="G15" s="733">
        <v>34</v>
      </c>
      <c r="H15" s="803">
        <v>0.59649122807017541</v>
      </c>
      <c r="I15" s="733">
        <v>5922.760000000002</v>
      </c>
      <c r="J15" s="803">
        <v>0.34146136164604546</v>
      </c>
      <c r="K15" s="733">
        <v>23</v>
      </c>
      <c r="L15" s="803">
        <v>0.40350877192982454</v>
      </c>
      <c r="M15" s="733" t="s">
        <v>559</v>
      </c>
      <c r="N15" s="270"/>
    </row>
    <row r="16" spans="1:14" ht="14.4" customHeight="1" x14ac:dyDescent="0.3">
      <c r="A16" s="729" t="s">
        <v>546</v>
      </c>
      <c r="B16" s="730" t="s">
        <v>546</v>
      </c>
      <c r="C16" s="733" t="s">
        <v>546</v>
      </c>
      <c r="D16" s="733" t="s">
        <v>546</v>
      </c>
      <c r="E16" s="733" t="s">
        <v>546</v>
      </c>
      <c r="F16" s="803" t="s">
        <v>546</v>
      </c>
      <c r="G16" s="733" t="s">
        <v>546</v>
      </c>
      <c r="H16" s="803" t="s">
        <v>546</v>
      </c>
      <c r="I16" s="733" t="s">
        <v>546</v>
      </c>
      <c r="J16" s="803" t="s">
        <v>546</v>
      </c>
      <c r="K16" s="733" t="s">
        <v>546</v>
      </c>
      <c r="L16" s="803" t="s">
        <v>546</v>
      </c>
      <c r="M16" s="733" t="s">
        <v>560</v>
      </c>
      <c r="N16" s="270"/>
    </row>
    <row r="17" spans="1:14" ht="14.4" customHeight="1" x14ac:dyDescent="0.3">
      <c r="A17" s="729" t="s">
        <v>2407</v>
      </c>
      <c r="B17" s="730" t="s">
        <v>2402</v>
      </c>
      <c r="C17" s="733">
        <v>167579.14999999991</v>
      </c>
      <c r="D17" s="733">
        <v>450.5</v>
      </c>
      <c r="E17" s="733">
        <v>47985.650000000009</v>
      </c>
      <c r="F17" s="803">
        <v>0.28634618328115424</v>
      </c>
      <c r="G17" s="733">
        <v>142</v>
      </c>
      <c r="H17" s="803">
        <v>0.31520532741398444</v>
      </c>
      <c r="I17" s="733">
        <v>119593.49999999988</v>
      </c>
      <c r="J17" s="803">
        <v>0.71365381671884565</v>
      </c>
      <c r="K17" s="733">
        <v>308.5</v>
      </c>
      <c r="L17" s="803">
        <v>0.68479467258601556</v>
      </c>
      <c r="M17" s="733" t="s">
        <v>1</v>
      </c>
      <c r="N17" s="270"/>
    </row>
    <row r="18" spans="1:14" ht="14.4" customHeight="1" x14ac:dyDescent="0.3">
      <c r="A18" s="729" t="s">
        <v>2407</v>
      </c>
      <c r="B18" s="730" t="s">
        <v>2403</v>
      </c>
      <c r="C18" s="733">
        <v>0</v>
      </c>
      <c r="D18" s="733">
        <v>16.5</v>
      </c>
      <c r="E18" s="733">
        <v>0</v>
      </c>
      <c r="F18" s="803" t="s">
        <v>546</v>
      </c>
      <c r="G18" s="733">
        <v>8</v>
      </c>
      <c r="H18" s="803">
        <v>0.48484848484848486</v>
      </c>
      <c r="I18" s="733">
        <v>0</v>
      </c>
      <c r="J18" s="803" t="s">
        <v>546</v>
      </c>
      <c r="K18" s="733">
        <v>8.5</v>
      </c>
      <c r="L18" s="803">
        <v>0.51515151515151514</v>
      </c>
      <c r="M18" s="733" t="s">
        <v>1</v>
      </c>
      <c r="N18" s="270"/>
    </row>
    <row r="19" spans="1:14" ht="14.4" customHeight="1" x14ac:dyDescent="0.3">
      <c r="A19" s="729" t="s">
        <v>2407</v>
      </c>
      <c r="B19" s="730" t="s">
        <v>2404</v>
      </c>
      <c r="C19" s="733">
        <v>20328.07</v>
      </c>
      <c r="D19" s="733">
        <v>20</v>
      </c>
      <c r="E19" s="733">
        <v>6672.07</v>
      </c>
      <c r="F19" s="803">
        <v>0.32821955060170493</v>
      </c>
      <c r="G19" s="733">
        <v>8</v>
      </c>
      <c r="H19" s="803">
        <v>0.4</v>
      </c>
      <c r="I19" s="733">
        <v>13656</v>
      </c>
      <c r="J19" s="803">
        <v>0.67178044939829507</v>
      </c>
      <c r="K19" s="733">
        <v>12</v>
      </c>
      <c r="L19" s="803">
        <v>0.6</v>
      </c>
      <c r="M19" s="733" t="s">
        <v>1</v>
      </c>
      <c r="N19" s="270"/>
    </row>
    <row r="20" spans="1:14" ht="14.4" customHeight="1" x14ac:dyDescent="0.3">
      <c r="A20" s="729" t="s">
        <v>2407</v>
      </c>
      <c r="B20" s="730" t="s">
        <v>2408</v>
      </c>
      <c r="C20" s="733">
        <v>187907.21999999991</v>
      </c>
      <c r="D20" s="733">
        <v>487</v>
      </c>
      <c r="E20" s="733">
        <v>54657.720000000008</v>
      </c>
      <c r="F20" s="803">
        <v>0.29087610364306404</v>
      </c>
      <c r="G20" s="733">
        <v>158</v>
      </c>
      <c r="H20" s="803">
        <v>0.32443531827515398</v>
      </c>
      <c r="I20" s="733">
        <v>133249.49999999988</v>
      </c>
      <c r="J20" s="803">
        <v>0.70912389635693585</v>
      </c>
      <c r="K20" s="733">
        <v>329</v>
      </c>
      <c r="L20" s="803">
        <v>0.67556468172484596</v>
      </c>
      <c r="M20" s="733" t="s">
        <v>559</v>
      </c>
      <c r="N20" s="270"/>
    </row>
    <row r="21" spans="1:14" ht="14.4" customHeight="1" x14ac:dyDescent="0.3">
      <c r="A21" s="729" t="s">
        <v>546</v>
      </c>
      <c r="B21" s="730" t="s">
        <v>546</v>
      </c>
      <c r="C21" s="733" t="s">
        <v>546</v>
      </c>
      <c r="D21" s="733" t="s">
        <v>546</v>
      </c>
      <c r="E21" s="733" t="s">
        <v>546</v>
      </c>
      <c r="F21" s="803" t="s">
        <v>546</v>
      </c>
      <c r="G21" s="733" t="s">
        <v>546</v>
      </c>
      <c r="H21" s="803" t="s">
        <v>546</v>
      </c>
      <c r="I21" s="733" t="s">
        <v>546</v>
      </c>
      <c r="J21" s="803" t="s">
        <v>546</v>
      </c>
      <c r="K21" s="733" t="s">
        <v>546</v>
      </c>
      <c r="L21" s="803" t="s">
        <v>546</v>
      </c>
      <c r="M21" s="733" t="s">
        <v>560</v>
      </c>
      <c r="N21" s="270"/>
    </row>
    <row r="22" spans="1:14" ht="14.4" customHeight="1" x14ac:dyDescent="0.3">
      <c r="A22" s="729" t="s">
        <v>544</v>
      </c>
      <c r="B22" s="730" t="s">
        <v>2409</v>
      </c>
      <c r="C22" s="733">
        <v>205252.54999999993</v>
      </c>
      <c r="D22" s="733">
        <v>544</v>
      </c>
      <c r="E22" s="733">
        <v>66080.290000000008</v>
      </c>
      <c r="F22" s="803">
        <v>0.3219462559661258</v>
      </c>
      <c r="G22" s="733">
        <v>192</v>
      </c>
      <c r="H22" s="803">
        <v>0.35294117647058826</v>
      </c>
      <c r="I22" s="733">
        <v>139172.25999999989</v>
      </c>
      <c r="J22" s="803">
        <v>0.67805374403387408</v>
      </c>
      <c r="K22" s="733">
        <v>352</v>
      </c>
      <c r="L22" s="803">
        <v>0.6470588235294118</v>
      </c>
      <c r="M22" s="733" t="s">
        <v>555</v>
      </c>
      <c r="N22" s="270"/>
    </row>
    <row r="23" spans="1:14" ht="14.4" customHeight="1" x14ac:dyDescent="0.3">
      <c r="A23" s="804" t="s">
        <v>301</v>
      </c>
    </row>
    <row r="24" spans="1:14" ht="14.4" customHeight="1" x14ac:dyDescent="0.3">
      <c r="A24" s="805" t="s">
        <v>2410</v>
      </c>
    </row>
    <row r="25" spans="1:14" ht="14.4" customHeight="1" x14ac:dyDescent="0.3">
      <c r="A25" s="804" t="s">
        <v>2411</v>
      </c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2">
    <cfRule type="expression" dxfId="49" priority="4">
      <formula>AND(LEFT(M11,6)&lt;&gt;"mezera",M11&lt;&gt;"")</formula>
    </cfRule>
  </conditionalFormatting>
  <conditionalFormatting sqref="A11:A22">
    <cfRule type="expression" dxfId="48" priority="2">
      <formula>AND(M11&lt;&gt;"",M11&lt;&gt;"mezeraKL")</formula>
    </cfRule>
  </conditionalFormatting>
  <conditionalFormatting sqref="F11:F22">
    <cfRule type="cellIs" dxfId="47" priority="1" operator="lessThan">
      <formula>0.6</formula>
    </cfRule>
  </conditionalFormatting>
  <conditionalFormatting sqref="B11:L22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2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2412</v>
      </c>
      <c r="B5" s="797">
        <v>37392.04</v>
      </c>
      <c r="C5" s="741">
        <v>1</v>
      </c>
      <c r="D5" s="810">
        <v>90</v>
      </c>
      <c r="E5" s="813" t="s">
        <v>2412</v>
      </c>
      <c r="F5" s="797">
        <v>16612.21</v>
      </c>
      <c r="G5" s="765">
        <v>0.44427129410430666</v>
      </c>
      <c r="H5" s="745">
        <v>43</v>
      </c>
      <c r="I5" s="788">
        <v>0.4777777777777778</v>
      </c>
      <c r="J5" s="816">
        <v>20779.830000000002</v>
      </c>
      <c r="K5" s="765">
        <v>0.55572870589569334</v>
      </c>
      <c r="L5" s="745">
        <v>47</v>
      </c>
      <c r="M5" s="788">
        <v>0.52222222222222225</v>
      </c>
    </row>
    <row r="6" spans="1:13" ht="14.4" customHeight="1" x14ac:dyDescent="0.3">
      <c r="A6" s="807" t="s">
        <v>2413</v>
      </c>
      <c r="B6" s="798">
        <v>5977.7</v>
      </c>
      <c r="C6" s="748">
        <v>1</v>
      </c>
      <c r="D6" s="811">
        <v>28</v>
      </c>
      <c r="E6" s="814" t="s">
        <v>2413</v>
      </c>
      <c r="F6" s="798">
        <v>894.31999999999994</v>
      </c>
      <c r="G6" s="766">
        <v>0.14960938153470399</v>
      </c>
      <c r="H6" s="752">
        <v>4</v>
      </c>
      <c r="I6" s="789">
        <v>0.14285714285714285</v>
      </c>
      <c r="J6" s="817">
        <v>5083.38</v>
      </c>
      <c r="K6" s="766">
        <v>0.85039061846529607</v>
      </c>
      <c r="L6" s="752">
        <v>24</v>
      </c>
      <c r="M6" s="789">
        <v>0.8571428571428571</v>
      </c>
    </row>
    <row r="7" spans="1:13" ht="14.4" customHeight="1" x14ac:dyDescent="0.3">
      <c r="A7" s="807" t="s">
        <v>2414</v>
      </c>
      <c r="B7" s="798">
        <v>43.21</v>
      </c>
      <c r="C7" s="748">
        <v>1</v>
      </c>
      <c r="D7" s="811">
        <v>1</v>
      </c>
      <c r="E7" s="814" t="s">
        <v>2414</v>
      </c>
      <c r="F7" s="798">
        <v>43.21</v>
      </c>
      <c r="G7" s="766">
        <v>1</v>
      </c>
      <c r="H7" s="752">
        <v>1</v>
      </c>
      <c r="I7" s="789">
        <v>1</v>
      </c>
      <c r="J7" s="817"/>
      <c r="K7" s="766">
        <v>0</v>
      </c>
      <c r="L7" s="752"/>
      <c r="M7" s="789">
        <v>0</v>
      </c>
    </row>
    <row r="8" spans="1:13" ht="14.4" customHeight="1" x14ac:dyDescent="0.3">
      <c r="A8" s="807" t="s">
        <v>2415</v>
      </c>
      <c r="B8" s="798">
        <v>7777.4600000000019</v>
      </c>
      <c r="C8" s="748">
        <v>1</v>
      </c>
      <c r="D8" s="811">
        <v>19</v>
      </c>
      <c r="E8" s="814" t="s">
        <v>2415</v>
      </c>
      <c r="F8" s="798">
        <v>1263.8399999999999</v>
      </c>
      <c r="G8" s="766">
        <v>0.16250035358587503</v>
      </c>
      <c r="H8" s="752">
        <v>4</v>
      </c>
      <c r="I8" s="789">
        <v>0.21052631578947367</v>
      </c>
      <c r="J8" s="817">
        <v>6513.6200000000017</v>
      </c>
      <c r="K8" s="766">
        <v>0.83749964641412489</v>
      </c>
      <c r="L8" s="752">
        <v>15</v>
      </c>
      <c r="M8" s="789">
        <v>0.78947368421052633</v>
      </c>
    </row>
    <row r="9" spans="1:13" ht="14.4" customHeight="1" x14ac:dyDescent="0.3">
      <c r="A9" s="807" t="s">
        <v>2416</v>
      </c>
      <c r="B9" s="798">
        <v>15114.619999999997</v>
      </c>
      <c r="C9" s="748">
        <v>1</v>
      </c>
      <c r="D9" s="811">
        <v>70</v>
      </c>
      <c r="E9" s="814" t="s">
        <v>2416</v>
      </c>
      <c r="F9" s="798">
        <v>5024.5399999999991</v>
      </c>
      <c r="G9" s="766">
        <v>0.33242913152960513</v>
      </c>
      <c r="H9" s="752">
        <v>26</v>
      </c>
      <c r="I9" s="789">
        <v>0.37142857142857144</v>
      </c>
      <c r="J9" s="817">
        <v>10090.079999999998</v>
      </c>
      <c r="K9" s="766">
        <v>0.66757086847039493</v>
      </c>
      <c r="L9" s="752">
        <v>44</v>
      </c>
      <c r="M9" s="789">
        <v>0.62857142857142856</v>
      </c>
    </row>
    <row r="10" spans="1:13" ht="14.4" customHeight="1" x14ac:dyDescent="0.3">
      <c r="A10" s="807" t="s">
        <v>2417</v>
      </c>
      <c r="B10" s="798">
        <v>11940.43</v>
      </c>
      <c r="C10" s="748">
        <v>1</v>
      </c>
      <c r="D10" s="811">
        <v>30</v>
      </c>
      <c r="E10" s="814" t="s">
        <v>2417</v>
      </c>
      <c r="F10" s="798">
        <v>7491.4900000000007</v>
      </c>
      <c r="G10" s="766">
        <v>0.62740537819827269</v>
      </c>
      <c r="H10" s="752">
        <v>16</v>
      </c>
      <c r="I10" s="789">
        <v>0.53333333333333333</v>
      </c>
      <c r="J10" s="817">
        <v>4448.9400000000005</v>
      </c>
      <c r="K10" s="766">
        <v>0.37259462180172742</v>
      </c>
      <c r="L10" s="752">
        <v>14</v>
      </c>
      <c r="M10" s="789">
        <v>0.46666666666666667</v>
      </c>
    </row>
    <row r="11" spans="1:13" ht="14.4" customHeight="1" x14ac:dyDescent="0.3">
      <c r="A11" s="807" t="s">
        <v>2418</v>
      </c>
      <c r="B11" s="798">
        <v>15681.62</v>
      </c>
      <c r="C11" s="748">
        <v>1</v>
      </c>
      <c r="D11" s="811">
        <v>70</v>
      </c>
      <c r="E11" s="814" t="s">
        <v>2418</v>
      </c>
      <c r="F11" s="798">
        <v>6174.4</v>
      </c>
      <c r="G11" s="766">
        <v>0.39373483096771883</v>
      </c>
      <c r="H11" s="752">
        <v>23</v>
      </c>
      <c r="I11" s="789">
        <v>0.32857142857142857</v>
      </c>
      <c r="J11" s="817">
        <v>9507.2200000000012</v>
      </c>
      <c r="K11" s="766">
        <v>0.60626516903228111</v>
      </c>
      <c r="L11" s="752">
        <v>47</v>
      </c>
      <c r="M11" s="789">
        <v>0.67142857142857137</v>
      </c>
    </row>
    <row r="12" spans="1:13" ht="14.4" customHeight="1" x14ac:dyDescent="0.3">
      <c r="A12" s="807" t="s">
        <v>2419</v>
      </c>
      <c r="B12" s="798">
        <v>29952.3</v>
      </c>
      <c r="C12" s="748">
        <v>1</v>
      </c>
      <c r="D12" s="811">
        <v>77</v>
      </c>
      <c r="E12" s="814" t="s">
        <v>2419</v>
      </c>
      <c r="F12" s="798">
        <v>6468.36</v>
      </c>
      <c r="G12" s="766">
        <v>0.21595536903676846</v>
      </c>
      <c r="H12" s="752">
        <v>20</v>
      </c>
      <c r="I12" s="789">
        <v>0.25974025974025972</v>
      </c>
      <c r="J12" s="817">
        <v>23483.94</v>
      </c>
      <c r="K12" s="766">
        <v>0.78404463096323151</v>
      </c>
      <c r="L12" s="752">
        <v>57</v>
      </c>
      <c r="M12" s="789">
        <v>0.74025974025974028</v>
      </c>
    </row>
    <row r="13" spans="1:13" ht="14.4" customHeight="1" x14ac:dyDescent="0.3">
      <c r="A13" s="807" t="s">
        <v>2420</v>
      </c>
      <c r="B13" s="798">
        <v>4946.3500000000004</v>
      </c>
      <c r="C13" s="748">
        <v>1</v>
      </c>
      <c r="D13" s="811">
        <v>16</v>
      </c>
      <c r="E13" s="814" t="s">
        <v>2420</v>
      </c>
      <c r="F13" s="798">
        <v>1719.72</v>
      </c>
      <c r="G13" s="766">
        <v>0.3476745478989558</v>
      </c>
      <c r="H13" s="752">
        <v>8</v>
      </c>
      <c r="I13" s="789">
        <v>0.5</v>
      </c>
      <c r="J13" s="817">
        <v>3226.63</v>
      </c>
      <c r="K13" s="766">
        <v>0.6523254521010442</v>
      </c>
      <c r="L13" s="752">
        <v>8</v>
      </c>
      <c r="M13" s="789">
        <v>0.5</v>
      </c>
    </row>
    <row r="14" spans="1:13" ht="14.4" customHeight="1" x14ac:dyDescent="0.3">
      <c r="A14" s="807" t="s">
        <v>2421</v>
      </c>
      <c r="B14" s="798">
        <v>13457.730000000001</v>
      </c>
      <c r="C14" s="748">
        <v>1</v>
      </c>
      <c r="D14" s="811">
        <v>41</v>
      </c>
      <c r="E14" s="814" t="s">
        <v>2421</v>
      </c>
      <c r="F14" s="798">
        <v>6131.3099999999995</v>
      </c>
      <c r="G14" s="766">
        <v>0.45559763793745295</v>
      </c>
      <c r="H14" s="752">
        <v>12</v>
      </c>
      <c r="I14" s="789">
        <v>0.29268292682926828</v>
      </c>
      <c r="J14" s="817">
        <v>7326.4200000000019</v>
      </c>
      <c r="K14" s="766">
        <v>0.544402362062547</v>
      </c>
      <c r="L14" s="752">
        <v>29</v>
      </c>
      <c r="M14" s="789">
        <v>0.70731707317073167</v>
      </c>
    </row>
    <row r="15" spans="1:13" ht="14.4" customHeight="1" x14ac:dyDescent="0.3">
      <c r="A15" s="807" t="s">
        <v>2422</v>
      </c>
      <c r="B15" s="798">
        <v>8976.92</v>
      </c>
      <c r="C15" s="748">
        <v>1</v>
      </c>
      <c r="D15" s="811">
        <v>13</v>
      </c>
      <c r="E15" s="814" t="s">
        <v>2422</v>
      </c>
      <c r="F15" s="798">
        <v>164.11</v>
      </c>
      <c r="G15" s="766">
        <v>1.8281325889057717E-2</v>
      </c>
      <c r="H15" s="752">
        <v>2</v>
      </c>
      <c r="I15" s="789">
        <v>0.15384615384615385</v>
      </c>
      <c r="J15" s="817">
        <v>8812.81</v>
      </c>
      <c r="K15" s="766">
        <v>0.98171867411094227</v>
      </c>
      <c r="L15" s="752">
        <v>11</v>
      </c>
      <c r="M15" s="789">
        <v>0.84615384615384615</v>
      </c>
    </row>
    <row r="16" spans="1:13" ht="14.4" customHeight="1" thickBot="1" x14ac:dyDescent="0.35">
      <c r="A16" s="808" t="s">
        <v>2423</v>
      </c>
      <c r="B16" s="799">
        <v>53992.170000000006</v>
      </c>
      <c r="C16" s="755">
        <v>1</v>
      </c>
      <c r="D16" s="812">
        <v>89</v>
      </c>
      <c r="E16" s="815" t="s">
        <v>2423</v>
      </c>
      <c r="F16" s="799">
        <v>14092.779999999999</v>
      </c>
      <c r="G16" s="767">
        <v>0.26101525461932717</v>
      </c>
      <c r="H16" s="759">
        <v>33</v>
      </c>
      <c r="I16" s="790">
        <v>0.3707865168539326</v>
      </c>
      <c r="J16" s="818">
        <v>39899.390000000007</v>
      </c>
      <c r="K16" s="767">
        <v>0.73898474538067283</v>
      </c>
      <c r="L16" s="759">
        <v>56</v>
      </c>
      <c r="M16" s="790">
        <v>0.6292134831460674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7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3187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205252.54999999996</v>
      </c>
      <c r="N3" s="70">
        <f>SUBTOTAL(9,N7:N1048576)</f>
        <v>1221</v>
      </c>
      <c r="O3" s="70">
        <f>SUBTOTAL(9,O7:O1048576)</f>
        <v>544</v>
      </c>
      <c r="P3" s="70">
        <f>SUBTOTAL(9,P7:P1048576)</f>
        <v>66080.289999999979</v>
      </c>
      <c r="Q3" s="71">
        <f>IF(M3=0,0,P3/M3)</f>
        <v>0.32194625596612558</v>
      </c>
      <c r="R3" s="70">
        <f>SUBTOTAL(9,R7:R1048576)</f>
        <v>432</v>
      </c>
      <c r="S3" s="71">
        <f>IF(N3=0,0,R3/N3)</f>
        <v>0.35380835380835379</v>
      </c>
      <c r="T3" s="70">
        <f>SUBTOTAL(9,T7:T1048576)</f>
        <v>192</v>
      </c>
      <c r="U3" s="72">
        <f>IF(O3=0,0,T3/O3)</f>
        <v>0.35294117647058826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30</v>
      </c>
      <c r="B7" s="825" t="s">
        <v>2401</v>
      </c>
      <c r="C7" s="825" t="s">
        <v>2405</v>
      </c>
      <c r="D7" s="826" t="s">
        <v>3185</v>
      </c>
      <c r="E7" s="827" t="s">
        <v>2416</v>
      </c>
      <c r="F7" s="825" t="s">
        <v>2402</v>
      </c>
      <c r="G7" s="825" t="s">
        <v>2424</v>
      </c>
      <c r="H7" s="825" t="s">
        <v>580</v>
      </c>
      <c r="I7" s="825" t="s">
        <v>2095</v>
      </c>
      <c r="J7" s="825" t="s">
        <v>602</v>
      </c>
      <c r="K7" s="825" t="s">
        <v>603</v>
      </c>
      <c r="L7" s="828">
        <v>21.76</v>
      </c>
      <c r="M7" s="828">
        <v>21.76</v>
      </c>
      <c r="N7" s="825">
        <v>1</v>
      </c>
      <c r="O7" s="829">
        <v>0.5</v>
      </c>
      <c r="P7" s="828">
        <v>21.76</v>
      </c>
      <c r="Q7" s="830">
        <v>1</v>
      </c>
      <c r="R7" s="825">
        <v>1</v>
      </c>
      <c r="S7" s="830">
        <v>1</v>
      </c>
      <c r="T7" s="829">
        <v>0.5</v>
      </c>
      <c r="U7" s="231">
        <v>1</v>
      </c>
    </row>
    <row r="8" spans="1:21" ht="14.4" customHeight="1" x14ac:dyDescent="0.3">
      <c r="A8" s="831">
        <v>30</v>
      </c>
      <c r="B8" s="832" t="s">
        <v>2401</v>
      </c>
      <c r="C8" s="832" t="s">
        <v>2405</v>
      </c>
      <c r="D8" s="833" t="s">
        <v>3185</v>
      </c>
      <c r="E8" s="834" t="s">
        <v>2416</v>
      </c>
      <c r="F8" s="832" t="s">
        <v>2402</v>
      </c>
      <c r="G8" s="832" t="s">
        <v>2425</v>
      </c>
      <c r="H8" s="832" t="s">
        <v>546</v>
      </c>
      <c r="I8" s="832" t="s">
        <v>2426</v>
      </c>
      <c r="J8" s="832" t="s">
        <v>2427</v>
      </c>
      <c r="K8" s="832" t="s">
        <v>2428</v>
      </c>
      <c r="L8" s="835">
        <v>9.4</v>
      </c>
      <c r="M8" s="835">
        <v>9.4</v>
      </c>
      <c r="N8" s="832">
        <v>1</v>
      </c>
      <c r="O8" s="836">
        <v>1</v>
      </c>
      <c r="P8" s="835">
        <v>9.4</v>
      </c>
      <c r="Q8" s="837">
        <v>1</v>
      </c>
      <c r="R8" s="832">
        <v>1</v>
      </c>
      <c r="S8" s="837">
        <v>1</v>
      </c>
      <c r="T8" s="836">
        <v>1</v>
      </c>
      <c r="U8" s="838">
        <v>1</v>
      </c>
    </row>
    <row r="9" spans="1:21" ht="14.4" customHeight="1" x14ac:dyDescent="0.3">
      <c r="A9" s="831">
        <v>30</v>
      </c>
      <c r="B9" s="832" t="s">
        <v>2401</v>
      </c>
      <c r="C9" s="832" t="s">
        <v>2405</v>
      </c>
      <c r="D9" s="833" t="s">
        <v>3185</v>
      </c>
      <c r="E9" s="834" t="s">
        <v>2416</v>
      </c>
      <c r="F9" s="832" t="s">
        <v>2402</v>
      </c>
      <c r="G9" s="832" t="s">
        <v>2429</v>
      </c>
      <c r="H9" s="832" t="s">
        <v>580</v>
      </c>
      <c r="I9" s="832" t="s">
        <v>1914</v>
      </c>
      <c r="J9" s="832" t="s">
        <v>1915</v>
      </c>
      <c r="K9" s="832" t="s">
        <v>1916</v>
      </c>
      <c r="L9" s="835">
        <v>31.09</v>
      </c>
      <c r="M9" s="835">
        <v>31.09</v>
      </c>
      <c r="N9" s="832">
        <v>1</v>
      </c>
      <c r="O9" s="836">
        <v>0.5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30</v>
      </c>
      <c r="B10" s="832" t="s">
        <v>2401</v>
      </c>
      <c r="C10" s="832" t="s">
        <v>2405</v>
      </c>
      <c r="D10" s="833" t="s">
        <v>3185</v>
      </c>
      <c r="E10" s="834" t="s">
        <v>2416</v>
      </c>
      <c r="F10" s="832" t="s">
        <v>2402</v>
      </c>
      <c r="G10" s="832" t="s">
        <v>2430</v>
      </c>
      <c r="H10" s="832" t="s">
        <v>546</v>
      </c>
      <c r="I10" s="832" t="s">
        <v>2431</v>
      </c>
      <c r="J10" s="832" t="s">
        <v>2432</v>
      </c>
      <c r="K10" s="832" t="s">
        <v>1995</v>
      </c>
      <c r="L10" s="835">
        <v>93.18</v>
      </c>
      <c r="M10" s="835">
        <v>93.18</v>
      </c>
      <c r="N10" s="832">
        <v>1</v>
      </c>
      <c r="O10" s="836">
        <v>0.5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30</v>
      </c>
      <c r="B11" s="832" t="s">
        <v>2401</v>
      </c>
      <c r="C11" s="832" t="s">
        <v>2405</v>
      </c>
      <c r="D11" s="833" t="s">
        <v>3185</v>
      </c>
      <c r="E11" s="834" t="s">
        <v>2416</v>
      </c>
      <c r="F11" s="832" t="s">
        <v>2402</v>
      </c>
      <c r="G11" s="832" t="s">
        <v>2433</v>
      </c>
      <c r="H11" s="832" t="s">
        <v>580</v>
      </c>
      <c r="I11" s="832" t="s">
        <v>2201</v>
      </c>
      <c r="J11" s="832" t="s">
        <v>2202</v>
      </c>
      <c r="K11" s="832" t="s">
        <v>2203</v>
      </c>
      <c r="L11" s="835">
        <v>103.8</v>
      </c>
      <c r="M11" s="835">
        <v>103.8</v>
      </c>
      <c r="N11" s="832">
        <v>1</v>
      </c>
      <c r="O11" s="836">
        <v>0.5</v>
      </c>
      <c r="P11" s="835">
        <v>103.8</v>
      </c>
      <c r="Q11" s="837">
        <v>1</v>
      </c>
      <c r="R11" s="832">
        <v>1</v>
      </c>
      <c r="S11" s="837">
        <v>1</v>
      </c>
      <c r="T11" s="836">
        <v>0.5</v>
      </c>
      <c r="U11" s="838">
        <v>1</v>
      </c>
    </row>
    <row r="12" spans="1:21" ht="14.4" customHeight="1" x14ac:dyDescent="0.3">
      <c r="A12" s="831">
        <v>30</v>
      </c>
      <c r="B12" s="832" t="s">
        <v>2401</v>
      </c>
      <c r="C12" s="832" t="s">
        <v>2405</v>
      </c>
      <c r="D12" s="833" t="s">
        <v>3185</v>
      </c>
      <c r="E12" s="834" t="s">
        <v>2416</v>
      </c>
      <c r="F12" s="832" t="s">
        <v>2402</v>
      </c>
      <c r="G12" s="832" t="s">
        <v>2434</v>
      </c>
      <c r="H12" s="832" t="s">
        <v>580</v>
      </c>
      <c r="I12" s="832" t="s">
        <v>2171</v>
      </c>
      <c r="J12" s="832" t="s">
        <v>708</v>
      </c>
      <c r="K12" s="832" t="s">
        <v>1991</v>
      </c>
      <c r="L12" s="835">
        <v>65.989999999999995</v>
      </c>
      <c r="M12" s="835">
        <v>65.989999999999995</v>
      </c>
      <c r="N12" s="832">
        <v>1</v>
      </c>
      <c r="O12" s="836">
        <v>0.5</v>
      </c>
      <c r="P12" s="835">
        <v>65.989999999999995</v>
      </c>
      <c r="Q12" s="837">
        <v>1</v>
      </c>
      <c r="R12" s="832">
        <v>1</v>
      </c>
      <c r="S12" s="837">
        <v>1</v>
      </c>
      <c r="T12" s="836">
        <v>0.5</v>
      </c>
      <c r="U12" s="838">
        <v>1</v>
      </c>
    </row>
    <row r="13" spans="1:21" ht="14.4" customHeight="1" x14ac:dyDescent="0.3">
      <c r="A13" s="831">
        <v>30</v>
      </c>
      <c r="B13" s="832" t="s">
        <v>2401</v>
      </c>
      <c r="C13" s="832" t="s">
        <v>2405</v>
      </c>
      <c r="D13" s="833" t="s">
        <v>3185</v>
      </c>
      <c r="E13" s="834" t="s">
        <v>2416</v>
      </c>
      <c r="F13" s="832" t="s">
        <v>2402</v>
      </c>
      <c r="G13" s="832" t="s">
        <v>2435</v>
      </c>
      <c r="H13" s="832" t="s">
        <v>546</v>
      </c>
      <c r="I13" s="832" t="s">
        <v>2436</v>
      </c>
      <c r="J13" s="832" t="s">
        <v>746</v>
      </c>
      <c r="K13" s="832" t="s">
        <v>2437</v>
      </c>
      <c r="L13" s="835">
        <v>45.56</v>
      </c>
      <c r="M13" s="835">
        <v>91.12</v>
      </c>
      <c r="N13" s="832">
        <v>2</v>
      </c>
      <c r="O13" s="836">
        <v>1</v>
      </c>
      <c r="P13" s="835">
        <v>91.12</v>
      </c>
      <c r="Q13" s="837">
        <v>1</v>
      </c>
      <c r="R13" s="832">
        <v>2</v>
      </c>
      <c r="S13" s="837">
        <v>1</v>
      </c>
      <c r="T13" s="836">
        <v>1</v>
      </c>
      <c r="U13" s="838">
        <v>1</v>
      </c>
    </row>
    <row r="14" spans="1:21" ht="14.4" customHeight="1" x14ac:dyDescent="0.3">
      <c r="A14" s="831">
        <v>30</v>
      </c>
      <c r="B14" s="832" t="s">
        <v>2401</v>
      </c>
      <c r="C14" s="832" t="s">
        <v>2405</v>
      </c>
      <c r="D14" s="833" t="s">
        <v>3185</v>
      </c>
      <c r="E14" s="834" t="s">
        <v>2416</v>
      </c>
      <c r="F14" s="832" t="s">
        <v>2402</v>
      </c>
      <c r="G14" s="832" t="s">
        <v>2438</v>
      </c>
      <c r="H14" s="832" t="s">
        <v>546</v>
      </c>
      <c r="I14" s="832" t="s">
        <v>2439</v>
      </c>
      <c r="J14" s="832" t="s">
        <v>2440</v>
      </c>
      <c r="K14" s="832" t="s">
        <v>2441</v>
      </c>
      <c r="L14" s="835">
        <v>83.35</v>
      </c>
      <c r="M14" s="835">
        <v>83.35</v>
      </c>
      <c r="N14" s="832">
        <v>1</v>
      </c>
      <c r="O14" s="836">
        <v>0.5</v>
      </c>
      <c r="P14" s="835">
        <v>83.35</v>
      </c>
      <c r="Q14" s="837">
        <v>1</v>
      </c>
      <c r="R14" s="832">
        <v>1</v>
      </c>
      <c r="S14" s="837">
        <v>1</v>
      </c>
      <c r="T14" s="836">
        <v>0.5</v>
      </c>
      <c r="U14" s="838">
        <v>1</v>
      </c>
    </row>
    <row r="15" spans="1:21" ht="14.4" customHeight="1" x14ac:dyDescent="0.3">
      <c r="A15" s="831">
        <v>30</v>
      </c>
      <c r="B15" s="832" t="s">
        <v>2401</v>
      </c>
      <c r="C15" s="832" t="s">
        <v>2405</v>
      </c>
      <c r="D15" s="833" t="s">
        <v>3185</v>
      </c>
      <c r="E15" s="834" t="s">
        <v>2416</v>
      </c>
      <c r="F15" s="832" t="s">
        <v>2402</v>
      </c>
      <c r="G15" s="832" t="s">
        <v>2442</v>
      </c>
      <c r="H15" s="832" t="s">
        <v>580</v>
      </c>
      <c r="I15" s="832" t="s">
        <v>1862</v>
      </c>
      <c r="J15" s="832" t="s">
        <v>875</v>
      </c>
      <c r="K15" s="832" t="s">
        <v>1863</v>
      </c>
      <c r="L15" s="835">
        <v>42.51</v>
      </c>
      <c r="M15" s="835">
        <v>42.51</v>
      </c>
      <c r="N15" s="832">
        <v>1</v>
      </c>
      <c r="O15" s="836">
        <v>0.5</v>
      </c>
      <c r="P15" s="835">
        <v>42.51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" customHeight="1" x14ac:dyDescent="0.3">
      <c r="A16" s="831">
        <v>30</v>
      </c>
      <c r="B16" s="832" t="s">
        <v>2401</v>
      </c>
      <c r="C16" s="832" t="s">
        <v>2405</v>
      </c>
      <c r="D16" s="833" t="s">
        <v>3185</v>
      </c>
      <c r="E16" s="834" t="s">
        <v>2416</v>
      </c>
      <c r="F16" s="832" t="s">
        <v>2402</v>
      </c>
      <c r="G16" s="832" t="s">
        <v>2443</v>
      </c>
      <c r="H16" s="832" t="s">
        <v>546</v>
      </c>
      <c r="I16" s="832" t="s">
        <v>2444</v>
      </c>
      <c r="J16" s="832" t="s">
        <v>2445</v>
      </c>
      <c r="K16" s="832" t="s">
        <v>2446</v>
      </c>
      <c r="L16" s="835">
        <v>424.24</v>
      </c>
      <c r="M16" s="835">
        <v>424.24</v>
      </c>
      <c r="N16" s="832">
        <v>1</v>
      </c>
      <c r="O16" s="836">
        <v>0.5</v>
      </c>
      <c r="P16" s="835">
        <v>424.24</v>
      </c>
      <c r="Q16" s="837">
        <v>1</v>
      </c>
      <c r="R16" s="832">
        <v>1</v>
      </c>
      <c r="S16" s="837">
        <v>1</v>
      </c>
      <c r="T16" s="836">
        <v>0.5</v>
      </c>
      <c r="U16" s="838">
        <v>1</v>
      </c>
    </row>
    <row r="17" spans="1:21" ht="14.4" customHeight="1" x14ac:dyDescent="0.3">
      <c r="A17" s="831">
        <v>30</v>
      </c>
      <c r="B17" s="832" t="s">
        <v>2401</v>
      </c>
      <c r="C17" s="832" t="s">
        <v>2405</v>
      </c>
      <c r="D17" s="833" t="s">
        <v>3185</v>
      </c>
      <c r="E17" s="834" t="s">
        <v>2416</v>
      </c>
      <c r="F17" s="832" t="s">
        <v>2402</v>
      </c>
      <c r="G17" s="832" t="s">
        <v>2447</v>
      </c>
      <c r="H17" s="832" t="s">
        <v>546</v>
      </c>
      <c r="I17" s="832" t="s">
        <v>2448</v>
      </c>
      <c r="J17" s="832" t="s">
        <v>2449</v>
      </c>
      <c r="K17" s="832" t="s">
        <v>2450</v>
      </c>
      <c r="L17" s="835">
        <v>73.83</v>
      </c>
      <c r="M17" s="835">
        <v>73.83</v>
      </c>
      <c r="N17" s="832">
        <v>1</v>
      </c>
      <c r="O17" s="836">
        <v>0.5</v>
      </c>
      <c r="P17" s="835">
        <v>73.83</v>
      </c>
      <c r="Q17" s="837">
        <v>1</v>
      </c>
      <c r="R17" s="832">
        <v>1</v>
      </c>
      <c r="S17" s="837">
        <v>1</v>
      </c>
      <c r="T17" s="836">
        <v>0.5</v>
      </c>
      <c r="U17" s="838">
        <v>1</v>
      </c>
    </row>
    <row r="18" spans="1:21" ht="14.4" customHeight="1" x14ac:dyDescent="0.3">
      <c r="A18" s="831">
        <v>30</v>
      </c>
      <c r="B18" s="832" t="s">
        <v>2401</v>
      </c>
      <c r="C18" s="832" t="s">
        <v>2405</v>
      </c>
      <c r="D18" s="833" t="s">
        <v>3185</v>
      </c>
      <c r="E18" s="834" t="s">
        <v>2416</v>
      </c>
      <c r="F18" s="832" t="s">
        <v>2402</v>
      </c>
      <c r="G18" s="832" t="s">
        <v>2451</v>
      </c>
      <c r="H18" s="832" t="s">
        <v>546</v>
      </c>
      <c r="I18" s="832" t="s">
        <v>2452</v>
      </c>
      <c r="J18" s="832" t="s">
        <v>2453</v>
      </c>
      <c r="K18" s="832" t="s">
        <v>2454</v>
      </c>
      <c r="L18" s="835">
        <v>35.17</v>
      </c>
      <c r="M18" s="835">
        <v>35.17</v>
      </c>
      <c r="N18" s="832">
        <v>1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30</v>
      </c>
      <c r="B19" s="832" t="s">
        <v>2401</v>
      </c>
      <c r="C19" s="832" t="s">
        <v>2405</v>
      </c>
      <c r="D19" s="833" t="s">
        <v>3185</v>
      </c>
      <c r="E19" s="834" t="s">
        <v>2416</v>
      </c>
      <c r="F19" s="832" t="s">
        <v>2402</v>
      </c>
      <c r="G19" s="832" t="s">
        <v>2455</v>
      </c>
      <c r="H19" s="832" t="s">
        <v>580</v>
      </c>
      <c r="I19" s="832" t="s">
        <v>2456</v>
      </c>
      <c r="J19" s="832" t="s">
        <v>2457</v>
      </c>
      <c r="K19" s="832" t="s">
        <v>2458</v>
      </c>
      <c r="L19" s="835">
        <v>32.25</v>
      </c>
      <c r="M19" s="835">
        <v>32.25</v>
      </c>
      <c r="N19" s="832">
        <v>1</v>
      </c>
      <c r="O19" s="836">
        <v>1</v>
      </c>
      <c r="P19" s="835">
        <v>32.25</v>
      </c>
      <c r="Q19" s="837">
        <v>1</v>
      </c>
      <c r="R19" s="832">
        <v>1</v>
      </c>
      <c r="S19" s="837">
        <v>1</v>
      </c>
      <c r="T19" s="836">
        <v>1</v>
      </c>
      <c r="U19" s="838">
        <v>1</v>
      </c>
    </row>
    <row r="20" spans="1:21" ht="14.4" customHeight="1" x14ac:dyDescent="0.3">
      <c r="A20" s="831">
        <v>30</v>
      </c>
      <c r="B20" s="832" t="s">
        <v>2401</v>
      </c>
      <c r="C20" s="832" t="s">
        <v>2405</v>
      </c>
      <c r="D20" s="833" t="s">
        <v>3185</v>
      </c>
      <c r="E20" s="834" t="s">
        <v>2416</v>
      </c>
      <c r="F20" s="832" t="s">
        <v>2402</v>
      </c>
      <c r="G20" s="832" t="s">
        <v>2459</v>
      </c>
      <c r="H20" s="832" t="s">
        <v>546</v>
      </c>
      <c r="I20" s="832" t="s">
        <v>2460</v>
      </c>
      <c r="J20" s="832" t="s">
        <v>2461</v>
      </c>
      <c r="K20" s="832" t="s">
        <v>2462</v>
      </c>
      <c r="L20" s="835">
        <v>0</v>
      </c>
      <c r="M20" s="835">
        <v>0</v>
      </c>
      <c r="N20" s="832">
        <v>1</v>
      </c>
      <c r="O20" s="836">
        <v>0.5</v>
      </c>
      <c r="P20" s="835">
        <v>0</v>
      </c>
      <c r="Q20" s="837"/>
      <c r="R20" s="832">
        <v>1</v>
      </c>
      <c r="S20" s="837">
        <v>1</v>
      </c>
      <c r="T20" s="836">
        <v>0.5</v>
      </c>
      <c r="U20" s="838">
        <v>1</v>
      </c>
    </row>
    <row r="21" spans="1:21" ht="14.4" customHeight="1" x14ac:dyDescent="0.3">
      <c r="A21" s="831">
        <v>30</v>
      </c>
      <c r="B21" s="832" t="s">
        <v>2401</v>
      </c>
      <c r="C21" s="832" t="s">
        <v>2405</v>
      </c>
      <c r="D21" s="833" t="s">
        <v>3185</v>
      </c>
      <c r="E21" s="834" t="s">
        <v>2416</v>
      </c>
      <c r="F21" s="832" t="s">
        <v>2402</v>
      </c>
      <c r="G21" s="832" t="s">
        <v>2463</v>
      </c>
      <c r="H21" s="832" t="s">
        <v>546</v>
      </c>
      <c r="I21" s="832" t="s">
        <v>2464</v>
      </c>
      <c r="J21" s="832" t="s">
        <v>2465</v>
      </c>
      <c r="K21" s="832" t="s">
        <v>2466</v>
      </c>
      <c r="L21" s="835">
        <v>73.45</v>
      </c>
      <c r="M21" s="835">
        <v>73.45</v>
      </c>
      <c r="N21" s="832">
        <v>1</v>
      </c>
      <c r="O21" s="836">
        <v>0.5</v>
      </c>
      <c r="P21" s="835">
        <v>73.45</v>
      </c>
      <c r="Q21" s="837">
        <v>1</v>
      </c>
      <c r="R21" s="832">
        <v>1</v>
      </c>
      <c r="S21" s="837">
        <v>1</v>
      </c>
      <c r="T21" s="836">
        <v>0.5</v>
      </c>
      <c r="U21" s="838">
        <v>1</v>
      </c>
    </row>
    <row r="22" spans="1:21" ht="14.4" customHeight="1" x14ac:dyDescent="0.3">
      <c r="A22" s="831">
        <v>30</v>
      </c>
      <c r="B22" s="832" t="s">
        <v>2401</v>
      </c>
      <c r="C22" s="832" t="s">
        <v>2405</v>
      </c>
      <c r="D22" s="833" t="s">
        <v>3185</v>
      </c>
      <c r="E22" s="834" t="s">
        <v>2416</v>
      </c>
      <c r="F22" s="832" t="s">
        <v>2402</v>
      </c>
      <c r="G22" s="832" t="s">
        <v>2467</v>
      </c>
      <c r="H22" s="832" t="s">
        <v>546</v>
      </c>
      <c r="I22" s="832" t="s">
        <v>2468</v>
      </c>
      <c r="J22" s="832" t="s">
        <v>2469</v>
      </c>
      <c r="K22" s="832" t="s">
        <v>2470</v>
      </c>
      <c r="L22" s="835">
        <v>16.5</v>
      </c>
      <c r="M22" s="835">
        <v>16.5</v>
      </c>
      <c r="N22" s="832">
        <v>1</v>
      </c>
      <c r="O22" s="836">
        <v>0.5</v>
      </c>
      <c r="P22" s="835">
        <v>16.5</v>
      </c>
      <c r="Q22" s="837">
        <v>1</v>
      </c>
      <c r="R22" s="832">
        <v>1</v>
      </c>
      <c r="S22" s="837">
        <v>1</v>
      </c>
      <c r="T22" s="836">
        <v>0.5</v>
      </c>
      <c r="U22" s="838">
        <v>1</v>
      </c>
    </row>
    <row r="23" spans="1:21" ht="14.4" customHeight="1" x14ac:dyDescent="0.3">
      <c r="A23" s="831">
        <v>30</v>
      </c>
      <c r="B23" s="832" t="s">
        <v>2401</v>
      </c>
      <c r="C23" s="832" t="s">
        <v>2405</v>
      </c>
      <c r="D23" s="833" t="s">
        <v>3185</v>
      </c>
      <c r="E23" s="834" t="s">
        <v>2416</v>
      </c>
      <c r="F23" s="832" t="s">
        <v>2402</v>
      </c>
      <c r="G23" s="832" t="s">
        <v>2471</v>
      </c>
      <c r="H23" s="832" t="s">
        <v>580</v>
      </c>
      <c r="I23" s="832" t="s">
        <v>2472</v>
      </c>
      <c r="J23" s="832" t="s">
        <v>2473</v>
      </c>
      <c r="K23" s="832" t="s">
        <v>2185</v>
      </c>
      <c r="L23" s="835">
        <v>161.06</v>
      </c>
      <c r="M23" s="835">
        <v>161.06</v>
      </c>
      <c r="N23" s="832">
        <v>1</v>
      </c>
      <c r="O23" s="836">
        <v>0.5</v>
      </c>
      <c r="P23" s="835">
        <v>161.06</v>
      </c>
      <c r="Q23" s="837">
        <v>1</v>
      </c>
      <c r="R23" s="832">
        <v>1</v>
      </c>
      <c r="S23" s="837">
        <v>1</v>
      </c>
      <c r="T23" s="836">
        <v>0.5</v>
      </c>
      <c r="U23" s="838">
        <v>1</v>
      </c>
    </row>
    <row r="24" spans="1:21" ht="14.4" customHeight="1" x14ac:dyDescent="0.3">
      <c r="A24" s="831">
        <v>30</v>
      </c>
      <c r="B24" s="832" t="s">
        <v>2401</v>
      </c>
      <c r="C24" s="832" t="s">
        <v>2405</v>
      </c>
      <c r="D24" s="833" t="s">
        <v>3185</v>
      </c>
      <c r="E24" s="834" t="s">
        <v>2416</v>
      </c>
      <c r="F24" s="832" t="s">
        <v>2402</v>
      </c>
      <c r="G24" s="832" t="s">
        <v>2474</v>
      </c>
      <c r="H24" s="832" t="s">
        <v>580</v>
      </c>
      <c r="I24" s="832" t="s">
        <v>2475</v>
      </c>
      <c r="J24" s="832" t="s">
        <v>1786</v>
      </c>
      <c r="K24" s="832" t="s">
        <v>1787</v>
      </c>
      <c r="L24" s="835">
        <v>16.12</v>
      </c>
      <c r="M24" s="835">
        <v>32.24</v>
      </c>
      <c r="N24" s="832">
        <v>2</v>
      </c>
      <c r="O24" s="836">
        <v>1</v>
      </c>
      <c r="P24" s="835">
        <v>32.24</v>
      </c>
      <c r="Q24" s="837">
        <v>1</v>
      </c>
      <c r="R24" s="832">
        <v>2</v>
      </c>
      <c r="S24" s="837">
        <v>1</v>
      </c>
      <c r="T24" s="836">
        <v>1</v>
      </c>
      <c r="U24" s="838">
        <v>1</v>
      </c>
    </row>
    <row r="25" spans="1:21" ht="14.4" customHeight="1" x14ac:dyDescent="0.3">
      <c r="A25" s="831">
        <v>30</v>
      </c>
      <c r="B25" s="832" t="s">
        <v>2401</v>
      </c>
      <c r="C25" s="832" t="s">
        <v>2405</v>
      </c>
      <c r="D25" s="833" t="s">
        <v>3185</v>
      </c>
      <c r="E25" s="834" t="s">
        <v>2416</v>
      </c>
      <c r="F25" s="832" t="s">
        <v>2402</v>
      </c>
      <c r="G25" s="832" t="s">
        <v>2476</v>
      </c>
      <c r="H25" s="832" t="s">
        <v>580</v>
      </c>
      <c r="I25" s="832" t="s">
        <v>1947</v>
      </c>
      <c r="J25" s="832" t="s">
        <v>1948</v>
      </c>
      <c r="K25" s="832" t="s">
        <v>1949</v>
      </c>
      <c r="L25" s="835">
        <v>72.88</v>
      </c>
      <c r="M25" s="835">
        <v>72.88</v>
      </c>
      <c r="N25" s="832">
        <v>1</v>
      </c>
      <c r="O25" s="836">
        <v>0.5</v>
      </c>
      <c r="P25" s="835">
        <v>72.88</v>
      </c>
      <c r="Q25" s="837">
        <v>1</v>
      </c>
      <c r="R25" s="832">
        <v>1</v>
      </c>
      <c r="S25" s="837">
        <v>1</v>
      </c>
      <c r="T25" s="836">
        <v>0.5</v>
      </c>
      <c r="U25" s="838">
        <v>1</v>
      </c>
    </row>
    <row r="26" spans="1:21" ht="14.4" customHeight="1" x14ac:dyDescent="0.3">
      <c r="A26" s="831">
        <v>30</v>
      </c>
      <c r="B26" s="832" t="s">
        <v>2401</v>
      </c>
      <c r="C26" s="832" t="s">
        <v>2405</v>
      </c>
      <c r="D26" s="833" t="s">
        <v>3185</v>
      </c>
      <c r="E26" s="834" t="s">
        <v>2416</v>
      </c>
      <c r="F26" s="832" t="s">
        <v>2402</v>
      </c>
      <c r="G26" s="832" t="s">
        <v>2476</v>
      </c>
      <c r="H26" s="832" t="s">
        <v>580</v>
      </c>
      <c r="I26" s="832" t="s">
        <v>2477</v>
      </c>
      <c r="J26" s="832" t="s">
        <v>1948</v>
      </c>
      <c r="K26" s="832" t="s">
        <v>2478</v>
      </c>
      <c r="L26" s="835">
        <v>145.72999999999999</v>
      </c>
      <c r="M26" s="835">
        <v>145.72999999999999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30</v>
      </c>
      <c r="B27" s="832" t="s">
        <v>2401</v>
      </c>
      <c r="C27" s="832" t="s">
        <v>2405</v>
      </c>
      <c r="D27" s="833" t="s">
        <v>3185</v>
      </c>
      <c r="E27" s="834" t="s">
        <v>2416</v>
      </c>
      <c r="F27" s="832" t="s">
        <v>2402</v>
      </c>
      <c r="G27" s="832" t="s">
        <v>2479</v>
      </c>
      <c r="H27" s="832" t="s">
        <v>580</v>
      </c>
      <c r="I27" s="832" t="s">
        <v>2480</v>
      </c>
      <c r="J27" s="832" t="s">
        <v>1584</v>
      </c>
      <c r="K27" s="832" t="s">
        <v>2142</v>
      </c>
      <c r="L27" s="835">
        <v>298.94</v>
      </c>
      <c r="M27" s="835">
        <v>298.94</v>
      </c>
      <c r="N27" s="832">
        <v>1</v>
      </c>
      <c r="O27" s="836">
        <v>0.5</v>
      </c>
      <c r="P27" s="835">
        <v>298.94</v>
      </c>
      <c r="Q27" s="837">
        <v>1</v>
      </c>
      <c r="R27" s="832">
        <v>1</v>
      </c>
      <c r="S27" s="837">
        <v>1</v>
      </c>
      <c r="T27" s="836">
        <v>0.5</v>
      </c>
      <c r="U27" s="838">
        <v>1</v>
      </c>
    </row>
    <row r="28" spans="1:21" ht="14.4" customHeight="1" x14ac:dyDescent="0.3">
      <c r="A28" s="831">
        <v>30</v>
      </c>
      <c r="B28" s="832" t="s">
        <v>2401</v>
      </c>
      <c r="C28" s="832" t="s">
        <v>2405</v>
      </c>
      <c r="D28" s="833" t="s">
        <v>3185</v>
      </c>
      <c r="E28" s="834" t="s">
        <v>2416</v>
      </c>
      <c r="F28" s="832" t="s">
        <v>2402</v>
      </c>
      <c r="G28" s="832" t="s">
        <v>2481</v>
      </c>
      <c r="H28" s="832" t="s">
        <v>580</v>
      </c>
      <c r="I28" s="832" t="s">
        <v>2482</v>
      </c>
      <c r="J28" s="832" t="s">
        <v>1938</v>
      </c>
      <c r="K28" s="832" t="s">
        <v>1918</v>
      </c>
      <c r="L28" s="835">
        <v>95.39</v>
      </c>
      <c r="M28" s="835">
        <v>95.39</v>
      </c>
      <c r="N28" s="832">
        <v>1</v>
      </c>
      <c r="O28" s="836">
        <v>0.5</v>
      </c>
      <c r="P28" s="835">
        <v>95.39</v>
      </c>
      <c r="Q28" s="837">
        <v>1</v>
      </c>
      <c r="R28" s="832">
        <v>1</v>
      </c>
      <c r="S28" s="837">
        <v>1</v>
      </c>
      <c r="T28" s="836">
        <v>0.5</v>
      </c>
      <c r="U28" s="838">
        <v>1</v>
      </c>
    </row>
    <row r="29" spans="1:21" ht="14.4" customHeight="1" x14ac:dyDescent="0.3">
      <c r="A29" s="831">
        <v>30</v>
      </c>
      <c r="B29" s="832" t="s">
        <v>2401</v>
      </c>
      <c r="C29" s="832" t="s">
        <v>2405</v>
      </c>
      <c r="D29" s="833" t="s">
        <v>3185</v>
      </c>
      <c r="E29" s="834" t="s">
        <v>2416</v>
      </c>
      <c r="F29" s="832" t="s">
        <v>2402</v>
      </c>
      <c r="G29" s="832" t="s">
        <v>2483</v>
      </c>
      <c r="H29" s="832" t="s">
        <v>546</v>
      </c>
      <c r="I29" s="832" t="s">
        <v>2484</v>
      </c>
      <c r="J29" s="832" t="s">
        <v>1203</v>
      </c>
      <c r="K29" s="832" t="s">
        <v>2485</v>
      </c>
      <c r="L29" s="835">
        <v>105.46</v>
      </c>
      <c r="M29" s="835">
        <v>105.46</v>
      </c>
      <c r="N29" s="832">
        <v>1</v>
      </c>
      <c r="O29" s="836">
        <v>0.5</v>
      </c>
      <c r="P29" s="835">
        <v>105.46</v>
      </c>
      <c r="Q29" s="837">
        <v>1</v>
      </c>
      <c r="R29" s="832">
        <v>1</v>
      </c>
      <c r="S29" s="837">
        <v>1</v>
      </c>
      <c r="T29" s="836">
        <v>0.5</v>
      </c>
      <c r="U29" s="838">
        <v>1</v>
      </c>
    </row>
    <row r="30" spans="1:21" ht="14.4" customHeight="1" x14ac:dyDescent="0.3">
      <c r="A30" s="831">
        <v>30</v>
      </c>
      <c r="B30" s="832" t="s">
        <v>2401</v>
      </c>
      <c r="C30" s="832" t="s">
        <v>2405</v>
      </c>
      <c r="D30" s="833" t="s">
        <v>3185</v>
      </c>
      <c r="E30" s="834" t="s">
        <v>2416</v>
      </c>
      <c r="F30" s="832" t="s">
        <v>2402</v>
      </c>
      <c r="G30" s="832" t="s">
        <v>2486</v>
      </c>
      <c r="H30" s="832" t="s">
        <v>580</v>
      </c>
      <c r="I30" s="832" t="s">
        <v>2115</v>
      </c>
      <c r="J30" s="832" t="s">
        <v>2116</v>
      </c>
      <c r="K30" s="832" t="s">
        <v>2117</v>
      </c>
      <c r="L30" s="835">
        <v>0</v>
      </c>
      <c r="M30" s="835">
        <v>0</v>
      </c>
      <c r="N30" s="832">
        <v>1</v>
      </c>
      <c r="O30" s="836">
        <v>1</v>
      </c>
      <c r="P30" s="835">
        <v>0</v>
      </c>
      <c r="Q30" s="837"/>
      <c r="R30" s="832">
        <v>1</v>
      </c>
      <c r="S30" s="837">
        <v>1</v>
      </c>
      <c r="T30" s="836">
        <v>1</v>
      </c>
      <c r="U30" s="838">
        <v>1</v>
      </c>
    </row>
    <row r="31" spans="1:21" ht="14.4" customHeight="1" x14ac:dyDescent="0.3">
      <c r="A31" s="831">
        <v>30</v>
      </c>
      <c r="B31" s="832" t="s">
        <v>2401</v>
      </c>
      <c r="C31" s="832" t="s">
        <v>2405</v>
      </c>
      <c r="D31" s="833" t="s">
        <v>3185</v>
      </c>
      <c r="E31" s="834" t="s">
        <v>2416</v>
      </c>
      <c r="F31" s="832" t="s">
        <v>2402</v>
      </c>
      <c r="G31" s="832" t="s">
        <v>2487</v>
      </c>
      <c r="H31" s="832" t="s">
        <v>546</v>
      </c>
      <c r="I31" s="832" t="s">
        <v>2488</v>
      </c>
      <c r="J31" s="832" t="s">
        <v>1275</v>
      </c>
      <c r="K31" s="832" t="s">
        <v>2489</v>
      </c>
      <c r="L31" s="835">
        <v>42.08</v>
      </c>
      <c r="M31" s="835">
        <v>42.08</v>
      </c>
      <c r="N31" s="832">
        <v>1</v>
      </c>
      <c r="O31" s="836">
        <v>0.5</v>
      </c>
      <c r="P31" s="835">
        <v>42.08</v>
      </c>
      <c r="Q31" s="837">
        <v>1</v>
      </c>
      <c r="R31" s="832">
        <v>1</v>
      </c>
      <c r="S31" s="837">
        <v>1</v>
      </c>
      <c r="T31" s="836">
        <v>0.5</v>
      </c>
      <c r="U31" s="838">
        <v>1</v>
      </c>
    </row>
    <row r="32" spans="1:21" ht="14.4" customHeight="1" x14ac:dyDescent="0.3">
      <c r="A32" s="831">
        <v>30</v>
      </c>
      <c r="B32" s="832" t="s">
        <v>2401</v>
      </c>
      <c r="C32" s="832" t="s">
        <v>2405</v>
      </c>
      <c r="D32" s="833" t="s">
        <v>3185</v>
      </c>
      <c r="E32" s="834" t="s">
        <v>2416</v>
      </c>
      <c r="F32" s="832" t="s">
        <v>2402</v>
      </c>
      <c r="G32" s="832" t="s">
        <v>2490</v>
      </c>
      <c r="H32" s="832" t="s">
        <v>546</v>
      </c>
      <c r="I32" s="832" t="s">
        <v>2491</v>
      </c>
      <c r="J32" s="832" t="s">
        <v>1280</v>
      </c>
      <c r="K32" s="832" t="s">
        <v>1281</v>
      </c>
      <c r="L32" s="835">
        <v>657.67</v>
      </c>
      <c r="M32" s="835">
        <v>657.67</v>
      </c>
      <c r="N32" s="832">
        <v>1</v>
      </c>
      <c r="O32" s="836">
        <v>0.5</v>
      </c>
      <c r="P32" s="835">
        <v>657.67</v>
      </c>
      <c r="Q32" s="837">
        <v>1</v>
      </c>
      <c r="R32" s="832">
        <v>1</v>
      </c>
      <c r="S32" s="837">
        <v>1</v>
      </c>
      <c r="T32" s="836">
        <v>0.5</v>
      </c>
      <c r="U32" s="838">
        <v>1</v>
      </c>
    </row>
    <row r="33" spans="1:21" ht="14.4" customHeight="1" x14ac:dyDescent="0.3">
      <c r="A33" s="831">
        <v>30</v>
      </c>
      <c r="B33" s="832" t="s">
        <v>2401</v>
      </c>
      <c r="C33" s="832" t="s">
        <v>2405</v>
      </c>
      <c r="D33" s="833" t="s">
        <v>3185</v>
      </c>
      <c r="E33" s="834" t="s">
        <v>2416</v>
      </c>
      <c r="F33" s="832" t="s">
        <v>2402</v>
      </c>
      <c r="G33" s="832" t="s">
        <v>2492</v>
      </c>
      <c r="H33" s="832" t="s">
        <v>546</v>
      </c>
      <c r="I33" s="832" t="s">
        <v>2493</v>
      </c>
      <c r="J33" s="832" t="s">
        <v>2494</v>
      </c>
      <c r="K33" s="832" t="s">
        <v>2495</v>
      </c>
      <c r="L33" s="835">
        <v>101.78</v>
      </c>
      <c r="M33" s="835">
        <v>101.78</v>
      </c>
      <c r="N33" s="832">
        <v>1</v>
      </c>
      <c r="O33" s="836">
        <v>0.5</v>
      </c>
      <c r="P33" s="835">
        <v>101.78</v>
      </c>
      <c r="Q33" s="837">
        <v>1</v>
      </c>
      <c r="R33" s="832">
        <v>1</v>
      </c>
      <c r="S33" s="837">
        <v>1</v>
      </c>
      <c r="T33" s="836">
        <v>0.5</v>
      </c>
      <c r="U33" s="838">
        <v>1</v>
      </c>
    </row>
    <row r="34" spans="1:21" ht="14.4" customHeight="1" x14ac:dyDescent="0.3">
      <c r="A34" s="831">
        <v>30</v>
      </c>
      <c r="B34" s="832" t="s">
        <v>2401</v>
      </c>
      <c r="C34" s="832" t="s">
        <v>2405</v>
      </c>
      <c r="D34" s="833" t="s">
        <v>3185</v>
      </c>
      <c r="E34" s="834" t="s">
        <v>2416</v>
      </c>
      <c r="F34" s="832" t="s">
        <v>2402</v>
      </c>
      <c r="G34" s="832" t="s">
        <v>2496</v>
      </c>
      <c r="H34" s="832" t="s">
        <v>580</v>
      </c>
      <c r="I34" s="832" t="s">
        <v>2111</v>
      </c>
      <c r="J34" s="832" t="s">
        <v>2112</v>
      </c>
      <c r="K34" s="832" t="s">
        <v>2113</v>
      </c>
      <c r="L34" s="835">
        <v>50.32</v>
      </c>
      <c r="M34" s="835">
        <v>50.32</v>
      </c>
      <c r="N34" s="832">
        <v>1</v>
      </c>
      <c r="O34" s="836">
        <v>0.5</v>
      </c>
      <c r="P34" s="835">
        <v>50.32</v>
      </c>
      <c r="Q34" s="837">
        <v>1</v>
      </c>
      <c r="R34" s="832">
        <v>1</v>
      </c>
      <c r="S34" s="837">
        <v>1</v>
      </c>
      <c r="T34" s="836">
        <v>0.5</v>
      </c>
      <c r="U34" s="838">
        <v>1</v>
      </c>
    </row>
    <row r="35" spans="1:21" ht="14.4" customHeight="1" x14ac:dyDescent="0.3">
      <c r="A35" s="831">
        <v>30</v>
      </c>
      <c r="B35" s="832" t="s">
        <v>2401</v>
      </c>
      <c r="C35" s="832" t="s">
        <v>2405</v>
      </c>
      <c r="D35" s="833" t="s">
        <v>3185</v>
      </c>
      <c r="E35" s="834" t="s">
        <v>2416</v>
      </c>
      <c r="F35" s="832" t="s">
        <v>2402</v>
      </c>
      <c r="G35" s="832" t="s">
        <v>2497</v>
      </c>
      <c r="H35" s="832" t="s">
        <v>580</v>
      </c>
      <c r="I35" s="832" t="s">
        <v>2027</v>
      </c>
      <c r="J35" s="832" t="s">
        <v>2019</v>
      </c>
      <c r="K35" s="832" t="s">
        <v>2028</v>
      </c>
      <c r="L35" s="835">
        <v>49.08</v>
      </c>
      <c r="M35" s="835">
        <v>49.08</v>
      </c>
      <c r="N35" s="832">
        <v>1</v>
      </c>
      <c r="O35" s="836">
        <v>0.5</v>
      </c>
      <c r="P35" s="835">
        <v>49.08</v>
      </c>
      <c r="Q35" s="837">
        <v>1</v>
      </c>
      <c r="R35" s="832">
        <v>1</v>
      </c>
      <c r="S35" s="837">
        <v>1</v>
      </c>
      <c r="T35" s="836">
        <v>0.5</v>
      </c>
      <c r="U35" s="838">
        <v>1</v>
      </c>
    </row>
    <row r="36" spans="1:21" ht="14.4" customHeight="1" x14ac:dyDescent="0.3">
      <c r="A36" s="831">
        <v>30</v>
      </c>
      <c r="B36" s="832" t="s">
        <v>2401</v>
      </c>
      <c r="C36" s="832" t="s">
        <v>2405</v>
      </c>
      <c r="D36" s="833" t="s">
        <v>3185</v>
      </c>
      <c r="E36" s="834" t="s">
        <v>2416</v>
      </c>
      <c r="F36" s="832" t="s">
        <v>2403</v>
      </c>
      <c r="G36" s="832" t="s">
        <v>2498</v>
      </c>
      <c r="H36" s="832" t="s">
        <v>546</v>
      </c>
      <c r="I36" s="832" t="s">
        <v>2499</v>
      </c>
      <c r="J36" s="832" t="s">
        <v>2414</v>
      </c>
      <c r="K36" s="832"/>
      <c r="L36" s="835">
        <v>0</v>
      </c>
      <c r="M36" s="835">
        <v>0</v>
      </c>
      <c r="N36" s="832">
        <v>1</v>
      </c>
      <c r="O36" s="836">
        <v>1</v>
      </c>
      <c r="P36" s="835">
        <v>0</v>
      </c>
      <c r="Q36" s="837"/>
      <c r="R36" s="832">
        <v>1</v>
      </c>
      <c r="S36" s="837">
        <v>1</v>
      </c>
      <c r="T36" s="836">
        <v>1</v>
      </c>
      <c r="U36" s="838">
        <v>1</v>
      </c>
    </row>
    <row r="37" spans="1:21" ht="14.4" customHeight="1" x14ac:dyDescent="0.3">
      <c r="A37" s="831">
        <v>30</v>
      </c>
      <c r="B37" s="832" t="s">
        <v>2401</v>
      </c>
      <c r="C37" s="832" t="s">
        <v>2405</v>
      </c>
      <c r="D37" s="833" t="s">
        <v>3185</v>
      </c>
      <c r="E37" s="834" t="s">
        <v>2418</v>
      </c>
      <c r="F37" s="832" t="s">
        <v>2402</v>
      </c>
      <c r="G37" s="832" t="s">
        <v>2425</v>
      </c>
      <c r="H37" s="832" t="s">
        <v>580</v>
      </c>
      <c r="I37" s="832" t="s">
        <v>2162</v>
      </c>
      <c r="J37" s="832" t="s">
        <v>2163</v>
      </c>
      <c r="K37" s="832" t="s">
        <v>2164</v>
      </c>
      <c r="L37" s="835">
        <v>4.7</v>
      </c>
      <c r="M37" s="835">
        <v>4.7</v>
      </c>
      <c r="N37" s="832">
        <v>1</v>
      </c>
      <c r="O37" s="836">
        <v>0.5</v>
      </c>
      <c r="P37" s="835">
        <v>4.7</v>
      </c>
      <c r="Q37" s="837">
        <v>1</v>
      </c>
      <c r="R37" s="832">
        <v>1</v>
      </c>
      <c r="S37" s="837">
        <v>1</v>
      </c>
      <c r="T37" s="836">
        <v>0.5</v>
      </c>
      <c r="U37" s="838">
        <v>1</v>
      </c>
    </row>
    <row r="38" spans="1:21" ht="14.4" customHeight="1" x14ac:dyDescent="0.3">
      <c r="A38" s="831">
        <v>30</v>
      </c>
      <c r="B38" s="832" t="s">
        <v>2401</v>
      </c>
      <c r="C38" s="832" t="s">
        <v>2405</v>
      </c>
      <c r="D38" s="833" t="s">
        <v>3185</v>
      </c>
      <c r="E38" s="834" t="s">
        <v>2418</v>
      </c>
      <c r="F38" s="832" t="s">
        <v>2402</v>
      </c>
      <c r="G38" s="832" t="s">
        <v>2433</v>
      </c>
      <c r="H38" s="832" t="s">
        <v>580</v>
      </c>
      <c r="I38" s="832" t="s">
        <v>2201</v>
      </c>
      <c r="J38" s="832" t="s">
        <v>2202</v>
      </c>
      <c r="K38" s="832" t="s">
        <v>2203</v>
      </c>
      <c r="L38" s="835">
        <v>103.8</v>
      </c>
      <c r="M38" s="835">
        <v>103.8</v>
      </c>
      <c r="N38" s="832">
        <v>1</v>
      </c>
      <c r="O38" s="836">
        <v>0.5</v>
      </c>
      <c r="P38" s="835">
        <v>103.8</v>
      </c>
      <c r="Q38" s="837">
        <v>1</v>
      </c>
      <c r="R38" s="832">
        <v>1</v>
      </c>
      <c r="S38" s="837">
        <v>1</v>
      </c>
      <c r="T38" s="836">
        <v>0.5</v>
      </c>
      <c r="U38" s="838">
        <v>1</v>
      </c>
    </row>
    <row r="39" spans="1:21" ht="14.4" customHeight="1" x14ac:dyDescent="0.3">
      <c r="A39" s="831">
        <v>30</v>
      </c>
      <c r="B39" s="832" t="s">
        <v>2401</v>
      </c>
      <c r="C39" s="832" t="s">
        <v>2405</v>
      </c>
      <c r="D39" s="833" t="s">
        <v>3185</v>
      </c>
      <c r="E39" s="834" t="s">
        <v>2418</v>
      </c>
      <c r="F39" s="832" t="s">
        <v>2402</v>
      </c>
      <c r="G39" s="832" t="s">
        <v>2442</v>
      </c>
      <c r="H39" s="832" t="s">
        <v>580</v>
      </c>
      <c r="I39" s="832" t="s">
        <v>1862</v>
      </c>
      <c r="J39" s="832" t="s">
        <v>875</v>
      </c>
      <c r="K39" s="832" t="s">
        <v>1863</v>
      </c>
      <c r="L39" s="835">
        <v>42.51</v>
      </c>
      <c r="M39" s="835">
        <v>42.51</v>
      </c>
      <c r="N39" s="832">
        <v>1</v>
      </c>
      <c r="O39" s="836">
        <v>0.5</v>
      </c>
      <c r="P39" s="835">
        <v>42.51</v>
      </c>
      <c r="Q39" s="837">
        <v>1</v>
      </c>
      <c r="R39" s="832">
        <v>1</v>
      </c>
      <c r="S39" s="837">
        <v>1</v>
      </c>
      <c r="T39" s="836">
        <v>0.5</v>
      </c>
      <c r="U39" s="838">
        <v>1</v>
      </c>
    </row>
    <row r="40" spans="1:21" ht="14.4" customHeight="1" x14ac:dyDescent="0.3">
      <c r="A40" s="831">
        <v>30</v>
      </c>
      <c r="B40" s="832" t="s">
        <v>2401</v>
      </c>
      <c r="C40" s="832" t="s">
        <v>2405</v>
      </c>
      <c r="D40" s="833" t="s">
        <v>3185</v>
      </c>
      <c r="E40" s="834" t="s">
        <v>2418</v>
      </c>
      <c r="F40" s="832" t="s">
        <v>2402</v>
      </c>
      <c r="G40" s="832" t="s">
        <v>2500</v>
      </c>
      <c r="H40" s="832" t="s">
        <v>546</v>
      </c>
      <c r="I40" s="832" t="s">
        <v>2501</v>
      </c>
      <c r="J40" s="832" t="s">
        <v>950</v>
      </c>
      <c r="K40" s="832" t="s">
        <v>2502</v>
      </c>
      <c r="L40" s="835">
        <v>45.03</v>
      </c>
      <c r="M40" s="835">
        <v>45.03</v>
      </c>
      <c r="N40" s="832">
        <v>1</v>
      </c>
      <c r="O40" s="836">
        <v>0.5</v>
      </c>
      <c r="P40" s="835">
        <v>45.03</v>
      </c>
      <c r="Q40" s="837">
        <v>1</v>
      </c>
      <c r="R40" s="832">
        <v>1</v>
      </c>
      <c r="S40" s="837">
        <v>1</v>
      </c>
      <c r="T40" s="836">
        <v>0.5</v>
      </c>
      <c r="U40" s="838">
        <v>1</v>
      </c>
    </row>
    <row r="41" spans="1:21" ht="14.4" customHeight="1" x14ac:dyDescent="0.3">
      <c r="A41" s="831">
        <v>30</v>
      </c>
      <c r="B41" s="832" t="s">
        <v>2401</v>
      </c>
      <c r="C41" s="832" t="s">
        <v>2405</v>
      </c>
      <c r="D41" s="833" t="s">
        <v>3185</v>
      </c>
      <c r="E41" s="834" t="s">
        <v>2418</v>
      </c>
      <c r="F41" s="832" t="s">
        <v>2402</v>
      </c>
      <c r="G41" s="832" t="s">
        <v>2451</v>
      </c>
      <c r="H41" s="832" t="s">
        <v>546</v>
      </c>
      <c r="I41" s="832" t="s">
        <v>2452</v>
      </c>
      <c r="J41" s="832" t="s">
        <v>2453</v>
      </c>
      <c r="K41" s="832" t="s">
        <v>2454</v>
      </c>
      <c r="L41" s="835">
        <v>35.17</v>
      </c>
      <c r="M41" s="835">
        <v>35.17</v>
      </c>
      <c r="N41" s="832">
        <v>1</v>
      </c>
      <c r="O41" s="836">
        <v>0.5</v>
      </c>
      <c r="P41" s="835">
        <v>35.17</v>
      </c>
      <c r="Q41" s="837">
        <v>1</v>
      </c>
      <c r="R41" s="832">
        <v>1</v>
      </c>
      <c r="S41" s="837">
        <v>1</v>
      </c>
      <c r="T41" s="836">
        <v>0.5</v>
      </c>
      <c r="U41" s="838">
        <v>1</v>
      </c>
    </row>
    <row r="42" spans="1:21" ht="14.4" customHeight="1" x14ac:dyDescent="0.3">
      <c r="A42" s="831">
        <v>30</v>
      </c>
      <c r="B42" s="832" t="s">
        <v>2401</v>
      </c>
      <c r="C42" s="832" t="s">
        <v>2405</v>
      </c>
      <c r="D42" s="833" t="s">
        <v>3185</v>
      </c>
      <c r="E42" s="834" t="s">
        <v>2418</v>
      </c>
      <c r="F42" s="832" t="s">
        <v>2402</v>
      </c>
      <c r="G42" s="832" t="s">
        <v>2487</v>
      </c>
      <c r="H42" s="832" t="s">
        <v>546</v>
      </c>
      <c r="I42" s="832" t="s">
        <v>2488</v>
      </c>
      <c r="J42" s="832" t="s">
        <v>1275</v>
      </c>
      <c r="K42" s="832" t="s">
        <v>2489</v>
      </c>
      <c r="L42" s="835">
        <v>42.08</v>
      </c>
      <c r="M42" s="835">
        <v>42.08</v>
      </c>
      <c r="N42" s="832">
        <v>1</v>
      </c>
      <c r="O42" s="836">
        <v>0.5</v>
      </c>
      <c r="P42" s="835">
        <v>42.08</v>
      </c>
      <c r="Q42" s="837">
        <v>1</v>
      </c>
      <c r="R42" s="832">
        <v>1</v>
      </c>
      <c r="S42" s="837">
        <v>1</v>
      </c>
      <c r="T42" s="836">
        <v>0.5</v>
      </c>
      <c r="U42" s="838">
        <v>1</v>
      </c>
    </row>
    <row r="43" spans="1:21" ht="14.4" customHeight="1" x14ac:dyDescent="0.3">
      <c r="A43" s="831">
        <v>30</v>
      </c>
      <c r="B43" s="832" t="s">
        <v>2401</v>
      </c>
      <c r="C43" s="832" t="s">
        <v>2405</v>
      </c>
      <c r="D43" s="833" t="s">
        <v>3185</v>
      </c>
      <c r="E43" s="834" t="s">
        <v>2419</v>
      </c>
      <c r="F43" s="832" t="s">
        <v>2402</v>
      </c>
      <c r="G43" s="832" t="s">
        <v>2433</v>
      </c>
      <c r="H43" s="832" t="s">
        <v>580</v>
      </c>
      <c r="I43" s="832" t="s">
        <v>2201</v>
      </c>
      <c r="J43" s="832" t="s">
        <v>2202</v>
      </c>
      <c r="K43" s="832" t="s">
        <v>2203</v>
      </c>
      <c r="L43" s="835">
        <v>103.8</v>
      </c>
      <c r="M43" s="835">
        <v>103.8</v>
      </c>
      <c r="N43" s="832">
        <v>1</v>
      </c>
      <c r="O43" s="836">
        <v>0.5</v>
      </c>
      <c r="P43" s="835">
        <v>103.8</v>
      </c>
      <c r="Q43" s="837">
        <v>1</v>
      </c>
      <c r="R43" s="832">
        <v>1</v>
      </c>
      <c r="S43" s="837">
        <v>1</v>
      </c>
      <c r="T43" s="836">
        <v>0.5</v>
      </c>
      <c r="U43" s="838">
        <v>1</v>
      </c>
    </row>
    <row r="44" spans="1:21" ht="14.4" customHeight="1" x14ac:dyDescent="0.3">
      <c r="A44" s="831">
        <v>30</v>
      </c>
      <c r="B44" s="832" t="s">
        <v>2401</v>
      </c>
      <c r="C44" s="832" t="s">
        <v>2405</v>
      </c>
      <c r="D44" s="833" t="s">
        <v>3185</v>
      </c>
      <c r="E44" s="834" t="s">
        <v>2419</v>
      </c>
      <c r="F44" s="832" t="s">
        <v>2402</v>
      </c>
      <c r="G44" s="832" t="s">
        <v>2435</v>
      </c>
      <c r="H44" s="832" t="s">
        <v>546</v>
      </c>
      <c r="I44" s="832" t="s">
        <v>2436</v>
      </c>
      <c r="J44" s="832" t="s">
        <v>746</v>
      </c>
      <c r="K44" s="832" t="s">
        <v>2437</v>
      </c>
      <c r="L44" s="835">
        <v>45.56</v>
      </c>
      <c r="M44" s="835">
        <v>45.56</v>
      </c>
      <c r="N44" s="832">
        <v>1</v>
      </c>
      <c r="O44" s="836">
        <v>0.5</v>
      </c>
      <c r="P44" s="835">
        <v>45.56</v>
      </c>
      <c r="Q44" s="837">
        <v>1</v>
      </c>
      <c r="R44" s="832">
        <v>1</v>
      </c>
      <c r="S44" s="837">
        <v>1</v>
      </c>
      <c r="T44" s="836">
        <v>0.5</v>
      </c>
      <c r="U44" s="838">
        <v>1</v>
      </c>
    </row>
    <row r="45" spans="1:21" ht="14.4" customHeight="1" x14ac:dyDescent="0.3">
      <c r="A45" s="831">
        <v>30</v>
      </c>
      <c r="B45" s="832" t="s">
        <v>2401</v>
      </c>
      <c r="C45" s="832" t="s">
        <v>2405</v>
      </c>
      <c r="D45" s="833" t="s">
        <v>3185</v>
      </c>
      <c r="E45" s="834" t="s">
        <v>2419</v>
      </c>
      <c r="F45" s="832" t="s">
        <v>2402</v>
      </c>
      <c r="G45" s="832" t="s">
        <v>2442</v>
      </c>
      <c r="H45" s="832" t="s">
        <v>580</v>
      </c>
      <c r="I45" s="832" t="s">
        <v>1862</v>
      </c>
      <c r="J45" s="832" t="s">
        <v>875</v>
      </c>
      <c r="K45" s="832" t="s">
        <v>1863</v>
      </c>
      <c r="L45" s="835">
        <v>42.51</v>
      </c>
      <c r="M45" s="835">
        <v>42.51</v>
      </c>
      <c r="N45" s="832">
        <v>1</v>
      </c>
      <c r="O45" s="836">
        <v>0.5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30</v>
      </c>
      <c r="B46" s="832" t="s">
        <v>2401</v>
      </c>
      <c r="C46" s="832" t="s">
        <v>2405</v>
      </c>
      <c r="D46" s="833" t="s">
        <v>3185</v>
      </c>
      <c r="E46" s="834" t="s">
        <v>2419</v>
      </c>
      <c r="F46" s="832" t="s">
        <v>2402</v>
      </c>
      <c r="G46" s="832" t="s">
        <v>2503</v>
      </c>
      <c r="H46" s="832" t="s">
        <v>546</v>
      </c>
      <c r="I46" s="832" t="s">
        <v>2504</v>
      </c>
      <c r="J46" s="832" t="s">
        <v>1285</v>
      </c>
      <c r="K46" s="832" t="s">
        <v>2505</v>
      </c>
      <c r="L46" s="835">
        <v>34.15</v>
      </c>
      <c r="M46" s="835">
        <v>34.15</v>
      </c>
      <c r="N46" s="832">
        <v>1</v>
      </c>
      <c r="O46" s="836">
        <v>0.5</v>
      </c>
      <c r="P46" s="835">
        <v>34.15</v>
      </c>
      <c r="Q46" s="837">
        <v>1</v>
      </c>
      <c r="R46" s="832">
        <v>1</v>
      </c>
      <c r="S46" s="837">
        <v>1</v>
      </c>
      <c r="T46" s="836">
        <v>0.5</v>
      </c>
      <c r="U46" s="838">
        <v>1</v>
      </c>
    </row>
    <row r="47" spans="1:21" ht="14.4" customHeight="1" x14ac:dyDescent="0.3">
      <c r="A47" s="831">
        <v>30</v>
      </c>
      <c r="B47" s="832" t="s">
        <v>2401</v>
      </c>
      <c r="C47" s="832" t="s">
        <v>2405</v>
      </c>
      <c r="D47" s="833" t="s">
        <v>3185</v>
      </c>
      <c r="E47" s="834" t="s">
        <v>2419</v>
      </c>
      <c r="F47" s="832" t="s">
        <v>2402</v>
      </c>
      <c r="G47" s="832" t="s">
        <v>2451</v>
      </c>
      <c r="H47" s="832" t="s">
        <v>546</v>
      </c>
      <c r="I47" s="832" t="s">
        <v>2506</v>
      </c>
      <c r="J47" s="832" t="s">
        <v>888</v>
      </c>
      <c r="K47" s="832" t="s">
        <v>2507</v>
      </c>
      <c r="L47" s="835">
        <v>29.31</v>
      </c>
      <c r="M47" s="835">
        <v>29.31</v>
      </c>
      <c r="N47" s="832">
        <v>1</v>
      </c>
      <c r="O47" s="836">
        <v>0.5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30</v>
      </c>
      <c r="B48" s="832" t="s">
        <v>2401</v>
      </c>
      <c r="C48" s="832" t="s">
        <v>2405</v>
      </c>
      <c r="D48" s="833" t="s">
        <v>3185</v>
      </c>
      <c r="E48" s="834" t="s">
        <v>2419</v>
      </c>
      <c r="F48" s="832" t="s">
        <v>2402</v>
      </c>
      <c r="G48" s="832" t="s">
        <v>2459</v>
      </c>
      <c r="H48" s="832" t="s">
        <v>546</v>
      </c>
      <c r="I48" s="832" t="s">
        <v>2460</v>
      </c>
      <c r="J48" s="832" t="s">
        <v>2461</v>
      </c>
      <c r="K48" s="832" t="s">
        <v>2462</v>
      </c>
      <c r="L48" s="835">
        <v>0</v>
      </c>
      <c r="M48" s="835">
        <v>0</v>
      </c>
      <c r="N48" s="832">
        <v>2</v>
      </c>
      <c r="O48" s="836">
        <v>1</v>
      </c>
      <c r="P48" s="835">
        <v>0</v>
      </c>
      <c r="Q48" s="837"/>
      <c r="R48" s="832">
        <v>1</v>
      </c>
      <c r="S48" s="837">
        <v>0.5</v>
      </c>
      <c r="T48" s="836">
        <v>0.5</v>
      </c>
      <c r="U48" s="838">
        <v>0.5</v>
      </c>
    </row>
    <row r="49" spans="1:21" ht="14.4" customHeight="1" x14ac:dyDescent="0.3">
      <c r="A49" s="831">
        <v>30</v>
      </c>
      <c r="B49" s="832" t="s">
        <v>2401</v>
      </c>
      <c r="C49" s="832" t="s">
        <v>2405</v>
      </c>
      <c r="D49" s="833" t="s">
        <v>3185</v>
      </c>
      <c r="E49" s="834" t="s">
        <v>2419</v>
      </c>
      <c r="F49" s="832" t="s">
        <v>2402</v>
      </c>
      <c r="G49" s="832" t="s">
        <v>2508</v>
      </c>
      <c r="H49" s="832" t="s">
        <v>580</v>
      </c>
      <c r="I49" s="832" t="s">
        <v>2509</v>
      </c>
      <c r="J49" s="832" t="s">
        <v>861</v>
      </c>
      <c r="K49" s="832" t="s">
        <v>1829</v>
      </c>
      <c r="L49" s="835">
        <v>368.16</v>
      </c>
      <c r="M49" s="835">
        <v>368.16</v>
      </c>
      <c r="N49" s="832">
        <v>1</v>
      </c>
      <c r="O49" s="836">
        <v>0.5</v>
      </c>
      <c r="P49" s="835">
        <v>368.16</v>
      </c>
      <c r="Q49" s="837">
        <v>1</v>
      </c>
      <c r="R49" s="832">
        <v>1</v>
      </c>
      <c r="S49" s="837">
        <v>1</v>
      </c>
      <c r="T49" s="836">
        <v>0.5</v>
      </c>
      <c r="U49" s="838">
        <v>1</v>
      </c>
    </row>
    <row r="50" spans="1:21" ht="14.4" customHeight="1" x14ac:dyDescent="0.3">
      <c r="A50" s="831">
        <v>30</v>
      </c>
      <c r="B50" s="832" t="s">
        <v>2401</v>
      </c>
      <c r="C50" s="832" t="s">
        <v>2405</v>
      </c>
      <c r="D50" s="833" t="s">
        <v>3185</v>
      </c>
      <c r="E50" s="834" t="s">
        <v>2419</v>
      </c>
      <c r="F50" s="832" t="s">
        <v>2402</v>
      </c>
      <c r="G50" s="832" t="s">
        <v>2510</v>
      </c>
      <c r="H50" s="832" t="s">
        <v>546</v>
      </c>
      <c r="I50" s="832" t="s">
        <v>2511</v>
      </c>
      <c r="J50" s="832" t="s">
        <v>2512</v>
      </c>
      <c r="K50" s="832" t="s">
        <v>603</v>
      </c>
      <c r="L50" s="835">
        <v>88.1</v>
      </c>
      <c r="M50" s="835">
        <v>88.1</v>
      </c>
      <c r="N50" s="832">
        <v>1</v>
      </c>
      <c r="O50" s="836">
        <v>0.5</v>
      </c>
      <c r="P50" s="835">
        <v>88.1</v>
      </c>
      <c r="Q50" s="837">
        <v>1</v>
      </c>
      <c r="R50" s="832">
        <v>1</v>
      </c>
      <c r="S50" s="837">
        <v>1</v>
      </c>
      <c r="T50" s="836">
        <v>0.5</v>
      </c>
      <c r="U50" s="838">
        <v>1</v>
      </c>
    </row>
    <row r="51" spans="1:21" ht="14.4" customHeight="1" x14ac:dyDescent="0.3">
      <c r="A51" s="831">
        <v>30</v>
      </c>
      <c r="B51" s="832" t="s">
        <v>2401</v>
      </c>
      <c r="C51" s="832" t="s">
        <v>2405</v>
      </c>
      <c r="D51" s="833" t="s">
        <v>3185</v>
      </c>
      <c r="E51" s="834" t="s">
        <v>2419</v>
      </c>
      <c r="F51" s="832" t="s">
        <v>2402</v>
      </c>
      <c r="G51" s="832" t="s">
        <v>2474</v>
      </c>
      <c r="H51" s="832" t="s">
        <v>580</v>
      </c>
      <c r="I51" s="832" t="s">
        <v>2475</v>
      </c>
      <c r="J51" s="832" t="s">
        <v>1786</v>
      </c>
      <c r="K51" s="832" t="s">
        <v>1787</v>
      </c>
      <c r="L51" s="835">
        <v>16.12</v>
      </c>
      <c r="M51" s="835">
        <v>16.12</v>
      </c>
      <c r="N51" s="832">
        <v>1</v>
      </c>
      <c r="O51" s="836">
        <v>0.5</v>
      </c>
      <c r="P51" s="835">
        <v>16.12</v>
      </c>
      <c r="Q51" s="837">
        <v>1</v>
      </c>
      <c r="R51" s="832">
        <v>1</v>
      </c>
      <c r="S51" s="837">
        <v>1</v>
      </c>
      <c r="T51" s="836">
        <v>0.5</v>
      </c>
      <c r="U51" s="838">
        <v>1</v>
      </c>
    </row>
    <row r="52" spans="1:21" ht="14.4" customHeight="1" x14ac:dyDescent="0.3">
      <c r="A52" s="831">
        <v>30</v>
      </c>
      <c r="B52" s="832" t="s">
        <v>2401</v>
      </c>
      <c r="C52" s="832" t="s">
        <v>2405</v>
      </c>
      <c r="D52" s="833" t="s">
        <v>3185</v>
      </c>
      <c r="E52" s="834" t="s">
        <v>2419</v>
      </c>
      <c r="F52" s="832" t="s">
        <v>2402</v>
      </c>
      <c r="G52" s="832" t="s">
        <v>2474</v>
      </c>
      <c r="H52" s="832" t="s">
        <v>580</v>
      </c>
      <c r="I52" s="832" t="s">
        <v>1785</v>
      </c>
      <c r="J52" s="832" t="s">
        <v>1786</v>
      </c>
      <c r="K52" s="832" t="s">
        <v>1787</v>
      </c>
      <c r="L52" s="835">
        <v>16.12</v>
      </c>
      <c r="M52" s="835">
        <v>16.12</v>
      </c>
      <c r="N52" s="832">
        <v>1</v>
      </c>
      <c r="O52" s="836">
        <v>0.5</v>
      </c>
      <c r="P52" s="835"/>
      <c r="Q52" s="837">
        <v>0</v>
      </c>
      <c r="R52" s="832"/>
      <c r="S52" s="837">
        <v>0</v>
      </c>
      <c r="T52" s="836"/>
      <c r="U52" s="838">
        <v>0</v>
      </c>
    </row>
    <row r="53" spans="1:21" ht="14.4" customHeight="1" x14ac:dyDescent="0.3">
      <c r="A53" s="831">
        <v>30</v>
      </c>
      <c r="B53" s="832" t="s">
        <v>2401</v>
      </c>
      <c r="C53" s="832" t="s">
        <v>2405</v>
      </c>
      <c r="D53" s="833" t="s">
        <v>3185</v>
      </c>
      <c r="E53" s="834" t="s">
        <v>2419</v>
      </c>
      <c r="F53" s="832" t="s">
        <v>2402</v>
      </c>
      <c r="G53" s="832" t="s">
        <v>2513</v>
      </c>
      <c r="H53" s="832" t="s">
        <v>580</v>
      </c>
      <c r="I53" s="832" t="s">
        <v>1933</v>
      </c>
      <c r="J53" s="832" t="s">
        <v>1131</v>
      </c>
      <c r="K53" s="832" t="s">
        <v>1902</v>
      </c>
      <c r="L53" s="835">
        <v>47.7</v>
      </c>
      <c r="M53" s="835">
        <v>47.7</v>
      </c>
      <c r="N53" s="832">
        <v>1</v>
      </c>
      <c r="O53" s="836">
        <v>0.5</v>
      </c>
      <c r="P53" s="835">
        <v>47.7</v>
      </c>
      <c r="Q53" s="837">
        <v>1</v>
      </c>
      <c r="R53" s="832">
        <v>1</v>
      </c>
      <c r="S53" s="837">
        <v>1</v>
      </c>
      <c r="T53" s="836">
        <v>0.5</v>
      </c>
      <c r="U53" s="838">
        <v>1</v>
      </c>
    </row>
    <row r="54" spans="1:21" ht="14.4" customHeight="1" x14ac:dyDescent="0.3">
      <c r="A54" s="831">
        <v>30</v>
      </c>
      <c r="B54" s="832" t="s">
        <v>2401</v>
      </c>
      <c r="C54" s="832" t="s">
        <v>2405</v>
      </c>
      <c r="D54" s="833" t="s">
        <v>3185</v>
      </c>
      <c r="E54" s="834" t="s">
        <v>2419</v>
      </c>
      <c r="F54" s="832" t="s">
        <v>2402</v>
      </c>
      <c r="G54" s="832" t="s">
        <v>2514</v>
      </c>
      <c r="H54" s="832" t="s">
        <v>580</v>
      </c>
      <c r="I54" s="832" t="s">
        <v>1953</v>
      </c>
      <c r="J54" s="832" t="s">
        <v>1954</v>
      </c>
      <c r="K54" s="832" t="s">
        <v>1955</v>
      </c>
      <c r="L54" s="835">
        <v>117.46</v>
      </c>
      <c r="M54" s="835">
        <v>117.46</v>
      </c>
      <c r="N54" s="832">
        <v>1</v>
      </c>
      <c r="O54" s="836">
        <v>0.5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30</v>
      </c>
      <c r="B55" s="832" t="s">
        <v>2401</v>
      </c>
      <c r="C55" s="832" t="s">
        <v>2405</v>
      </c>
      <c r="D55" s="833" t="s">
        <v>3185</v>
      </c>
      <c r="E55" s="834" t="s">
        <v>2419</v>
      </c>
      <c r="F55" s="832" t="s">
        <v>2402</v>
      </c>
      <c r="G55" s="832" t="s">
        <v>2515</v>
      </c>
      <c r="H55" s="832" t="s">
        <v>546</v>
      </c>
      <c r="I55" s="832" t="s">
        <v>2516</v>
      </c>
      <c r="J55" s="832" t="s">
        <v>1618</v>
      </c>
      <c r="K55" s="832" t="s">
        <v>2517</v>
      </c>
      <c r="L55" s="835">
        <v>128.69999999999999</v>
      </c>
      <c r="M55" s="835">
        <v>128.69999999999999</v>
      </c>
      <c r="N55" s="832">
        <v>1</v>
      </c>
      <c r="O55" s="836">
        <v>0.5</v>
      </c>
      <c r="P55" s="835">
        <v>128.69999999999999</v>
      </c>
      <c r="Q55" s="837">
        <v>1</v>
      </c>
      <c r="R55" s="832">
        <v>1</v>
      </c>
      <c r="S55" s="837">
        <v>1</v>
      </c>
      <c r="T55" s="836">
        <v>0.5</v>
      </c>
      <c r="U55" s="838">
        <v>1</v>
      </c>
    </row>
    <row r="56" spans="1:21" ht="14.4" customHeight="1" x14ac:dyDescent="0.3">
      <c r="A56" s="831">
        <v>30</v>
      </c>
      <c r="B56" s="832" t="s">
        <v>2401</v>
      </c>
      <c r="C56" s="832" t="s">
        <v>2405</v>
      </c>
      <c r="D56" s="833" t="s">
        <v>3185</v>
      </c>
      <c r="E56" s="834" t="s">
        <v>2419</v>
      </c>
      <c r="F56" s="832" t="s">
        <v>2402</v>
      </c>
      <c r="G56" s="832" t="s">
        <v>2486</v>
      </c>
      <c r="H56" s="832" t="s">
        <v>580</v>
      </c>
      <c r="I56" s="832" t="s">
        <v>2115</v>
      </c>
      <c r="J56" s="832" t="s">
        <v>2116</v>
      </c>
      <c r="K56" s="832" t="s">
        <v>2117</v>
      </c>
      <c r="L56" s="835">
        <v>0</v>
      </c>
      <c r="M56" s="835">
        <v>0</v>
      </c>
      <c r="N56" s="832">
        <v>1</v>
      </c>
      <c r="O56" s="836">
        <v>0.5</v>
      </c>
      <c r="P56" s="835">
        <v>0</v>
      </c>
      <c r="Q56" s="837"/>
      <c r="R56" s="832">
        <v>1</v>
      </c>
      <c r="S56" s="837">
        <v>1</v>
      </c>
      <c r="T56" s="836">
        <v>0.5</v>
      </c>
      <c r="U56" s="838">
        <v>1</v>
      </c>
    </row>
    <row r="57" spans="1:21" ht="14.4" customHeight="1" x14ac:dyDescent="0.3">
      <c r="A57" s="831">
        <v>30</v>
      </c>
      <c r="B57" s="832" t="s">
        <v>2401</v>
      </c>
      <c r="C57" s="832" t="s">
        <v>2405</v>
      </c>
      <c r="D57" s="833" t="s">
        <v>3185</v>
      </c>
      <c r="E57" s="834" t="s">
        <v>2419</v>
      </c>
      <c r="F57" s="832" t="s">
        <v>2402</v>
      </c>
      <c r="G57" s="832" t="s">
        <v>2518</v>
      </c>
      <c r="H57" s="832" t="s">
        <v>546</v>
      </c>
      <c r="I57" s="832" t="s">
        <v>2519</v>
      </c>
      <c r="J57" s="832" t="s">
        <v>1216</v>
      </c>
      <c r="K57" s="832" t="s">
        <v>1874</v>
      </c>
      <c r="L57" s="835">
        <v>122.73</v>
      </c>
      <c r="M57" s="835">
        <v>122.73</v>
      </c>
      <c r="N57" s="832">
        <v>1</v>
      </c>
      <c r="O57" s="836">
        <v>0.5</v>
      </c>
      <c r="P57" s="835">
        <v>122.73</v>
      </c>
      <c r="Q57" s="837">
        <v>1</v>
      </c>
      <c r="R57" s="832">
        <v>1</v>
      </c>
      <c r="S57" s="837">
        <v>1</v>
      </c>
      <c r="T57" s="836">
        <v>0.5</v>
      </c>
      <c r="U57" s="838">
        <v>1</v>
      </c>
    </row>
    <row r="58" spans="1:21" ht="14.4" customHeight="1" x14ac:dyDescent="0.3">
      <c r="A58" s="831">
        <v>30</v>
      </c>
      <c r="B58" s="832" t="s">
        <v>2401</v>
      </c>
      <c r="C58" s="832" t="s">
        <v>2405</v>
      </c>
      <c r="D58" s="833" t="s">
        <v>3185</v>
      </c>
      <c r="E58" s="834" t="s">
        <v>2419</v>
      </c>
      <c r="F58" s="832" t="s">
        <v>2402</v>
      </c>
      <c r="G58" s="832" t="s">
        <v>2520</v>
      </c>
      <c r="H58" s="832" t="s">
        <v>580</v>
      </c>
      <c r="I58" s="832" t="s">
        <v>1851</v>
      </c>
      <c r="J58" s="832" t="s">
        <v>1852</v>
      </c>
      <c r="K58" s="832" t="s">
        <v>1853</v>
      </c>
      <c r="L58" s="835">
        <v>131.32</v>
      </c>
      <c r="M58" s="835">
        <v>131.32</v>
      </c>
      <c r="N58" s="832">
        <v>1</v>
      </c>
      <c r="O58" s="836">
        <v>0.5</v>
      </c>
      <c r="P58" s="835"/>
      <c r="Q58" s="837">
        <v>0</v>
      </c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30</v>
      </c>
      <c r="B59" s="832" t="s">
        <v>2401</v>
      </c>
      <c r="C59" s="832" t="s">
        <v>2405</v>
      </c>
      <c r="D59" s="833" t="s">
        <v>3185</v>
      </c>
      <c r="E59" s="834" t="s">
        <v>2419</v>
      </c>
      <c r="F59" s="832" t="s">
        <v>2402</v>
      </c>
      <c r="G59" s="832" t="s">
        <v>2521</v>
      </c>
      <c r="H59" s="832" t="s">
        <v>546</v>
      </c>
      <c r="I59" s="832" t="s">
        <v>2522</v>
      </c>
      <c r="J59" s="832" t="s">
        <v>2523</v>
      </c>
      <c r="K59" s="832" t="s">
        <v>2524</v>
      </c>
      <c r="L59" s="835">
        <v>151.62</v>
      </c>
      <c r="M59" s="835">
        <v>151.62</v>
      </c>
      <c r="N59" s="832">
        <v>1</v>
      </c>
      <c r="O59" s="836">
        <v>0.5</v>
      </c>
      <c r="P59" s="835">
        <v>151.62</v>
      </c>
      <c r="Q59" s="837">
        <v>1</v>
      </c>
      <c r="R59" s="832">
        <v>1</v>
      </c>
      <c r="S59" s="837">
        <v>1</v>
      </c>
      <c r="T59" s="836">
        <v>0.5</v>
      </c>
      <c r="U59" s="838">
        <v>1</v>
      </c>
    </row>
    <row r="60" spans="1:21" ht="14.4" customHeight="1" x14ac:dyDescent="0.3">
      <c r="A60" s="831">
        <v>30</v>
      </c>
      <c r="B60" s="832" t="s">
        <v>2401</v>
      </c>
      <c r="C60" s="832" t="s">
        <v>2405</v>
      </c>
      <c r="D60" s="833" t="s">
        <v>3185</v>
      </c>
      <c r="E60" s="834" t="s">
        <v>2419</v>
      </c>
      <c r="F60" s="832" t="s">
        <v>2402</v>
      </c>
      <c r="G60" s="832" t="s">
        <v>2525</v>
      </c>
      <c r="H60" s="832" t="s">
        <v>580</v>
      </c>
      <c r="I60" s="832" t="s">
        <v>1793</v>
      </c>
      <c r="J60" s="832" t="s">
        <v>1794</v>
      </c>
      <c r="K60" s="832" t="s">
        <v>1795</v>
      </c>
      <c r="L60" s="835">
        <v>165.63</v>
      </c>
      <c r="M60" s="835">
        <v>165.63</v>
      </c>
      <c r="N60" s="832">
        <v>1</v>
      </c>
      <c r="O60" s="836">
        <v>1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" customHeight="1" x14ac:dyDescent="0.3">
      <c r="A61" s="831">
        <v>30</v>
      </c>
      <c r="B61" s="832" t="s">
        <v>2401</v>
      </c>
      <c r="C61" s="832" t="s">
        <v>2405</v>
      </c>
      <c r="D61" s="833" t="s">
        <v>3185</v>
      </c>
      <c r="E61" s="834" t="s">
        <v>2422</v>
      </c>
      <c r="F61" s="832" t="s">
        <v>2402</v>
      </c>
      <c r="G61" s="832" t="s">
        <v>2515</v>
      </c>
      <c r="H61" s="832" t="s">
        <v>546</v>
      </c>
      <c r="I61" s="832" t="s">
        <v>2516</v>
      </c>
      <c r="J61" s="832" t="s">
        <v>1618</v>
      </c>
      <c r="K61" s="832" t="s">
        <v>2517</v>
      </c>
      <c r="L61" s="835">
        <v>128.69999999999999</v>
      </c>
      <c r="M61" s="835">
        <v>128.69999999999999</v>
      </c>
      <c r="N61" s="832">
        <v>1</v>
      </c>
      <c r="O61" s="836">
        <v>0.5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30</v>
      </c>
      <c r="B62" s="832" t="s">
        <v>2401</v>
      </c>
      <c r="C62" s="832" t="s">
        <v>2405</v>
      </c>
      <c r="D62" s="833" t="s">
        <v>3185</v>
      </c>
      <c r="E62" s="834" t="s">
        <v>2422</v>
      </c>
      <c r="F62" s="832" t="s">
        <v>2402</v>
      </c>
      <c r="G62" s="832" t="s">
        <v>2486</v>
      </c>
      <c r="H62" s="832" t="s">
        <v>580</v>
      </c>
      <c r="I62" s="832" t="s">
        <v>2115</v>
      </c>
      <c r="J62" s="832" t="s">
        <v>2116</v>
      </c>
      <c r="K62" s="832" t="s">
        <v>2117</v>
      </c>
      <c r="L62" s="835">
        <v>0</v>
      </c>
      <c r="M62" s="835">
        <v>0</v>
      </c>
      <c r="N62" s="832">
        <v>1</v>
      </c>
      <c r="O62" s="836">
        <v>0.5</v>
      </c>
      <c r="P62" s="835"/>
      <c r="Q62" s="837"/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30</v>
      </c>
      <c r="B63" s="832" t="s">
        <v>2401</v>
      </c>
      <c r="C63" s="832" t="s">
        <v>2405</v>
      </c>
      <c r="D63" s="833" t="s">
        <v>3185</v>
      </c>
      <c r="E63" s="834" t="s">
        <v>2421</v>
      </c>
      <c r="F63" s="832" t="s">
        <v>2402</v>
      </c>
      <c r="G63" s="832" t="s">
        <v>2434</v>
      </c>
      <c r="H63" s="832" t="s">
        <v>580</v>
      </c>
      <c r="I63" s="832" t="s">
        <v>2526</v>
      </c>
      <c r="J63" s="832" t="s">
        <v>710</v>
      </c>
      <c r="K63" s="832" t="s">
        <v>1995</v>
      </c>
      <c r="L63" s="835">
        <v>132</v>
      </c>
      <c r="M63" s="835">
        <v>132</v>
      </c>
      <c r="N63" s="832">
        <v>1</v>
      </c>
      <c r="O63" s="836">
        <v>0.5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30</v>
      </c>
      <c r="B64" s="832" t="s">
        <v>2401</v>
      </c>
      <c r="C64" s="832" t="s">
        <v>2405</v>
      </c>
      <c r="D64" s="833" t="s">
        <v>3185</v>
      </c>
      <c r="E64" s="834" t="s">
        <v>2421</v>
      </c>
      <c r="F64" s="832" t="s">
        <v>2402</v>
      </c>
      <c r="G64" s="832" t="s">
        <v>2442</v>
      </c>
      <c r="H64" s="832" t="s">
        <v>580</v>
      </c>
      <c r="I64" s="832" t="s">
        <v>1862</v>
      </c>
      <c r="J64" s="832" t="s">
        <v>875</v>
      </c>
      <c r="K64" s="832" t="s">
        <v>1863</v>
      </c>
      <c r="L64" s="835">
        <v>42.51</v>
      </c>
      <c r="M64" s="835">
        <v>42.51</v>
      </c>
      <c r="N64" s="832">
        <v>1</v>
      </c>
      <c r="O64" s="836">
        <v>0.5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30</v>
      </c>
      <c r="B65" s="832" t="s">
        <v>2401</v>
      </c>
      <c r="C65" s="832" t="s">
        <v>2405</v>
      </c>
      <c r="D65" s="833" t="s">
        <v>3185</v>
      </c>
      <c r="E65" s="834" t="s">
        <v>2421</v>
      </c>
      <c r="F65" s="832" t="s">
        <v>2402</v>
      </c>
      <c r="G65" s="832" t="s">
        <v>2527</v>
      </c>
      <c r="H65" s="832" t="s">
        <v>580</v>
      </c>
      <c r="I65" s="832" t="s">
        <v>2014</v>
      </c>
      <c r="J65" s="832" t="s">
        <v>2015</v>
      </c>
      <c r="K65" s="832" t="s">
        <v>2016</v>
      </c>
      <c r="L65" s="835">
        <v>32.869999999999997</v>
      </c>
      <c r="M65" s="835">
        <v>32.869999999999997</v>
      </c>
      <c r="N65" s="832">
        <v>1</v>
      </c>
      <c r="O65" s="836">
        <v>0.5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" customHeight="1" x14ac:dyDescent="0.3">
      <c r="A66" s="831">
        <v>30</v>
      </c>
      <c r="B66" s="832" t="s">
        <v>2401</v>
      </c>
      <c r="C66" s="832" t="s">
        <v>2405</v>
      </c>
      <c r="D66" s="833" t="s">
        <v>3185</v>
      </c>
      <c r="E66" s="834" t="s">
        <v>2421</v>
      </c>
      <c r="F66" s="832" t="s">
        <v>2402</v>
      </c>
      <c r="G66" s="832" t="s">
        <v>2508</v>
      </c>
      <c r="H66" s="832" t="s">
        <v>580</v>
      </c>
      <c r="I66" s="832" t="s">
        <v>2528</v>
      </c>
      <c r="J66" s="832" t="s">
        <v>861</v>
      </c>
      <c r="K66" s="832" t="s">
        <v>1835</v>
      </c>
      <c r="L66" s="835">
        <v>490.89</v>
      </c>
      <c r="M66" s="835">
        <v>490.89</v>
      </c>
      <c r="N66" s="832">
        <v>1</v>
      </c>
      <c r="O66" s="836">
        <v>1</v>
      </c>
      <c r="P66" s="835"/>
      <c r="Q66" s="837">
        <v>0</v>
      </c>
      <c r="R66" s="832"/>
      <c r="S66" s="837">
        <v>0</v>
      </c>
      <c r="T66" s="836"/>
      <c r="U66" s="838">
        <v>0</v>
      </c>
    </row>
    <row r="67" spans="1:21" ht="14.4" customHeight="1" x14ac:dyDescent="0.3">
      <c r="A67" s="831">
        <v>30</v>
      </c>
      <c r="B67" s="832" t="s">
        <v>2401</v>
      </c>
      <c r="C67" s="832" t="s">
        <v>2405</v>
      </c>
      <c r="D67" s="833" t="s">
        <v>3185</v>
      </c>
      <c r="E67" s="834" t="s">
        <v>2421</v>
      </c>
      <c r="F67" s="832" t="s">
        <v>2402</v>
      </c>
      <c r="G67" s="832" t="s">
        <v>2474</v>
      </c>
      <c r="H67" s="832" t="s">
        <v>580</v>
      </c>
      <c r="I67" s="832" t="s">
        <v>2529</v>
      </c>
      <c r="J67" s="832" t="s">
        <v>1786</v>
      </c>
      <c r="K67" s="832" t="s">
        <v>2530</v>
      </c>
      <c r="L67" s="835">
        <v>8.06</v>
      </c>
      <c r="M67" s="835">
        <v>8.06</v>
      </c>
      <c r="N67" s="832">
        <v>1</v>
      </c>
      <c r="O67" s="836">
        <v>0.5</v>
      </c>
      <c r="P67" s="835"/>
      <c r="Q67" s="837">
        <v>0</v>
      </c>
      <c r="R67" s="832"/>
      <c r="S67" s="837">
        <v>0</v>
      </c>
      <c r="T67" s="836"/>
      <c r="U67" s="838">
        <v>0</v>
      </c>
    </row>
    <row r="68" spans="1:21" ht="14.4" customHeight="1" x14ac:dyDescent="0.3">
      <c r="A68" s="831">
        <v>30</v>
      </c>
      <c r="B68" s="832" t="s">
        <v>2401</v>
      </c>
      <c r="C68" s="832" t="s">
        <v>2405</v>
      </c>
      <c r="D68" s="833" t="s">
        <v>3185</v>
      </c>
      <c r="E68" s="834" t="s">
        <v>2421</v>
      </c>
      <c r="F68" s="832" t="s">
        <v>2402</v>
      </c>
      <c r="G68" s="832" t="s">
        <v>2479</v>
      </c>
      <c r="H68" s="832" t="s">
        <v>580</v>
      </c>
      <c r="I68" s="832" t="s">
        <v>2480</v>
      </c>
      <c r="J68" s="832" t="s">
        <v>1584</v>
      </c>
      <c r="K68" s="832" t="s">
        <v>2142</v>
      </c>
      <c r="L68" s="835">
        <v>298.94</v>
      </c>
      <c r="M68" s="835">
        <v>298.94</v>
      </c>
      <c r="N68" s="832">
        <v>1</v>
      </c>
      <c r="O68" s="836">
        <v>0.5</v>
      </c>
      <c r="P68" s="835"/>
      <c r="Q68" s="837">
        <v>0</v>
      </c>
      <c r="R68" s="832"/>
      <c r="S68" s="837">
        <v>0</v>
      </c>
      <c r="T68" s="836"/>
      <c r="U68" s="838">
        <v>0</v>
      </c>
    </row>
    <row r="69" spans="1:21" ht="14.4" customHeight="1" x14ac:dyDescent="0.3">
      <c r="A69" s="831">
        <v>30</v>
      </c>
      <c r="B69" s="832" t="s">
        <v>2401</v>
      </c>
      <c r="C69" s="832" t="s">
        <v>2405</v>
      </c>
      <c r="D69" s="833" t="s">
        <v>3185</v>
      </c>
      <c r="E69" s="834" t="s">
        <v>2421</v>
      </c>
      <c r="F69" s="832" t="s">
        <v>2402</v>
      </c>
      <c r="G69" s="832" t="s">
        <v>2531</v>
      </c>
      <c r="H69" s="832" t="s">
        <v>546</v>
      </c>
      <c r="I69" s="832" t="s">
        <v>2532</v>
      </c>
      <c r="J69" s="832" t="s">
        <v>2533</v>
      </c>
      <c r="K69" s="832" t="s">
        <v>2534</v>
      </c>
      <c r="L69" s="835">
        <v>203.36</v>
      </c>
      <c r="M69" s="835">
        <v>203.36</v>
      </c>
      <c r="N69" s="832">
        <v>1</v>
      </c>
      <c r="O69" s="836">
        <v>0.5</v>
      </c>
      <c r="P69" s="835"/>
      <c r="Q69" s="837">
        <v>0</v>
      </c>
      <c r="R69" s="832"/>
      <c r="S69" s="837">
        <v>0</v>
      </c>
      <c r="T69" s="836"/>
      <c r="U69" s="838">
        <v>0</v>
      </c>
    </row>
    <row r="70" spans="1:21" ht="14.4" customHeight="1" x14ac:dyDescent="0.3">
      <c r="A70" s="831">
        <v>30</v>
      </c>
      <c r="B70" s="832" t="s">
        <v>2401</v>
      </c>
      <c r="C70" s="832" t="s">
        <v>2405</v>
      </c>
      <c r="D70" s="833" t="s">
        <v>3185</v>
      </c>
      <c r="E70" s="834" t="s">
        <v>2421</v>
      </c>
      <c r="F70" s="832" t="s">
        <v>2402</v>
      </c>
      <c r="G70" s="832" t="s">
        <v>2518</v>
      </c>
      <c r="H70" s="832" t="s">
        <v>546</v>
      </c>
      <c r="I70" s="832" t="s">
        <v>2535</v>
      </c>
      <c r="J70" s="832" t="s">
        <v>2536</v>
      </c>
      <c r="K70" s="832" t="s">
        <v>1874</v>
      </c>
      <c r="L70" s="835">
        <v>122.73</v>
      </c>
      <c r="M70" s="835">
        <v>122.73</v>
      </c>
      <c r="N70" s="832">
        <v>1</v>
      </c>
      <c r="O70" s="836">
        <v>0.5</v>
      </c>
      <c r="P70" s="835"/>
      <c r="Q70" s="837">
        <v>0</v>
      </c>
      <c r="R70" s="832"/>
      <c r="S70" s="837">
        <v>0</v>
      </c>
      <c r="T70" s="836"/>
      <c r="U70" s="838">
        <v>0</v>
      </c>
    </row>
    <row r="71" spans="1:21" ht="14.4" customHeight="1" x14ac:dyDescent="0.3">
      <c r="A71" s="831">
        <v>30</v>
      </c>
      <c r="B71" s="832" t="s">
        <v>2401</v>
      </c>
      <c r="C71" s="832" t="s">
        <v>2405</v>
      </c>
      <c r="D71" s="833" t="s">
        <v>3185</v>
      </c>
      <c r="E71" s="834" t="s">
        <v>2421</v>
      </c>
      <c r="F71" s="832" t="s">
        <v>2402</v>
      </c>
      <c r="G71" s="832" t="s">
        <v>2497</v>
      </c>
      <c r="H71" s="832" t="s">
        <v>580</v>
      </c>
      <c r="I71" s="832" t="s">
        <v>2026</v>
      </c>
      <c r="J71" s="832" t="s">
        <v>2019</v>
      </c>
      <c r="K71" s="832" t="s">
        <v>2025</v>
      </c>
      <c r="L71" s="835">
        <v>63.14</v>
      </c>
      <c r="M71" s="835">
        <v>63.14</v>
      </c>
      <c r="N71" s="832">
        <v>1</v>
      </c>
      <c r="O71" s="836">
        <v>0.5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30</v>
      </c>
      <c r="B72" s="832" t="s">
        <v>2401</v>
      </c>
      <c r="C72" s="832" t="s">
        <v>2405</v>
      </c>
      <c r="D72" s="833" t="s">
        <v>3185</v>
      </c>
      <c r="E72" s="834" t="s">
        <v>2421</v>
      </c>
      <c r="F72" s="832" t="s">
        <v>2404</v>
      </c>
      <c r="G72" s="832" t="s">
        <v>2537</v>
      </c>
      <c r="H72" s="832" t="s">
        <v>546</v>
      </c>
      <c r="I72" s="832" t="s">
        <v>2538</v>
      </c>
      <c r="J72" s="832" t="s">
        <v>2539</v>
      </c>
      <c r="K72" s="832" t="s">
        <v>2540</v>
      </c>
      <c r="L72" s="835">
        <v>2700</v>
      </c>
      <c r="M72" s="835">
        <v>2700</v>
      </c>
      <c r="N72" s="832">
        <v>1</v>
      </c>
      <c r="O72" s="836">
        <v>1</v>
      </c>
      <c r="P72" s="835">
        <v>2700</v>
      </c>
      <c r="Q72" s="837">
        <v>1</v>
      </c>
      <c r="R72" s="832">
        <v>1</v>
      </c>
      <c r="S72" s="837">
        <v>1</v>
      </c>
      <c r="T72" s="836">
        <v>1</v>
      </c>
      <c r="U72" s="838">
        <v>1</v>
      </c>
    </row>
    <row r="73" spans="1:21" ht="14.4" customHeight="1" x14ac:dyDescent="0.3">
      <c r="A73" s="831">
        <v>30</v>
      </c>
      <c r="B73" s="832" t="s">
        <v>2401</v>
      </c>
      <c r="C73" s="832" t="s">
        <v>2405</v>
      </c>
      <c r="D73" s="833" t="s">
        <v>3185</v>
      </c>
      <c r="E73" s="834" t="s">
        <v>2417</v>
      </c>
      <c r="F73" s="832" t="s">
        <v>2402</v>
      </c>
      <c r="G73" s="832" t="s">
        <v>2434</v>
      </c>
      <c r="H73" s="832" t="s">
        <v>580</v>
      </c>
      <c r="I73" s="832" t="s">
        <v>2171</v>
      </c>
      <c r="J73" s="832" t="s">
        <v>708</v>
      </c>
      <c r="K73" s="832" t="s">
        <v>1991</v>
      </c>
      <c r="L73" s="835">
        <v>65.989999999999995</v>
      </c>
      <c r="M73" s="835">
        <v>65.989999999999995</v>
      </c>
      <c r="N73" s="832">
        <v>1</v>
      </c>
      <c r="O73" s="836">
        <v>0.5</v>
      </c>
      <c r="P73" s="835"/>
      <c r="Q73" s="837">
        <v>0</v>
      </c>
      <c r="R73" s="832"/>
      <c r="S73" s="837">
        <v>0</v>
      </c>
      <c r="T73" s="836"/>
      <c r="U73" s="838">
        <v>0</v>
      </c>
    </row>
    <row r="74" spans="1:21" ht="14.4" customHeight="1" x14ac:dyDescent="0.3">
      <c r="A74" s="831">
        <v>30</v>
      </c>
      <c r="B74" s="832" t="s">
        <v>2401</v>
      </c>
      <c r="C74" s="832" t="s">
        <v>2405</v>
      </c>
      <c r="D74" s="833" t="s">
        <v>3185</v>
      </c>
      <c r="E74" s="834" t="s">
        <v>2417</v>
      </c>
      <c r="F74" s="832" t="s">
        <v>2402</v>
      </c>
      <c r="G74" s="832" t="s">
        <v>2434</v>
      </c>
      <c r="H74" s="832" t="s">
        <v>580</v>
      </c>
      <c r="I74" s="832" t="s">
        <v>2541</v>
      </c>
      <c r="J74" s="832" t="s">
        <v>710</v>
      </c>
      <c r="K74" s="832" t="s">
        <v>2542</v>
      </c>
      <c r="L74" s="835">
        <v>264</v>
      </c>
      <c r="M74" s="835">
        <v>264</v>
      </c>
      <c r="N74" s="832">
        <v>1</v>
      </c>
      <c r="O74" s="836">
        <v>0.5</v>
      </c>
      <c r="P74" s="835">
        <v>264</v>
      </c>
      <c r="Q74" s="837">
        <v>1</v>
      </c>
      <c r="R74" s="832">
        <v>1</v>
      </c>
      <c r="S74" s="837">
        <v>1</v>
      </c>
      <c r="T74" s="836">
        <v>0.5</v>
      </c>
      <c r="U74" s="838">
        <v>1</v>
      </c>
    </row>
    <row r="75" spans="1:21" ht="14.4" customHeight="1" x14ac:dyDescent="0.3">
      <c r="A75" s="831">
        <v>30</v>
      </c>
      <c r="B75" s="832" t="s">
        <v>2401</v>
      </c>
      <c r="C75" s="832" t="s">
        <v>2405</v>
      </c>
      <c r="D75" s="833" t="s">
        <v>3185</v>
      </c>
      <c r="E75" s="834" t="s">
        <v>2417</v>
      </c>
      <c r="F75" s="832" t="s">
        <v>2402</v>
      </c>
      <c r="G75" s="832" t="s">
        <v>2500</v>
      </c>
      <c r="H75" s="832" t="s">
        <v>546</v>
      </c>
      <c r="I75" s="832" t="s">
        <v>2543</v>
      </c>
      <c r="J75" s="832" t="s">
        <v>946</v>
      </c>
      <c r="K75" s="832" t="s">
        <v>2544</v>
      </c>
      <c r="L75" s="835">
        <v>75.05</v>
      </c>
      <c r="M75" s="835">
        <v>75.05</v>
      </c>
      <c r="N75" s="832">
        <v>1</v>
      </c>
      <c r="O75" s="836">
        <v>0.5</v>
      </c>
      <c r="P75" s="835"/>
      <c r="Q75" s="837">
        <v>0</v>
      </c>
      <c r="R75" s="832"/>
      <c r="S75" s="837">
        <v>0</v>
      </c>
      <c r="T75" s="836"/>
      <c r="U75" s="838">
        <v>0</v>
      </c>
    </row>
    <row r="76" spans="1:21" ht="14.4" customHeight="1" x14ac:dyDescent="0.3">
      <c r="A76" s="831">
        <v>30</v>
      </c>
      <c r="B76" s="832" t="s">
        <v>2401</v>
      </c>
      <c r="C76" s="832" t="s">
        <v>2405</v>
      </c>
      <c r="D76" s="833" t="s">
        <v>3185</v>
      </c>
      <c r="E76" s="834" t="s">
        <v>2417</v>
      </c>
      <c r="F76" s="832" t="s">
        <v>2402</v>
      </c>
      <c r="G76" s="832" t="s">
        <v>2500</v>
      </c>
      <c r="H76" s="832" t="s">
        <v>546</v>
      </c>
      <c r="I76" s="832" t="s">
        <v>2501</v>
      </c>
      <c r="J76" s="832" t="s">
        <v>950</v>
      </c>
      <c r="K76" s="832" t="s">
        <v>2502</v>
      </c>
      <c r="L76" s="835">
        <v>45.03</v>
      </c>
      <c r="M76" s="835">
        <v>45.03</v>
      </c>
      <c r="N76" s="832">
        <v>1</v>
      </c>
      <c r="O76" s="836">
        <v>0.5</v>
      </c>
      <c r="P76" s="835"/>
      <c r="Q76" s="837">
        <v>0</v>
      </c>
      <c r="R76" s="832"/>
      <c r="S76" s="837">
        <v>0</v>
      </c>
      <c r="T76" s="836"/>
      <c r="U76" s="838">
        <v>0</v>
      </c>
    </row>
    <row r="77" spans="1:21" ht="14.4" customHeight="1" x14ac:dyDescent="0.3">
      <c r="A77" s="831">
        <v>30</v>
      </c>
      <c r="B77" s="832" t="s">
        <v>2401</v>
      </c>
      <c r="C77" s="832" t="s">
        <v>2405</v>
      </c>
      <c r="D77" s="833" t="s">
        <v>3185</v>
      </c>
      <c r="E77" s="834" t="s">
        <v>2417</v>
      </c>
      <c r="F77" s="832" t="s">
        <v>2402</v>
      </c>
      <c r="G77" s="832" t="s">
        <v>2503</v>
      </c>
      <c r="H77" s="832" t="s">
        <v>546</v>
      </c>
      <c r="I77" s="832" t="s">
        <v>2504</v>
      </c>
      <c r="J77" s="832" t="s">
        <v>1285</v>
      </c>
      <c r="K77" s="832" t="s">
        <v>2505</v>
      </c>
      <c r="L77" s="835">
        <v>34.15</v>
      </c>
      <c r="M77" s="835">
        <v>68.3</v>
      </c>
      <c r="N77" s="832">
        <v>2</v>
      </c>
      <c r="O77" s="836">
        <v>2</v>
      </c>
      <c r="P77" s="835">
        <v>34.15</v>
      </c>
      <c r="Q77" s="837">
        <v>0.5</v>
      </c>
      <c r="R77" s="832">
        <v>1</v>
      </c>
      <c r="S77" s="837">
        <v>0.5</v>
      </c>
      <c r="T77" s="836">
        <v>1</v>
      </c>
      <c r="U77" s="838">
        <v>0.5</v>
      </c>
    </row>
    <row r="78" spans="1:21" ht="14.4" customHeight="1" x14ac:dyDescent="0.3">
      <c r="A78" s="831">
        <v>30</v>
      </c>
      <c r="B78" s="832" t="s">
        <v>2401</v>
      </c>
      <c r="C78" s="832" t="s">
        <v>2405</v>
      </c>
      <c r="D78" s="833" t="s">
        <v>3185</v>
      </c>
      <c r="E78" s="834" t="s">
        <v>2417</v>
      </c>
      <c r="F78" s="832" t="s">
        <v>2402</v>
      </c>
      <c r="G78" s="832" t="s">
        <v>2545</v>
      </c>
      <c r="H78" s="832" t="s">
        <v>546</v>
      </c>
      <c r="I78" s="832" t="s">
        <v>2546</v>
      </c>
      <c r="J78" s="832" t="s">
        <v>2547</v>
      </c>
      <c r="K78" s="832" t="s">
        <v>2548</v>
      </c>
      <c r="L78" s="835">
        <v>24.37</v>
      </c>
      <c r="M78" s="835">
        <v>24.37</v>
      </c>
      <c r="N78" s="832">
        <v>1</v>
      </c>
      <c r="O78" s="836">
        <v>0.5</v>
      </c>
      <c r="P78" s="835">
        <v>24.37</v>
      </c>
      <c r="Q78" s="837">
        <v>1</v>
      </c>
      <c r="R78" s="832">
        <v>1</v>
      </c>
      <c r="S78" s="837">
        <v>1</v>
      </c>
      <c r="T78" s="836">
        <v>0.5</v>
      </c>
      <c r="U78" s="838">
        <v>1</v>
      </c>
    </row>
    <row r="79" spans="1:21" ht="14.4" customHeight="1" x14ac:dyDescent="0.3">
      <c r="A79" s="831">
        <v>30</v>
      </c>
      <c r="B79" s="832" t="s">
        <v>2401</v>
      </c>
      <c r="C79" s="832" t="s">
        <v>2405</v>
      </c>
      <c r="D79" s="833" t="s">
        <v>3185</v>
      </c>
      <c r="E79" s="834" t="s">
        <v>2417</v>
      </c>
      <c r="F79" s="832" t="s">
        <v>2402</v>
      </c>
      <c r="G79" s="832" t="s">
        <v>2549</v>
      </c>
      <c r="H79" s="832" t="s">
        <v>546</v>
      </c>
      <c r="I79" s="832" t="s">
        <v>2550</v>
      </c>
      <c r="J79" s="832" t="s">
        <v>1026</v>
      </c>
      <c r="K79" s="832" t="s">
        <v>2551</v>
      </c>
      <c r="L79" s="835">
        <v>73.09</v>
      </c>
      <c r="M79" s="835">
        <v>73.09</v>
      </c>
      <c r="N79" s="832">
        <v>1</v>
      </c>
      <c r="O79" s="836">
        <v>0.5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30</v>
      </c>
      <c r="B80" s="832" t="s">
        <v>2401</v>
      </c>
      <c r="C80" s="832" t="s">
        <v>2405</v>
      </c>
      <c r="D80" s="833" t="s">
        <v>3185</v>
      </c>
      <c r="E80" s="834" t="s">
        <v>2417</v>
      </c>
      <c r="F80" s="832" t="s">
        <v>2402</v>
      </c>
      <c r="G80" s="832" t="s">
        <v>2552</v>
      </c>
      <c r="H80" s="832" t="s">
        <v>546</v>
      </c>
      <c r="I80" s="832" t="s">
        <v>2553</v>
      </c>
      <c r="J80" s="832" t="s">
        <v>2554</v>
      </c>
      <c r="K80" s="832" t="s">
        <v>2555</v>
      </c>
      <c r="L80" s="835">
        <v>88.76</v>
      </c>
      <c r="M80" s="835">
        <v>177.52</v>
      </c>
      <c r="N80" s="832">
        <v>2</v>
      </c>
      <c r="O80" s="836">
        <v>1.5</v>
      </c>
      <c r="P80" s="835"/>
      <c r="Q80" s="837">
        <v>0</v>
      </c>
      <c r="R80" s="832"/>
      <c r="S80" s="837">
        <v>0</v>
      </c>
      <c r="T80" s="836"/>
      <c r="U80" s="838">
        <v>0</v>
      </c>
    </row>
    <row r="81" spans="1:21" ht="14.4" customHeight="1" x14ac:dyDescent="0.3">
      <c r="A81" s="831">
        <v>30</v>
      </c>
      <c r="B81" s="832" t="s">
        <v>2401</v>
      </c>
      <c r="C81" s="832" t="s">
        <v>2405</v>
      </c>
      <c r="D81" s="833" t="s">
        <v>3185</v>
      </c>
      <c r="E81" s="834" t="s">
        <v>2417</v>
      </c>
      <c r="F81" s="832" t="s">
        <v>2402</v>
      </c>
      <c r="G81" s="832" t="s">
        <v>2556</v>
      </c>
      <c r="H81" s="832" t="s">
        <v>546</v>
      </c>
      <c r="I81" s="832" t="s">
        <v>2557</v>
      </c>
      <c r="J81" s="832" t="s">
        <v>2558</v>
      </c>
      <c r="K81" s="832" t="s">
        <v>2559</v>
      </c>
      <c r="L81" s="835">
        <v>760.22</v>
      </c>
      <c r="M81" s="835">
        <v>760.22</v>
      </c>
      <c r="N81" s="832">
        <v>1</v>
      </c>
      <c r="O81" s="836">
        <v>0.5</v>
      </c>
      <c r="P81" s="835">
        <v>760.22</v>
      </c>
      <c r="Q81" s="837">
        <v>1</v>
      </c>
      <c r="R81" s="832">
        <v>1</v>
      </c>
      <c r="S81" s="837">
        <v>1</v>
      </c>
      <c r="T81" s="836">
        <v>0.5</v>
      </c>
      <c r="U81" s="838">
        <v>1</v>
      </c>
    </row>
    <row r="82" spans="1:21" ht="14.4" customHeight="1" x14ac:dyDescent="0.3">
      <c r="A82" s="831">
        <v>30</v>
      </c>
      <c r="B82" s="832" t="s">
        <v>2401</v>
      </c>
      <c r="C82" s="832" t="s">
        <v>2405</v>
      </c>
      <c r="D82" s="833" t="s">
        <v>3185</v>
      </c>
      <c r="E82" s="834" t="s">
        <v>2417</v>
      </c>
      <c r="F82" s="832" t="s">
        <v>2402</v>
      </c>
      <c r="G82" s="832" t="s">
        <v>2560</v>
      </c>
      <c r="H82" s="832" t="s">
        <v>546</v>
      </c>
      <c r="I82" s="832" t="s">
        <v>2561</v>
      </c>
      <c r="J82" s="832" t="s">
        <v>829</v>
      </c>
      <c r="K82" s="832" t="s">
        <v>2562</v>
      </c>
      <c r="L82" s="835">
        <v>0</v>
      </c>
      <c r="M82" s="835">
        <v>0</v>
      </c>
      <c r="N82" s="832">
        <v>1</v>
      </c>
      <c r="O82" s="836">
        <v>0.5</v>
      </c>
      <c r="P82" s="835">
        <v>0</v>
      </c>
      <c r="Q82" s="837"/>
      <c r="R82" s="832">
        <v>1</v>
      </c>
      <c r="S82" s="837">
        <v>1</v>
      </c>
      <c r="T82" s="836">
        <v>0.5</v>
      </c>
      <c r="U82" s="838">
        <v>1</v>
      </c>
    </row>
    <row r="83" spans="1:21" ht="14.4" customHeight="1" x14ac:dyDescent="0.3">
      <c r="A83" s="831">
        <v>30</v>
      </c>
      <c r="B83" s="832" t="s">
        <v>2401</v>
      </c>
      <c r="C83" s="832" t="s">
        <v>2405</v>
      </c>
      <c r="D83" s="833" t="s">
        <v>3185</v>
      </c>
      <c r="E83" s="834" t="s">
        <v>2417</v>
      </c>
      <c r="F83" s="832" t="s">
        <v>2402</v>
      </c>
      <c r="G83" s="832" t="s">
        <v>2563</v>
      </c>
      <c r="H83" s="832" t="s">
        <v>546</v>
      </c>
      <c r="I83" s="832" t="s">
        <v>2564</v>
      </c>
      <c r="J83" s="832" t="s">
        <v>2565</v>
      </c>
      <c r="K83" s="832" t="s">
        <v>2566</v>
      </c>
      <c r="L83" s="835">
        <v>0</v>
      </c>
      <c r="M83" s="835">
        <v>0</v>
      </c>
      <c r="N83" s="832">
        <v>1</v>
      </c>
      <c r="O83" s="836">
        <v>0.5</v>
      </c>
      <c r="P83" s="835">
        <v>0</v>
      </c>
      <c r="Q83" s="837"/>
      <c r="R83" s="832">
        <v>1</v>
      </c>
      <c r="S83" s="837">
        <v>1</v>
      </c>
      <c r="T83" s="836">
        <v>0.5</v>
      </c>
      <c r="U83" s="838">
        <v>1</v>
      </c>
    </row>
    <row r="84" spans="1:21" ht="14.4" customHeight="1" x14ac:dyDescent="0.3">
      <c r="A84" s="831">
        <v>30</v>
      </c>
      <c r="B84" s="832" t="s">
        <v>2401</v>
      </c>
      <c r="C84" s="832" t="s">
        <v>2405</v>
      </c>
      <c r="D84" s="833" t="s">
        <v>3185</v>
      </c>
      <c r="E84" s="834" t="s">
        <v>2417</v>
      </c>
      <c r="F84" s="832" t="s">
        <v>2402</v>
      </c>
      <c r="G84" s="832" t="s">
        <v>2459</v>
      </c>
      <c r="H84" s="832" t="s">
        <v>546</v>
      </c>
      <c r="I84" s="832" t="s">
        <v>2567</v>
      </c>
      <c r="J84" s="832" t="s">
        <v>1018</v>
      </c>
      <c r="K84" s="832" t="s">
        <v>2462</v>
      </c>
      <c r="L84" s="835">
        <v>0</v>
      </c>
      <c r="M84" s="835">
        <v>0</v>
      </c>
      <c r="N84" s="832">
        <v>2</v>
      </c>
      <c r="O84" s="836">
        <v>1</v>
      </c>
      <c r="P84" s="835">
        <v>0</v>
      </c>
      <c r="Q84" s="837"/>
      <c r="R84" s="832">
        <v>1</v>
      </c>
      <c r="S84" s="837">
        <v>0.5</v>
      </c>
      <c r="T84" s="836">
        <v>0.5</v>
      </c>
      <c r="U84" s="838">
        <v>0.5</v>
      </c>
    </row>
    <row r="85" spans="1:21" ht="14.4" customHeight="1" x14ac:dyDescent="0.3">
      <c r="A85" s="831">
        <v>30</v>
      </c>
      <c r="B85" s="832" t="s">
        <v>2401</v>
      </c>
      <c r="C85" s="832" t="s">
        <v>2405</v>
      </c>
      <c r="D85" s="833" t="s">
        <v>3185</v>
      </c>
      <c r="E85" s="834" t="s">
        <v>2417</v>
      </c>
      <c r="F85" s="832" t="s">
        <v>2402</v>
      </c>
      <c r="G85" s="832" t="s">
        <v>2568</v>
      </c>
      <c r="H85" s="832" t="s">
        <v>546</v>
      </c>
      <c r="I85" s="832" t="s">
        <v>2569</v>
      </c>
      <c r="J85" s="832" t="s">
        <v>2570</v>
      </c>
      <c r="K85" s="832" t="s">
        <v>2571</v>
      </c>
      <c r="L85" s="835">
        <v>1228</v>
      </c>
      <c r="M85" s="835">
        <v>1228</v>
      </c>
      <c r="N85" s="832">
        <v>1</v>
      </c>
      <c r="O85" s="836">
        <v>0.5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30</v>
      </c>
      <c r="B86" s="832" t="s">
        <v>2401</v>
      </c>
      <c r="C86" s="832" t="s">
        <v>2405</v>
      </c>
      <c r="D86" s="833" t="s">
        <v>3185</v>
      </c>
      <c r="E86" s="834" t="s">
        <v>2417</v>
      </c>
      <c r="F86" s="832" t="s">
        <v>2402</v>
      </c>
      <c r="G86" s="832" t="s">
        <v>2568</v>
      </c>
      <c r="H86" s="832" t="s">
        <v>546</v>
      </c>
      <c r="I86" s="832" t="s">
        <v>2572</v>
      </c>
      <c r="J86" s="832" t="s">
        <v>2570</v>
      </c>
      <c r="K86" s="832" t="s">
        <v>2573</v>
      </c>
      <c r="L86" s="835">
        <v>1228</v>
      </c>
      <c r="M86" s="835">
        <v>1228</v>
      </c>
      <c r="N86" s="832">
        <v>1</v>
      </c>
      <c r="O86" s="836">
        <v>0.5</v>
      </c>
      <c r="P86" s="835">
        <v>1228</v>
      </c>
      <c r="Q86" s="837">
        <v>1</v>
      </c>
      <c r="R86" s="832">
        <v>1</v>
      </c>
      <c r="S86" s="837">
        <v>1</v>
      </c>
      <c r="T86" s="836">
        <v>0.5</v>
      </c>
      <c r="U86" s="838">
        <v>1</v>
      </c>
    </row>
    <row r="87" spans="1:21" ht="14.4" customHeight="1" x14ac:dyDescent="0.3">
      <c r="A87" s="831">
        <v>30</v>
      </c>
      <c r="B87" s="832" t="s">
        <v>2401</v>
      </c>
      <c r="C87" s="832" t="s">
        <v>2405</v>
      </c>
      <c r="D87" s="833" t="s">
        <v>3185</v>
      </c>
      <c r="E87" s="834" t="s">
        <v>2417</v>
      </c>
      <c r="F87" s="832" t="s">
        <v>2402</v>
      </c>
      <c r="G87" s="832" t="s">
        <v>2467</v>
      </c>
      <c r="H87" s="832" t="s">
        <v>580</v>
      </c>
      <c r="I87" s="832" t="s">
        <v>2574</v>
      </c>
      <c r="J87" s="832" t="s">
        <v>1268</v>
      </c>
      <c r="K87" s="832" t="s">
        <v>1876</v>
      </c>
      <c r="L87" s="835">
        <v>27.5</v>
      </c>
      <c r="M87" s="835">
        <v>27.5</v>
      </c>
      <c r="N87" s="832">
        <v>1</v>
      </c>
      <c r="O87" s="836">
        <v>0.5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30</v>
      </c>
      <c r="B88" s="832" t="s">
        <v>2401</v>
      </c>
      <c r="C88" s="832" t="s">
        <v>2405</v>
      </c>
      <c r="D88" s="833" t="s">
        <v>3185</v>
      </c>
      <c r="E88" s="834" t="s">
        <v>2417</v>
      </c>
      <c r="F88" s="832" t="s">
        <v>2402</v>
      </c>
      <c r="G88" s="832" t="s">
        <v>2508</v>
      </c>
      <c r="H88" s="832" t="s">
        <v>580</v>
      </c>
      <c r="I88" s="832" t="s">
        <v>2528</v>
      </c>
      <c r="J88" s="832" t="s">
        <v>861</v>
      </c>
      <c r="K88" s="832" t="s">
        <v>1835</v>
      </c>
      <c r="L88" s="835">
        <v>490.89</v>
      </c>
      <c r="M88" s="835">
        <v>1472.67</v>
      </c>
      <c r="N88" s="832">
        <v>3</v>
      </c>
      <c r="O88" s="836">
        <v>0.5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30</v>
      </c>
      <c r="B89" s="832" t="s">
        <v>2401</v>
      </c>
      <c r="C89" s="832" t="s">
        <v>2405</v>
      </c>
      <c r="D89" s="833" t="s">
        <v>3185</v>
      </c>
      <c r="E89" s="834" t="s">
        <v>2417</v>
      </c>
      <c r="F89" s="832" t="s">
        <v>2402</v>
      </c>
      <c r="G89" s="832" t="s">
        <v>2508</v>
      </c>
      <c r="H89" s="832" t="s">
        <v>580</v>
      </c>
      <c r="I89" s="832" t="s">
        <v>2575</v>
      </c>
      <c r="J89" s="832" t="s">
        <v>867</v>
      </c>
      <c r="K89" s="832" t="s">
        <v>2576</v>
      </c>
      <c r="L89" s="835">
        <v>1385.62</v>
      </c>
      <c r="M89" s="835">
        <v>1385.62</v>
      </c>
      <c r="N89" s="832">
        <v>1</v>
      </c>
      <c r="O89" s="836">
        <v>0.5</v>
      </c>
      <c r="P89" s="835">
        <v>1385.62</v>
      </c>
      <c r="Q89" s="837">
        <v>1</v>
      </c>
      <c r="R89" s="832">
        <v>1</v>
      </c>
      <c r="S89" s="837">
        <v>1</v>
      </c>
      <c r="T89" s="836">
        <v>0.5</v>
      </c>
      <c r="U89" s="838">
        <v>1</v>
      </c>
    </row>
    <row r="90" spans="1:21" ht="14.4" customHeight="1" x14ac:dyDescent="0.3">
      <c r="A90" s="831">
        <v>30</v>
      </c>
      <c r="B90" s="832" t="s">
        <v>2401</v>
      </c>
      <c r="C90" s="832" t="s">
        <v>2405</v>
      </c>
      <c r="D90" s="833" t="s">
        <v>3185</v>
      </c>
      <c r="E90" s="834" t="s">
        <v>2417</v>
      </c>
      <c r="F90" s="832" t="s">
        <v>2402</v>
      </c>
      <c r="G90" s="832" t="s">
        <v>2577</v>
      </c>
      <c r="H90" s="832" t="s">
        <v>546</v>
      </c>
      <c r="I90" s="832" t="s">
        <v>2578</v>
      </c>
      <c r="J90" s="832" t="s">
        <v>893</v>
      </c>
      <c r="K90" s="832" t="s">
        <v>2579</v>
      </c>
      <c r="L90" s="835">
        <v>103.67</v>
      </c>
      <c r="M90" s="835">
        <v>103.67</v>
      </c>
      <c r="N90" s="832">
        <v>1</v>
      </c>
      <c r="O90" s="836">
        <v>0.5</v>
      </c>
      <c r="P90" s="835">
        <v>103.67</v>
      </c>
      <c r="Q90" s="837">
        <v>1</v>
      </c>
      <c r="R90" s="832">
        <v>1</v>
      </c>
      <c r="S90" s="837">
        <v>1</v>
      </c>
      <c r="T90" s="836">
        <v>0.5</v>
      </c>
      <c r="U90" s="838">
        <v>1</v>
      </c>
    </row>
    <row r="91" spans="1:21" ht="14.4" customHeight="1" x14ac:dyDescent="0.3">
      <c r="A91" s="831">
        <v>30</v>
      </c>
      <c r="B91" s="832" t="s">
        <v>2401</v>
      </c>
      <c r="C91" s="832" t="s">
        <v>2405</v>
      </c>
      <c r="D91" s="833" t="s">
        <v>3185</v>
      </c>
      <c r="E91" s="834" t="s">
        <v>2417</v>
      </c>
      <c r="F91" s="832" t="s">
        <v>2402</v>
      </c>
      <c r="G91" s="832" t="s">
        <v>2474</v>
      </c>
      <c r="H91" s="832" t="s">
        <v>580</v>
      </c>
      <c r="I91" s="832" t="s">
        <v>2580</v>
      </c>
      <c r="J91" s="832" t="s">
        <v>1786</v>
      </c>
      <c r="K91" s="832" t="s">
        <v>1789</v>
      </c>
      <c r="L91" s="835">
        <v>57.6</v>
      </c>
      <c r="M91" s="835">
        <v>57.6</v>
      </c>
      <c r="N91" s="832">
        <v>1</v>
      </c>
      <c r="O91" s="836">
        <v>0.5</v>
      </c>
      <c r="P91" s="835"/>
      <c r="Q91" s="837">
        <v>0</v>
      </c>
      <c r="R91" s="832"/>
      <c r="S91" s="837">
        <v>0</v>
      </c>
      <c r="T91" s="836"/>
      <c r="U91" s="838">
        <v>0</v>
      </c>
    </row>
    <row r="92" spans="1:21" ht="14.4" customHeight="1" x14ac:dyDescent="0.3">
      <c r="A92" s="831">
        <v>30</v>
      </c>
      <c r="B92" s="832" t="s">
        <v>2401</v>
      </c>
      <c r="C92" s="832" t="s">
        <v>2405</v>
      </c>
      <c r="D92" s="833" t="s">
        <v>3185</v>
      </c>
      <c r="E92" s="834" t="s">
        <v>2417</v>
      </c>
      <c r="F92" s="832" t="s">
        <v>2402</v>
      </c>
      <c r="G92" s="832" t="s">
        <v>2474</v>
      </c>
      <c r="H92" s="832" t="s">
        <v>546</v>
      </c>
      <c r="I92" s="832" t="s">
        <v>2581</v>
      </c>
      <c r="J92" s="832" t="s">
        <v>1786</v>
      </c>
      <c r="K92" s="832" t="s">
        <v>2582</v>
      </c>
      <c r="L92" s="835">
        <v>103.67</v>
      </c>
      <c r="M92" s="835">
        <v>103.67</v>
      </c>
      <c r="N92" s="832">
        <v>1</v>
      </c>
      <c r="O92" s="836">
        <v>0.5</v>
      </c>
      <c r="P92" s="835">
        <v>103.67</v>
      </c>
      <c r="Q92" s="837">
        <v>1</v>
      </c>
      <c r="R92" s="832">
        <v>1</v>
      </c>
      <c r="S92" s="837">
        <v>1</v>
      </c>
      <c r="T92" s="836">
        <v>0.5</v>
      </c>
      <c r="U92" s="838">
        <v>1</v>
      </c>
    </row>
    <row r="93" spans="1:21" ht="14.4" customHeight="1" x14ac:dyDescent="0.3">
      <c r="A93" s="831">
        <v>30</v>
      </c>
      <c r="B93" s="832" t="s">
        <v>2401</v>
      </c>
      <c r="C93" s="832" t="s">
        <v>2405</v>
      </c>
      <c r="D93" s="833" t="s">
        <v>3185</v>
      </c>
      <c r="E93" s="834" t="s">
        <v>2417</v>
      </c>
      <c r="F93" s="832" t="s">
        <v>2402</v>
      </c>
      <c r="G93" s="832" t="s">
        <v>2513</v>
      </c>
      <c r="H93" s="832" t="s">
        <v>580</v>
      </c>
      <c r="I93" s="832" t="s">
        <v>1933</v>
      </c>
      <c r="J93" s="832" t="s">
        <v>1131</v>
      </c>
      <c r="K93" s="832" t="s">
        <v>1902</v>
      </c>
      <c r="L93" s="835">
        <v>47.7</v>
      </c>
      <c r="M93" s="835">
        <v>47.7</v>
      </c>
      <c r="N93" s="832">
        <v>1</v>
      </c>
      <c r="O93" s="836">
        <v>0.5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30</v>
      </c>
      <c r="B94" s="832" t="s">
        <v>2401</v>
      </c>
      <c r="C94" s="832" t="s">
        <v>2405</v>
      </c>
      <c r="D94" s="833" t="s">
        <v>3185</v>
      </c>
      <c r="E94" s="834" t="s">
        <v>2417</v>
      </c>
      <c r="F94" s="832" t="s">
        <v>2402</v>
      </c>
      <c r="G94" s="832" t="s">
        <v>2513</v>
      </c>
      <c r="H94" s="832" t="s">
        <v>580</v>
      </c>
      <c r="I94" s="832" t="s">
        <v>1934</v>
      </c>
      <c r="J94" s="832" t="s">
        <v>1131</v>
      </c>
      <c r="K94" s="832" t="s">
        <v>1935</v>
      </c>
      <c r="L94" s="835">
        <v>143.09</v>
      </c>
      <c r="M94" s="835">
        <v>143.09</v>
      </c>
      <c r="N94" s="832">
        <v>1</v>
      </c>
      <c r="O94" s="836">
        <v>0.5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30</v>
      </c>
      <c r="B95" s="832" t="s">
        <v>2401</v>
      </c>
      <c r="C95" s="832" t="s">
        <v>2405</v>
      </c>
      <c r="D95" s="833" t="s">
        <v>3185</v>
      </c>
      <c r="E95" s="834" t="s">
        <v>2417</v>
      </c>
      <c r="F95" s="832" t="s">
        <v>2402</v>
      </c>
      <c r="G95" s="832" t="s">
        <v>2476</v>
      </c>
      <c r="H95" s="832" t="s">
        <v>580</v>
      </c>
      <c r="I95" s="832" t="s">
        <v>2477</v>
      </c>
      <c r="J95" s="832" t="s">
        <v>1948</v>
      </c>
      <c r="K95" s="832" t="s">
        <v>2478</v>
      </c>
      <c r="L95" s="835">
        <v>145.72999999999999</v>
      </c>
      <c r="M95" s="835">
        <v>145.72999999999999</v>
      </c>
      <c r="N95" s="832">
        <v>1</v>
      </c>
      <c r="O95" s="836">
        <v>0.5</v>
      </c>
      <c r="P95" s="835">
        <v>145.72999999999999</v>
      </c>
      <c r="Q95" s="837">
        <v>1</v>
      </c>
      <c r="R95" s="832">
        <v>1</v>
      </c>
      <c r="S95" s="837">
        <v>1</v>
      </c>
      <c r="T95" s="836">
        <v>0.5</v>
      </c>
      <c r="U95" s="838">
        <v>1</v>
      </c>
    </row>
    <row r="96" spans="1:21" ht="14.4" customHeight="1" x14ac:dyDescent="0.3">
      <c r="A96" s="831">
        <v>30</v>
      </c>
      <c r="B96" s="832" t="s">
        <v>2401</v>
      </c>
      <c r="C96" s="832" t="s">
        <v>2405</v>
      </c>
      <c r="D96" s="833" t="s">
        <v>3185</v>
      </c>
      <c r="E96" s="834" t="s">
        <v>2417</v>
      </c>
      <c r="F96" s="832" t="s">
        <v>2402</v>
      </c>
      <c r="G96" s="832" t="s">
        <v>2583</v>
      </c>
      <c r="H96" s="832" t="s">
        <v>546</v>
      </c>
      <c r="I96" s="832" t="s">
        <v>2584</v>
      </c>
      <c r="J96" s="832" t="s">
        <v>2585</v>
      </c>
      <c r="K96" s="832" t="s">
        <v>2441</v>
      </c>
      <c r="L96" s="835">
        <v>21.92</v>
      </c>
      <c r="M96" s="835">
        <v>43.84</v>
      </c>
      <c r="N96" s="832">
        <v>2</v>
      </c>
      <c r="O96" s="836">
        <v>1</v>
      </c>
      <c r="P96" s="835">
        <v>21.92</v>
      </c>
      <c r="Q96" s="837">
        <v>0.5</v>
      </c>
      <c r="R96" s="832">
        <v>1</v>
      </c>
      <c r="S96" s="837">
        <v>0.5</v>
      </c>
      <c r="T96" s="836">
        <v>0.5</v>
      </c>
      <c r="U96" s="838">
        <v>0.5</v>
      </c>
    </row>
    <row r="97" spans="1:21" ht="14.4" customHeight="1" x14ac:dyDescent="0.3">
      <c r="A97" s="831">
        <v>30</v>
      </c>
      <c r="B97" s="832" t="s">
        <v>2401</v>
      </c>
      <c r="C97" s="832" t="s">
        <v>2405</v>
      </c>
      <c r="D97" s="833" t="s">
        <v>3185</v>
      </c>
      <c r="E97" s="834" t="s">
        <v>2417</v>
      </c>
      <c r="F97" s="832" t="s">
        <v>2402</v>
      </c>
      <c r="G97" s="832" t="s">
        <v>2531</v>
      </c>
      <c r="H97" s="832" t="s">
        <v>546</v>
      </c>
      <c r="I97" s="832" t="s">
        <v>2586</v>
      </c>
      <c r="J97" s="832" t="s">
        <v>2533</v>
      </c>
      <c r="K97" s="832" t="s">
        <v>2587</v>
      </c>
      <c r="L97" s="835">
        <v>566.19000000000005</v>
      </c>
      <c r="M97" s="835">
        <v>566.19000000000005</v>
      </c>
      <c r="N97" s="832">
        <v>1</v>
      </c>
      <c r="O97" s="836">
        <v>0.5</v>
      </c>
      <c r="P97" s="835">
        <v>566.19000000000005</v>
      </c>
      <c r="Q97" s="837">
        <v>1</v>
      </c>
      <c r="R97" s="832">
        <v>1</v>
      </c>
      <c r="S97" s="837">
        <v>1</v>
      </c>
      <c r="T97" s="836">
        <v>0.5</v>
      </c>
      <c r="U97" s="838">
        <v>1</v>
      </c>
    </row>
    <row r="98" spans="1:21" ht="14.4" customHeight="1" x14ac:dyDescent="0.3">
      <c r="A98" s="831">
        <v>30</v>
      </c>
      <c r="B98" s="832" t="s">
        <v>2401</v>
      </c>
      <c r="C98" s="832" t="s">
        <v>2405</v>
      </c>
      <c r="D98" s="833" t="s">
        <v>3185</v>
      </c>
      <c r="E98" s="834" t="s">
        <v>2417</v>
      </c>
      <c r="F98" s="832" t="s">
        <v>2402</v>
      </c>
      <c r="G98" s="832" t="s">
        <v>2486</v>
      </c>
      <c r="H98" s="832" t="s">
        <v>580</v>
      </c>
      <c r="I98" s="832" t="s">
        <v>2115</v>
      </c>
      <c r="J98" s="832" t="s">
        <v>2116</v>
      </c>
      <c r="K98" s="832" t="s">
        <v>2117</v>
      </c>
      <c r="L98" s="835">
        <v>0</v>
      </c>
      <c r="M98" s="835">
        <v>0</v>
      </c>
      <c r="N98" s="832">
        <v>2</v>
      </c>
      <c r="O98" s="836">
        <v>1.5</v>
      </c>
      <c r="P98" s="835">
        <v>0</v>
      </c>
      <c r="Q98" s="837"/>
      <c r="R98" s="832">
        <v>1</v>
      </c>
      <c r="S98" s="837">
        <v>0.5</v>
      </c>
      <c r="T98" s="836">
        <v>0.5</v>
      </c>
      <c r="U98" s="838">
        <v>0.33333333333333331</v>
      </c>
    </row>
    <row r="99" spans="1:21" ht="14.4" customHeight="1" x14ac:dyDescent="0.3">
      <c r="A99" s="831">
        <v>30</v>
      </c>
      <c r="B99" s="832" t="s">
        <v>2401</v>
      </c>
      <c r="C99" s="832" t="s">
        <v>2405</v>
      </c>
      <c r="D99" s="833" t="s">
        <v>3185</v>
      </c>
      <c r="E99" s="834" t="s">
        <v>2417</v>
      </c>
      <c r="F99" s="832" t="s">
        <v>2402</v>
      </c>
      <c r="G99" s="832" t="s">
        <v>2518</v>
      </c>
      <c r="H99" s="832" t="s">
        <v>546</v>
      </c>
      <c r="I99" s="832" t="s">
        <v>2519</v>
      </c>
      <c r="J99" s="832" t="s">
        <v>1216</v>
      </c>
      <c r="K99" s="832" t="s">
        <v>1874</v>
      </c>
      <c r="L99" s="835">
        <v>122.73</v>
      </c>
      <c r="M99" s="835">
        <v>122.73</v>
      </c>
      <c r="N99" s="832">
        <v>1</v>
      </c>
      <c r="O99" s="836">
        <v>1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30</v>
      </c>
      <c r="B100" s="832" t="s">
        <v>2401</v>
      </c>
      <c r="C100" s="832" t="s">
        <v>2405</v>
      </c>
      <c r="D100" s="833" t="s">
        <v>3185</v>
      </c>
      <c r="E100" s="834" t="s">
        <v>2417</v>
      </c>
      <c r="F100" s="832" t="s">
        <v>2402</v>
      </c>
      <c r="G100" s="832" t="s">
        <v>2521</v>
      </c>
      <c r="H100" s="832" t="s">
        <v>546</v>
      </c>
      <c r="I100" s="832" t="s">
        <v>2588</v>
      </c>
      <c r="J100" s="832" t="s">
        <v>683</v>
      </c>
      <c r="K100" s="832" t="s">
        <v>2589</v>
      </c>
      <c r="L100" s="835">
        <v>0</v>
      </c>
      <c r="M100" s="835">
        <v>0</v>
      </c>
      <c r="N100" s="832">
        <v>1</v>
      </c>
      <c r="O100" s="836">
        <v>0.5</v>
      </c>
      <c r="P100" s="835"/>
      <c r="Q100" s="837"/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30</v>
      </c>
      <c r="B101" s="832" t="s">
        <v>2401</v>
      </c>
      <c r="C101" s="832" t="s">
        <v>2407</v>
      </c>
      <c r="D101" s="833" t="s">
        <v>3186</v>
      </c>
      <c r="E101" s="834" t="s">
        <v>2412</v>
      </c>
      <c r="F101" s="832" t="s">
        <v>2402</v>
      </c>
      <c r="G101" s="832" t="s">
        <v>2590</v>
      </c>
      <c r="H101" s="832" t="s">
        <v>546</v>
      </c>
      <c r="I101" s="832" t="s">
        <v>2591</v>
      </c>
      <c r="J101" s="832" t="s">
        <v>2592</v>
      </c>
      <c r="K101" s="832" t="s">
        <v>2593</v>
      </c>
      <c r="L101" s="835">
        <v>254.83</v>
      </c>
      <c r="M101" s="835">
        <v>1528.98</v>
      </c>
      <c r="N101" s="832">
        <v>6</v>
      </c>
      <c r="O101" s="836">
        <v>1.5</v>
      </c>
      <c r="P101" s="835"/>
      <c r="Q101" s="837">
        <v>0</v>
      </c>
      <c r="R101" s="832"/>
      <c r="S101" s="837">
        <v>0</v>
      </c>
      <c r="T101" s="836"/>
      <c r="U101" s="838">
        <v>0</v>
      </c>
    </row>
    <row r="102" spans="1:21" ht="14.4" customHeight="1" x14ac:dyDescent="0.3">
      <c r="A102" s="831">
        <v>30</v>
      </c>
      <c r="B102" s="832" t="s">
        <v>2401</v>
      </c>
      <c r="C102" s="832" t="s">
        <v>2407</v>
      </c>
      <c r="D102" s="833" t="s">
        <v>3186</v>
      </c>
      <c r="E102" s="834" t="s">
        <v>2412</v>
      </c>
      <c r="F102" s="832" t="s">
        <v>2402</v>
      </c>
      <c r="G102" s="832" t="s">
        <v>2424</v>
      </c>
      <c r="H102" s="832" t="s">
        <v>580</v>
      </c>
      <c r="I102" s="832" t="s">
        <v>2096</v>
      </c>
      <c r="J102" s="832" t="s">
        <v>602</v>
      </c>
      <c r="K102" s="832" t="s">
        <v>604</v>
      </c>
      <c r="L102" s="835">
        <v>72.55</v>
      </c>
      <c r="M102" s="835">
        <v>72.55</v>
      </c>
      <c r="N102" s="832">
        <v>1</v>
      </c>
      <c r="O102" s="836">
        <v>0.5</v>
      </c>
      <c r="P102" s="835"/>
      <c r="Q102" s="837">
        <v>0</v>
      </c>
      <c r="R102" s="832"/>
      <c r="S102" s="837">
        <v>0</v>
      </c>
      <c r="T102" s="836"/>
      <c r="U102" s="838">
        <v>0</v>
      </c>
    </row>
    <row r="103" spans="1:21" ht="14.4" customHeight="1" x14ac:dyDescent="0.3">
      <c r="A103" s="831">
        <v>30</v>
      </c>
      <c r="B103" s="832" t="s">
        <v>2401</v>
      </c>
      <c r="C103" s="832" t="s">
        <v>2407</v>
      </c>
      <c r="D103" s="833" t="s">
        <v>3186</v>
      </c>
      <c r="E103" s="834" t="s">
        <v>2412</v>
      </c>
      <c r="F103" s="832" t="s">
        <v>2402</v>
      </c>
      <c r="G103" s="832" t="s">
        <v>2424</v>
      </c>
      <c r="H103" s="832" t="s">
        <v>580</v>
      </c>
      <c r="I103" s="832" t="s">
        <v>2097</v>
      </c>
      <c r="J103" s="832" t="s">
        <v>602</v>
      </c>
      <c r="K103" s="832" t="s">
        <v>605</v>
      </c>
      <c r="L103" s="835">
        <v>65.28</v>
      </c>
      <c r="M103" s="835">
        <v>391.68</v>
      </c>
      <c r="N103" s="832">
        <v>6</v>
      </c>
      <c r="O103" s="836">
        <v>1.5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30</v>
      </c>
      <c r="B104" s="832" t="s">
        <v>2401</v>
      </c>
      <c r="C104" s="832" t="s">
        <v>2407</v>
      </c>
      <c r="D104" s="833" t="s">
        <v>3186</v>
      </c>
      <c r="E104" s="834" t="s">
        <v>2412</v>
      </c>
      <c r="F104" s="832" t="s">
        <v>2402</v>
      </c>
      <c r="G104" s="832" t="s">
        <v>2425</v>
      </c>
      <c r="H104" s="832" t="s">
        <v>580</v>
      </c>
      <c r="I104" s="832" t="s">
        <v>2162</v>
      </c>
      <c r="J104" s="832" t="s">
        <v>2163</v>
      </c>
      <c r="K104" s="832" t="s">
        <v>2164</v>
      </c>
      <c r="L104" s="835">
        <v>4.7</v>
      </c>
      <c r="M104" s="835">
        <v>9.4</v>
      </c>
      <c r="N104" s="832">
        <v>2</v>
      </c>
      <c r="O104" s="836">
        <v>0.5</v>
      </c>
      <c r="P104" s="835">
        <v>9.4</v>
      </c>
      <c r="Q104" s="837">
        <v>1</v>
      </c>
      <c r="R104" s="832">
        <v>2</v>
      </c>
      <c r="S104" s="837">
        <v>1</v>
      </c>
      <c r="T104" s="836">
        <v>0.5</v>
      </c>
      <c r="U104" s="838">
        <v>1</v>
      </c>
    </row>
    <row r="105" spans="1:21" ht="14.4" customHeight="1" x14ac:dyDescent="0.3">
      <c r="A105" s="831">
        <v>30</v>
      </c>
      <c r="B105" s="832" t="s">
        <v>2401</v>
      </c>
      <c r="C105" s="832" t="s">
        <v>2407</v>
      </c>
      <c r="D105" s="833" t="s">
        <v>3186</v>
      </c>
      <c r="E105" s="834" t="s">
        <v>2412</v>
      </c>
      <c r="F105" s="832" t="s">
        <v>2402</v>
      </c>
      <c r="G105" s="832" t="s">
        <v>2594</v>
      </c>
      <c r="H105" s="832" t="s">
        <v>580</v>
      </c>
      <c r="I105" s="832" t="s">
        <v>2280</v>
      </c>
      <c r="J105" s="832" t="s">
        <v>730</v>
      </c>
      <c r="K105" s="832" t="s">
        <v>2281</v>
      </c>
      <c r="L105" s="835">
        <v>144.01</v>
      </c>
      <c r="M105" s="835">
        <v>288.02</v>
      </c>
      <c r="N105" s="832">
        <v>2</v>
      </c>
      <c r="O105" s="836">
        <v>0.5</v>
      </c>
      <c r="P105" s="835"/>
      <c r="Q105" s="837">
        <v>0</v>
      </c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30</v>
      </c>
      <c r="B106" s="832" t="s">
        <v>2401</v>
      </c>
      <c r="C106" s="832" t="s">
        <v>2407</v>
      </c>
      <c r="D106" s="833" t="s">
        <v>3186</v>
      </c>
      <c r="E106" s="834" t="s">
        <v>2412</v>
      </c>
      <c r="F106" s="832" t="s">
        <v>2402</v>
      </c>
      <c r="G106" s="832" t="s">
        <v>2429</v>
      </c>
      <c r="H106" s="832" t="s">
        <v>580</v>
      </c>
      <c r="I106" s="832" t="s">
        <v>2299</v>
      </c>
      <c r="J106" s="832" t="s">
        <v>1915</v>
      </c>
      <c r="K106" s="832" t="s">
        <v>2300</v>
      </c>
      <c r="L106" s="835">
        <v>93.27</v>
      </c>
      <c r="M106" s="835">
        <v>93.27</v>
      </c>
      <c r="N106" s="832">
        <v>1</v>
      </c>
      <c r="O106" s="836">
        <v>1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30</v>
      </c>
      <c r="B107" s="832" t="s">
        <v>2401</v>
      </c>
      <c r="C107" s="832" t="s">
        <v>2407</v>
      </c>
      <c r="D107" s="833" t="s">
        <v>3186</v>
      </c>
      <c r="E107" s="834" t="s">
        <v>2412</v>
      </c>
      <c r="F107" s="832" t="s">
        <v>2402</v>
      </c>
      <c r="G107" s="832" t="s">
        <v>2430</v>
      </c>
      <c r="H107" s="832" t="s">
        <v>580</v>
      </c>
      <c r="I107" s="832" t="s">
        <v>2595</v>
      </c>
      <c r="J107" s="832" t="s">
        <v>1990</v>
      </c>
      <c r="K107" s="832" t="s">
        <v>2596</v>
      </c>
      <c r="L107" s="835">
        <v>430.05</v>
      </c>
      <c r="M107" s="835">
        <v>860.1</v>
      </c>
      <c r="N107" s="832">
        <v>2</v>
      </c>
      <c r="O107" s="836">
        <v>1.5</v>
      </c>
      <c r="P107" s="835">
        <v>860.1</v>
      </c>
      <c r="Q107" s="837">
        <v>1</v>
      </c>
      <c r="R107" s="832">
        <v>2</v>
      </c>
      <c r="S107" s="837">
        <v>1</v>
      </c>
      <c r="T107" s="836">
        <v>1.5</v>
      </c>
      <c r="U107" s="838">
        <v>1</v>
      </c>
    </row>
    <row r="108" spans="1:21" ht="14.4" customHeight="1" x14ac:dyDescent="0.3">
      <c r="A108" s="831">
        <v>30</v>
      </c>
      <c r="B108" s="832" t="s">
        <v>2401</v>
      </c>
      <c r="C108" s="832" t="s">
        <v>2407</v>
      </c>
      <c r="D108" s="833" t="s">
        <v>3186</v>
      </c>
      <c r="E108" s="834" t="s">
        <v>2412</v>
      </c>
      <c r="F108" s="832" t="s">
        <v>2402</v>
      </c>
      <c r="G108" s="832" t="s">
        <v>2430</v>
      </c>
      <c r="H108" s="832" t="s">
        <v>580</v>
      </c>
      <c r="I108" s="832" t="s">
        <v>1992</v>
      </c>
      <c r="J108" s="832" t="s">
        <v>1990</v>
      </c>
      <c r="K108" s="832" t="s">
        <v>1993</v>
      </c>
      <c r="L108" s="835">
        <v>139.77000000000001</v>
      </c>
      <c r="M108" s="835">
        <v>139.77000000000001</v>
      </c>
      <c r="N108" s="832">
        <v>1</v>
      </c>
      <c r="O108" s="836">
        <v>1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" customHeight="1" x14ac:dyDescent="0.3">
      <c r="A109" s="831">
        <v>30</v>
      </c>
      <c r="B109" s="832" t="s">
        <v>2401</v>
      </c>
      <c r="C109" s="832" t="s">
        <v>2407</v>
      </c>
      <c r="D109" s="833" t="s">
        <v>3186</v>
      </c>
      <c r="E109" s="834" t="s">
        <v>2412</v>
      </c>
      <c r="F109" s="832" t="s">
        <v>2402</v>
      </c>
      <c r="G109" s="832" t="s">
        <v>2430</v>
      </c>
      <c r="H109" s="832" t="s">
        <v>580</v>
      </c>
      <c r="I109" s="832" t="s">
        <v>1996</v>
      </c>
      <c r="J109" s="832" t="s">
        <v>1990</v>
      </c>
      <c r="K109" s="832" t="s">
        <v>1997</v>
      </c>
      <c r="L109" s="835">
        <v>279.52999999999997</v>
      </c>
      <c r="M109" s="835">
        <v>559.05999999999995</v>
      </c>
      <c r="N109" s="832">
        <v>2</v>
      </c>
      <c r="O109" s="836">
        <v>1</v>
      </c>
      <c r="P109" s="835"/>
      <c r="Q109" s="837">
        <v>0</v>
      </c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30</v>
      </c>
      <c r="B110" s="832" t="s">
        <v>2401</v>
      </c>
      <c r="C110" s="832" t="s">
        <v>2407</v>
      </c>
      <c r="D110" s="833" t="s">
        <v>3186</v>
      </c>
      <c r="E110" s="834" t="s">
        <v>2412</v>
      </c>
      <c r="F110" s="832" t="s">
        <v>2402</v>
      </c>
      <c r="G110" s="832" t="s">
        <v>2430</v>
      </c>
      <c r="H110" s="832" t="s">
        <v>546</v>
      </c>
      <c r="I110" s="832" t="s">
        <v>2597</v>
      </c>
      <c r="J110" s="832" t="s">
        <v>2598</v>
      </c>
      <c r="K110" s="832" t="s">
        <v>1991</v>
      </c>
      <c r="L110" s="835">
        <v>58.85</v>
      </c>
      <c r="M110" s="835">
        <v>176.55</v>
      </c>
      <c r="N110" s="832">
        <v>3</v>
      </c>
      <c r="O110" s="836">
        <v>1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30</v>
      </c>
      <c r="B111" s="832" t="s">
        <v>2401</v>
      </c>
      <c r="C111" s="832" t="s">
        <v>2407</v>
      </c>
      <c r="D111" s="833" t="s">
        <v>3186</v>
      </c>
      <c r="E111" s="834" t="s">
        <v>2412</v>
      </c>
      <c r="F111" s="832" t="s">
        <v>2402</v>
      </c>
      <c r="G111" s="832" t="s">
        <v>2430</v>
      </c>
      <c r="H111" s="832" t="s">
        <v>546</v>
      </c>
      <c r="I111" s="832" t="s">
        <v>2599</v>
      </c>
      <c r="J111" s="832" t="s">
        <v>2598</v>
      </c>
      <c r="K111" s="832" t="s">
        <v>1995</v>
      </c>
      <c r="L111" s="835">
        <v>117.71</v>
      </c>
      <c r="M111" s="835">
        <v>706.26</v>
      </c>
      <c r="N111" s="832">
        <v>6</v>
      </c>
      <c r="O111" s="836">
        <v>1.5</v>
      </c>
      <c r="P111" s="835">
        <v>353.13</v>
      </c>
      <c r="Q111" s="837">
        <v>0.5</v>
      </c>
      <c r="R111" s="832">
        <v>3</v>
      </c>
      <c r="S111" s="837">
        <v>0.5</v>
      </c>
      <c r="T111" s="836">
        <v>0.5</v>
      </c>
      <c r="U111" s="838">
        <v>0.33333333333333331</v>
      </c>
    </row>
    <row r="112" spans="1:21" ht="14.4" customHeight="1" x14ac:dyDescent="0.3">
      <c r="A112" s="831">
        <v>30</v>
      </c>
      <c r="B112" s="832" t="s">
        <v>2401</v>
      </c>
      <c r="C112" s="832" t="s">
        <v>2407</v>
      </c>
      <c r="D112" s="833" t="s">
        <v>3186</v>
      </c>
      <c r="E112" s="834" t="s">
        <v>2412</v>
      </c>
      <c r="F112" s="832" t="s">
        <v>2402</v>
      </c>
      <c r="G112" s="832" t="s">
        <v>2600</v>
      </c>
      <c r="H112" s="832" t="s">
        <v>580</v>
      </c>
      <c r="I112" s="832" t="s">
        <v>1894</v>
      </c>
      <c r="J112" s="832" t="s">
        <v>1895</v>
      </c>
      <c r="K112" s="832" t="s">
        <v>1896</v>
      </c>
      <c r="L112" s="835">
        <v>65.540000000000006</v>
      </c>
      <c r="M112" s="835">
        <v>655.40000000000009</v>
      </c>
      <c r="N112" s="832">
        <v>10</v>
      </c>
      <c r="O112" s="836">
        <v>2</v>
      </c>
      <c r="P112" s="835">
        <v>262.16000000000003</v>
      </c>
      <c r="Q112" s="837">
        <v>0.39999999999999997</v>
      </c>
      <c r="R112" s="832">
        <v>4</v>
      </c>
      <c r="S112" s="837">
        <v>0.4</v>
      </c>
      <c r="T112" s="836">
        <v>1</v>
      </c>
      <c r="U112" s="838">
        <v>0.5</v>
      </c>
    </row>
    <row r="113" spans="1:21" ht="14.4" customHeight="1" x14ac:dyDescent="0.3">
      <c r="A113" s="831">
        <v>30</v>
      </c>
      <c r="B113" s="832" t="s">
        <v>2401</v>
      </c>
      <c r="C113" s="832" t="s">
        <v>2407</v>
      </c>
      <c r="D113" s="833" t="s">
        <v>3186</v>
      </c>
      <c r="E113" s="834" t="s">
        <v>2412</v>
      </c>
      <c r="F113" s="832" t="s">
        <v>2402</v>
      </c>
      <c r="G113" s="832" t="s">
        <v>2600</v>
      </c>
      <c r="H113" s="832" t="s">
        <v>580</v>
      </c>
      <c r="I113" s="832" t="s">
        <v>2292</v>
      </c>
      <c r="J113" s="832" t="s">
        <v>1895</v>
      </c>
      <c r="K113" s="832" t="s">
        <v>2293</v>
      </c>
      <c r="L113" s="835">
        <v>229.38</v>
      </c>
      <c r="M113" s="835">
        <v>229.38</v>
      </c>
      <c r="N113" s="832">
        <v>1</v>
      </c>
      <c r="O113" s="836">
        <v>0.5</v>
      </c>
      <c r="P113" s="835">
        <v>229.38</v>
      </c>
      <c r="Q113" s="837">
        <v>1</v>
      </c>
      <c r="R113" s="832">
        <v>1</v>
      </c>
      <c r="S113" s="837">
        <v>1</v>
      </c>
      <c r="T113" s="836">
        <v>0.5</v>
      </c>
      <c r="U113" s="838">
        <v>1</v>
      </c>
    </row>
    <row r="114" spans="1:21" ht="14.4" customHeight="1" x14ac:dyDescent="0.3">
      <c r="A114" s="831">
        <v>30</v>
      </c>
      <c r="B114" s="832" t="s">
        <v>2401</v>
      </c>
      <c r="C114" s="832" t="s">
        <v>2407</v>
      </c>
      <c r="D114" s="833" t="s">
        <v>3186</v>
      </c>
      <c r="E114" s="834" t="s">
        <v>2412</v>
      </c>
      <c r="F114" s="832" t="s">
        <v>2402</v>
      </c>
      <c r="G114" s="832" t="s">
        <v>2601</v>
      </c>
      <c r="H114" s="832" t="s">
        <v>546</v>
      </c>
      <c r="I114" s="832" t="s">
        <v>2602</v>
      </c>
      <c r="J114" s="832" t="s">
        <v>2603</v>
      </c>
      <c r="K114" s="832" t="s">
        <v>1902</v>
      </c>
      <c r="L114" s="835">
        <v>35.11</v>
      </c>
      <c r="M114" s="835">
        <v>105.33</v>
      </c>
      <c r="N114" s="832">
        <v>3</v>
      </c>
      <c r="O114" s="836">
        <v>0.5</v>
      </c>
      <c r="P114" s="835">
        <v>105.33</v>
      </c>
      <c r="Q114" s="837">
        <v>1</v>
      </c>
      <c r="R114" s="832">
        <v>3</v>
      </c>
      <c r="S114" s="837">
        <v>1</v>
      </c>
      <c r="T114" s="836">
        <v>0.5</v>
      </c>
      <c r="U114" s="838">
        <v>1</v>
      </c>
    </row>
    <row r="115" spans="1:21" ht="14.4" customHeight="1" x14ac:dyDescent="0.3">
      <c r="A115" s="831">
        <v>30</v>
      </c>
      <c r="B115" s="832" t="s">
        <v>2401</v>
      </c>
      <c r="C115" s="832" t="s">
        <v>2407</v>
      </c>
      <c r="D115" s="833" t="s">
        <v>3186</v>
      </c>
      <c r="E115" s="834" t="s">
        <v>2412</v>
      </c>
      <c r="F115" s="832" t="s">
        <v>2402</v>
      </c>
      <c r="G115" s="832" t="s">
        <v>2604</v>
      </c>
      <c r="H115" s="832" t="s">
        <v>546</v>
      </c>
      <c r="I115" s="832" t="s">
        <v>2605</v>
      </c>
      <c r="J115" s="832" t="s">
        <v>992</v>
      </c>
      <c r="K115" s="832" t="s">
        <v>2606</v>
      </c>
      <c r="L115" s="835">
        <v>0</v>
      </c>
      <c r="M115" s="835">
        <v>0</v>
      </c>
      <c r="N115" s="832">
        <v>2</v>
      </c>
      <c r="O115" s="836">
        <v>1</v>
      </c>
      <c r="P115" s="835">
        <v>0</v>
      </c>
      <c r="Q115" s="837"/>
      <c r="R115" s="832">
        <v>2</v>
      </c>
      <c r="S115" s="837">
        <v>1</v>
      </c>
      <c r="T115" s="836">
        <v>1</v>
      </c>
      <c r="U115" s="838">
        <v>1</v>
      </c>
    </row>
    <row r="116" spans="1:21" ht="14.4" customHeight="1" x14ac:dyDescent="0.3">
      <c r="A116" s="831">
        <v>30</v>
      </c>
      <c r="B116" s="832" t="s">
        <v>2401</v>
      </c>
      <c r="C116" s="832" t="s">
        <v>2407</v>
      </c>
      <c r="D116" s="833" t="s">
        <v>3186</v>
      </c>
      <c r="E116" s="834" t="s">
        <v>2412</v>
      </c>
      <c r="F116" s="832" t="s">
        <v>2402</v>
      </c>
      <c r="G116" s="832" t="s">
        <v>2604</v>
      </c>
      <c r="H116" s="832" t="s">
        <v>546</v>
      </c>
      <c r="I116" s="832" t="s">
        <v>2607</v>
      </c>
      <c r="J116" s="832" t="s">
        <v>994</v>
      </c>
      <c r="K116" s="832" t="s">
        <v>995</v>
      </c>
      <c r="L116" s="835">
        <v>0</v>
      </c>
      <c r="M116" s="835">
        <v>0</v>
      </c>
      <c r="N116" s="832">
        <v>1</v>
      </c>
      <c r="O116" s="836">
        <v>0.5</v>
      </c>
      <c r="P116" s="835">
        <v>0</v>
      </c>
      <c r="Q116" s="837"/>
      <c r="R116" s="832">
        <v>1</v>
      </c>
      <c r="S116" s="837">
        <v>1</v>
      </c>
      <c r="T116" s="836">
        <v>0.5</v>
      </c>
      <c r="U116" s="838">
        <v>1</v>
      </c>
    </row>
    <row r="117" spans="1:21" ht="14.4" customHeight="1" x14ac:dyDescent="0.3">
      <c r="A117" s="831">
        <v>30</v>
      </c>
      <c r="B117" s="832" t="s">
        <v>2401</v>
      </c>
      <c r="C117" s="832" t="s">
        <v>2407</v>
      </c>
      <c r="D117" s="833" t="s">
        <v>3186</v>
      </c>
      <c r="E117" s="834" t="s">
        <v>2412</v>
      </c>
      <c r="F117" s="832" t="s">
        <v>2402</v>
      </c>
      <c r="G117" s="832" t="s">
        <v>2608</v>
      </c>
      <c r="H117" s="832" t="s">
        <v>546</v>
      </c>
      <c r="I117" s="832" t="s">
        <v>2609</v>
      </c>
      <c r="J117" s="832" t="s">
        <v>2610</v>
      </c>
      <c r="K117" s="832" t="s">
        <v>2611</v>
      </c>
      <c r="L117" s="835">
        <v>0</v>
      </c>
      <c r="M117" s="835">
        <v>0</v>
      </c>
      <c r="N117" s="832">
        <v>1</v>
      </c>
      <c r="O117" s="836">
        <v>1</v>
      </c>
      <c r="P117" s="835"/>
      <c r="Q117" s="837"/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30</v>
      </c>
      <c r="B118" s="832" t="s">
        <v>2401</v>
      </c>
      <c r="C118" s="832" t="s">
        <v>2407</v>
      </c>
      <c r="D118" s="833" t="s">
        <v>3186</v>
      </c>
      <c r="E118" s="834" t="s">
        <v>2412</v>
      </c>
      <c r="F118" s="832" t="s">
        <v>2402</v>
      </c>
      <c r="G118" s="832" t="s">
        <v>2612</v>
      </c>
      <c r="H118" s="832" t="s">
        <v>546</v>
      </c>
      <c r="I118" s="832" t="s">
        <v>2613</v>
      </c>
      <c r="J118" s="832" t="s">
        <v>2614</v>
      </c>
      <c r="K118" s="832" t="s">
        <v>2615</v>
      </c>
      <c r="L118" s="835">
        <v>72.64</v>
      </c>
      <c r="M118" s="835">
        <v>363.20000000000005</v>
      </c>
      <c r="N118" s="832">
        <v>5</v>
      </c>
      <c r="O118" s="836">
        <v>2.5</v>
      </c>
      <c r="P118" s="835">
        <v>145.28</v>
      </c>
      <c r="Q118" s="837">
        <v>0.39999999999999997</v>
      </c>
      <c r="R118" s="832">
        <v>2</v>
      </c>
      <c r="S118" s="837">
        <v>0.4</v>
      </c>
      <c r="T118" s="836">
        <v>1</v>
      </c>
      <c r="U118" s="838">
        <v>0.4</v>
      </c>
    </row>
    <row r="119" spans="1:21" ht="14.4" customHeight="1" x14ac:dyDescent="0.3">
      <c r="A119" s="831">
        <v>30</v>
      </c>
      <c r="B119" s="832" t="s">
        <v>2401</v>
      </c>
      <c r="C119" s="832" t="s">
        <v>2407</v>
      </c>
      <c r="D119" s="833" t="s">
        <v>3186</v>
      </c>
      <c r="E119" s="834" t="s">
        <v>2412</v>
      </c>
      <c r="F119" s="832" t="s">
        <v>2402</v>
      </c>
      <c r="G119" s="832" t="s">
        <v>2612</v>
      </c>
      <c r="H119" s="832" t="s">
        <v>546</v>
      </c>
      <c r="I119" s="832" t="s">
        <v>2616</v>
      </c>
      <c r="J119" s="832" t="s">
        <v>2617</v>
      </c>
      <c r="K119" s="832" t="s">
        <v>2618</v>
      </c>
      <c r="L119" s="835">
        <v>96.84</v>
      </c>
      <c r="M119" s="835">
        <v>96.84</v>
      </c>
      <c r="N119" s="832">
        <v>1</v>
      </c>
      <c r="O119" s="836">
        <v>0.5</v>
      </c>
      <c r="P119" s="835"/>
      <c r="Q119" s="837">
        <v>0</v>
      </c>
      <c r="R119" s="832"/>
      <c r="S119" s="837">
        <v>0</v>
      </c>
      <c r="T119" s="836"/>
      <c r="U119" s="838">
        <v>0</v>
      </c>
    </row>
    <row r="120" spans="1:21" ht="14.4" customHeight="1" x14ac:dyDescent="0.3">
      <c r="A120" s="831">
        <v>30</v>
      </c>
      <c r="B120" s="832" t="s">
        <v>2401</v>
      </c>
      <c r="C120" s="832" t="s">
        <v>2407</v>
      </c>
      <c r="D120" s="833" t="s">
        <v>3186</v>
      </c>
      <c r="E120" s="834" t="s">
        <v>2412</v>
      </c>
      <c r="F120" s="832" t="s">
        <v>2402</v>
      </c>
      <c r="G120" s="832" t="s">
        <v>2612</v>
      </c>
      <c r="H120" s="832" t="s">
        <v>546</v>
      </c>
      <c r="I120" s="832" t="s">
        <v>2619</v>
      </c>
      <c r="J120" s="832" t="s">
        <v>2617</v>
      </c>
      <c r="K120" s="832" t="s">
        <v>2620</v>
      </c>
      <c r="L120" s="835">
        <v>322.8</v>
      </c>
      <c r="M120" s="835">
        <v>322.8</v>
      </c>
      <c r="N120" s="832">
        <v>1</v>
      </c>
      <c r="O120" s="836">
        <v>0.5</v>
      </c>
      <c r="P120" s="835">
        <v>322.8</v>
      </c>
      <c r="Q120" s="837">
        <v>1</v>
      </c>
      <c r="R120" s="832">
        <v>1</v>
      </c>
      <c r="S120" s="837">
        <v>1</v>
      </c>
      <c r="T120" s="836">
        <v>0.5</v>
      </c>
      <c r="U120" s="838">
        <v>1</v>
      </c>
    </row>
    <row r="121" spans="1:21" ht="14.4" customHeight="1" x14ac:dyDescent="0.3">
      <c r="A121" s="831">
        <v>30</v>
      </c>
      <c r="B121" s="832" t="s">
        <v>2401</v>
      </c>
      <c r="C121" s="832" t="s">
        <v>2407</v>
      </c>
      <c r="D121" s="833" t="s">
        <v>3186</v>
      </c>
      <c r="E121" s="834" t="s">
        <v>2412</v>
      </c>
      <c r="F121" s="832" t="s">
        <v>2402</v>
      </c>
      <c r="G121" s="832" t="s">
        <v>2612</v>
      </c>
      <c r="H121" s="832" t="s">
        <v>546</v>
      </c>
      <c r="I121" s="832" t="s">
        <v>2621</v>
      </c>
      <c r="J121" s="832" t="s">
        <v>2622</v>
      </c>
      <c r="K121" s="832" t="s">
        <v>2623</v>
      </c>
      <c r="L121" s="835">
        <v>161.4</v>
      </c>
      <c r="M121" s="835">
        <v>161.4</v>
      </c>
      <c r="N121" s="832">
        <v>1</v>
      </c>
      <c r="O121" s="836">
        <v>1</v>
      </c>
      <c r="P121" s="835"/>
      <c r="Q121" s="837">
        <v>0</v>
      </c>
      <c r="R121" s="832"/>
      <c r="S121" s="837">
        <v>0</v>
      </c>
      <c r="T121" s="836"/>
      <c r="U121" s="838">
        <v>0</v>
      </c>
    </row>
    <row r="122" spans="1:21" ht="14.4" customHeight="1" x14ac:dyDescent="0.3">
      <c r="A122" s="831">
        <v>30</v>
      </c>
      <c r="B122" s="832" t="s">
        <v>2401</v>
      </c>
      <c r="C122" s="832" t="s">
        <v>2407</v>
      </c>
      <c r="D122" s="833" t="s">
        <v>3186</v>
      </c>
      <c r="E122" s="834" t="s">
        <v>2412</v>
      </c>
      <c r="F122" s="832" t="s">
        <v>2402</v>
      </c>
      <c r="G122" s="832" t="s">
        <v>2435</v>
      </c>
      <c r="H122" s="832" t="s">
        <v>546</v>
      </c>
      <c r="I122" s="832" t="s">
        <v>2624</v>
      </c>
      <c r="J122" s="832" t="s">
        <v>746</v>
      </c>
      <c r="K122" s="832" t="s">
        <v>2625</v>
      </c>
      <c r="L122" s="835">
        <v>91.11</v>
      </c>
      <c r="M122" s="835">
        <v>182.22</v>
      </c>
      <c r="N122" s="832">
        <v>2</v>
      </c>
      <c r="O122" s="836">
        <v>1</v>
      </c>
      <c r="P122" s="835"/>
      <c r="Q122" s="837">
        <v>0</v>
      </c>
      <c r="R122" s="832"/>
      <c r="S122" s="837">
        <v>0</v>
      </c>
      <c r="T122" s="836"/>
      <c r="U122" s="838">
        <v>0</v>
      </c>
    </row>
    <row r="123" spans="1:21" ht="14.4" customHeight="1" x14ac:dyDescent="0.3">
      <c r="A123" s="831">
        <v>30</v>
      </c>
      <c r="B123" s="832" t="s">
        <v>2401</v>
      </c>
      <c r="C123" s="832" t="s">
        <v>2407</v>
      </c>
      <c r="D123" s="833" t="s">
        <v>3186</v>
      </c>
      <c r="E123" s="834" t="s">
        <v>2412</v>
      </c>
      <c r="F123" s="832" t="s">
        <v>2402</v>
      </c>
      <c r="G123" s="832" t="s">
        <v>2626</v>
      </c>
      <c r="H123" s="832" t="s">
        <v>546</v>
      </c>
      <c r="I123" s="832" t="s">
        <v>2627</v>
      </c>
      <c r="J123" s="832" t="s">
        <v>1390</v>
      </c>
      <c r="K123" s="832" t="s">
        <v>2628</v>
      </c>
      <c r="L123" s="835">
        <v>46.75</v>
      </c>
      <c r="M123" s="835">
        <v>46.75</v>
      </c>
      <c r="N123" s="832">
        <v>1</v>
      </c>
      <c r="O123" s="836">
        <v>1</v>
      </c>
      <c r="P123" s="835">
        <v>46.75</v>
      </c>
      <c r="Q123" s="837">
        <v>1</v>
      </c>
      <c r="R123" s="832">
        <v>1</v>
      </c>
      <c r="S123" s="837">
        <v>1</v>
      </c>
      <c r="T123" s="836">
        <v>1</v>
      </c>
      <c r="U123" s="838">
        <v>1</v>
      </c>
    </row>
    <row r="124" spans="1:21" ht="14.4" customHeight="1" x14ac:dyDescent="0.3">
      <c r="A124" s="831">
        <v>30</v>
      </c>
      <c r="B124" s="832" t="s">
        <v>2401</v>
      </c>
      <c r="C124" s="832" t="s">
        <v>2407</v>
      </c>
      <c r="D124" s="833" t="s">
        <v>3186</v>
      </c>
      <c r="E124" s="834" t="s">
        <v>2412</v>
      </c>
      <c r="F124" s="832" t="s">
        <v>2402</v>
      </c>
      <c r="G124" s="832" t="s">
        <v>2629</v>
      </c>
      <c r="H124" s="832" t="s">
        <v>580</v>
      </c>
      <c r="I124" s="832" t="s">
        <v>2630</v>
      </c>
      <c r="J124" s="832" t="s">
        <v>996</v>
      </c>
      <c r="K124" s="832" t="s">
        <v>2631</v>
      </c>
      <c r="L124" s="835">
        <v>556.04</v>
      </c>
      <c r="M124" s="835">
        <v>556.04</v>
      </c>
      <c r="N124" s="832">
        <v>1</v>
      </c>
      <c r="O124" s="836">
        <v>0.5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30</v>
      </c>
      <c r="B125" s="832" t="s">
        <v>2401</v>
      </c>
      <c r="C125" s="832" t="s">
        <v>2407</v>
      </c>
      <c r="D125" s="833" t="s">
        <v>3186</v>
      </c>
      <c r="E125" s="834" t="s">
        <v>2412</v>
      </c>
      <c r="F125" s="832" t="s">
        <v>2402</v>
      </c>
      <c r="G125" s="832" t="s">
        <v>2442</v>
      </c>
      <c r="H125" s="832" t="s">
        <v>580</v>
      </c>
      <c r="I125" s="832" t="s">
        <v>1862</v>
      </c>
      <c r="J125" s="832" t="s">
        <v>875</v>
      </c>
      <c r="K125" s="832" t="s">
        <v>1863</v>
      </c>
      <c r="L125" s="835">
        <v>42.51</v>
      </c>
      <c r="M125" s="835">
        <v>170.04</v>
      </c>
      <c r="N125" s="832">
        <v>4</v>
      </c>
      <c r="O125" s="836">
        <v>2.5</v>
      </c>
      <c r="P125" s="835">
        <v>85.02</v>
      </c>
      <c r="Q125" s="837">
        <v>0.5</v>
      </c>
      <c r="R125" s="832">
        <v>2</v>
      </c>
      <c r="S125" s="837">
        <v>0.5</v>
      </c>
      <c r="T125" s="836">
        <v>1.5</v>
      </c>
      <c r="U125" s="838">
        <v>0.6</v>
      </c>
    </row>
    <row r="126" spans="1:21" ht="14.4" customHeight="1" x14ac:dyDescent="0.3">
      <c r="A126" s="831">
        <v>30</v>
      </c>
      <c r="B126" s="832" t="s">
        <v>2401</v>
      </c>
      <c r="C126" s="832" t="s">
        <v>2407</v>
      </c>
      <c r="D126" s="833" t="s">
        <v>3186</v>
      </c>
      <c r="E126" s="834" t="s">
        <v>2412</v>
      </c>
      <c r="F126" s="832" t="s">
        <v>2402</v>
      </c>
      <c r="G126" s="832" t="s">
        <v>2443</v>
      </c>
      <c r="H126" s="832" t="s">
        <v>546</v>
      </c>
      <c r="I126" s="832" t="s">
        <v>2444</v>
      </c>
      <c r="J126" s="832" t="s">
        <v>2445</v>
      </c>
      <c r="K126" s="832" t="s">
        <v>2446</v>
      </c>
      <c r="L126" s="835">
        <v>424.24</v>
      </c>
      <c r="M126" s="835">
        <v>848.48</v>
      </c>
      <c r="N126" s="832">
        <v>2</v>
      </c>
      <c r="O126" s="836">
        <v>1</v>
      </c>
      <c r="P126" s="835"/>
      <c r="Q126" s="837">
        <v>0</v>
      </c>
      <c r="R126" s="832"/>
      <c r="S126" s="837">
        <v>0</v>
      </c>
      <c r="T126" s="836"/>
      <c r="U126" s="838">
        <v>0</v>
      </c>
    </row>
    <row r="127" spans="1:21" ht="14.4" customHeight="1" x14ac:dyDescent="0.3">
      <c r="A127" s="831">
        <v>30</v>
      </c>
      <c r="B127" s="832" t="s">
        <v>2401</v>
      </c>
      <c r="C127" s="832" t="s">
        <v>2407</v>
      </c>
      <c r="D127" s="833" t="s">
        <v>3186</v>
      </c>
      <c r="E127" s="834" t="s">
        <v>2412</v>
      </c>
      <c r="F127" s="832" t="s">
        <v>2402</v>
      </c>
      <c r="G127" s="832" t="s">
        <v>2632</v>
      </c>
      <c r="H127" s="832" t="s">
        <v>546</v>
      </c>
      <c r="I127" s="832" t="s">
        <v>2633</v>
      </c>
      <c r="J127" s="832" t="s">
        <v>1024</v>
      </c>
      <c r="K127" s="832" t="s">
        <v>2634</v>
      </c>
      <c r="L127" s="835">
        <v>107.27</v>
      </c>
      <c r="M127" s="835">
        <v>965.43000000000006</v>
      </c>
      <c r="N127" s="832">
        <v>9</v>
      </c>
      <c r="O127" s="836">
        <v>3.5</v>
      </c>
      <c r="P127" s="835">
        <v>965.43000000000006</v>
      </c>
      <c r="Q127" s="837">
        <v>1</v>
      </c>
      <c r="R127" s="832">
        <v>9</v>
      </c>
      <c r="S127" s="837">
        <v>1</v>
      </c>
      <c r="T127" s="836">
        <v>3.5</v>
      </c>
      <c r="U127" s="838">
        <v>1</v>
      </c>
    </row>
    <row r="128" spans="1:21" ht="14.4" customHeight="1" x14ac:dyDescent="0.3">
      <c r="A128" s="831">
        <v>30</v>
      </c>
      <c r="B128" s="832" t="s">
        <v>2401</v>
      </c>
      <c r="C128" s="832" t="s">
        <v>2407</v>
      </c>
      <c r="D128" s="833" t="s">
        <v>3186</v>
      </c>
      <c r="E128" s="834" t="s">
        <v>2412</v>
      </c>
      <c r="F128" s="832" t="s">
        <v>2402</v>
      </c>
      <c r="G128" s="832" t="s">
        <v>2635</v>
      </c>
      <c r="H128" s="832" t="s">
        <v>546</v>
      </c>
      <c r="I128" s="832" t="s">
        <v>2636</v>
      </c>
      <c r="J128" s="832" t="s">
        <v>1010</v>
      </c>
      <c r="K128" s="832" t="s">
        <v>2637</v>
      </c>
      <c r="L128" s="835">
        <v>84.39</v>
      </c>
      <c r="M128" s="835">
        <v>168.78</v>
      </c>
      <c r="N128" s="832">
        <v>2</v>
      </c>
      <c r="O128" s="836">
        <v>1</v>
      </c>
      <c r="P128" s="835">
        <v>84.39</v>
      </c>
      <c r="Q128" s="837">
        <v>0.5</v>
      </c>
      <c r="R128" s="832">
        <v>1</v>
      </c>
      <c r="S128" s="837">
        <v>0.5</v>
      </c>
      <c r="T128" s="836">
        <v>0.5</v>
      </c>
      <c r="U128" s="838">
        <v>0.5</v>
      </c>
    </row>
    <row r="129" spans="1:21" ht="14.4" customHeight="1" x14ac:dyDescent="0.3">
      <c r="A129" s="831">
        <v>30</v>
      </c>
      <c r="B129" s="832" t="s">
        <v>2401</v>
      </c>
      <c r="C129" s="832" t="s">
        <v>2407</v>
      </c>
      <c r="D129" s="833" t="s">
        <v>3186</v>
      </c>
      <c r="E129" s="834" t="s">
        <v>2412</v>
      </c>
      <c r="F129" s="832" t="s">
        <v>2402</v>
      </c>
      <c r="G129" s="832" t="s">
        <v>2635</v>
      </c>
      <c r="H129" s="832" t="s">
        <v>546</v>
      </c>
      <c r="I129" s="832" t="s">
        <v>2638</v>
      </c>
      <c r="J129" s="832" t="s">
        <v>2639</v>
      </c>
      <c r="K129" s="832" t="s">
        <v>2640</v>
      </c>
      <c r="L129" s="835">
        <v>50.64</v>
      </c>
      <c r="M129" s="835">
        <v>151.92000000000002</v>
      </c>
      <c r="N129" s="832">
        <v>3</v>
      </c>
      <c r="O129" s="836">
        <v>0.5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30</v>
      </c>
      <c r="B130" s="832" t="s">
        <v>2401</v>
      </c>
      <c r="C130" s="832" t="s">
        <v>2407</v>
      </c>
      <c r="D130" s="833" t="s">
        <v>3186</v>
      </c>
      <c r="E130" s="834" t="s">
        <v>2412</v>
      </c>
      <c r="F130" s="832" t="s">
        <v>2402</v>
      </c>
      <c r="G130" s="832" t="s">
        <v>2503</v>
      </c>
      <c r="H130" s="832" t="s">
        <v>546</v>
      </c>
      <c r="I130" s="832" t="s">
        <v>2504</v>
      </c>
      <c r="J130" s="832" t="s">
        <v>1285</v>
      </c>
      <c r="K130" s="832" t="s">
        <v>2505</v>
      </c>
      <c r="L130" s="835">
        <v>34.15</v>
      </c>
      <c r="M130" s="835">
        <v>102.44999999999999</v>
      </c>
      <c r="N130" s="832">
        <v>3</v>
      </c>
      <c r="O130" s="836">
        <v>3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30</v>
      </c>
      <c r="B131" s="832" t="s">
        <v>2401</v>
      </c>
      <c r="C131" s="832" t="s">
        <v>2407</v>
      </c>
      <c r="D131" s="833" t="s">
        <v>3186</v>
      </c>
      <c r="E131" s="834" t="s">
        <v>2412</v>
      </c>
      <c r="F131" s="832" t="s">
        <v>2402</v>
      </c>
      <c r="G131" s="832" t="s">
        <v>2641</v>
      </c>
      <c r="H131" s="832" t="s">
        <v>546</v>
      </c>
      <c r="I131" s="832" t="s">
        <v>2642</v>
      </c>
      <c r="J131" s="832" t="s">
        <v>2643</v>
      </c>
      <c r="K131" s="832" t="s">
        <v>2644</v>
      </c>
      <c r="L131" s="835">
        <v>0</v>
      </c>
      <c r="M131" s="835">
        <v>0</v>
      </c>
      <c r="N131" s="832">
        <v>1</v>
      </c>
      <c r="O131" s="836">
        <v>0.5</v>
      </c>
      <c r="P131" s="835"/>
      <c r="Q131" s="837"/>
      <c r="R131" s="832"/>
      <c r="S131" s="837">
        <v>0</v>
      </c>
      <c r="T131" s="836"/>
      <c r="U131" s="838">
        <v>0</v>
      </c>
    </row>
    <row r="132" spans="1:21" ht="14.4" customHeight="1" x14ac:dyDescent="0.3">
      <c r="A132" s="831">
        <v>30</v>
      </c>
      <c r="B132" s="832" t="s">
        <v>2401</v>
      </c>
      <c r="C132" s="832" t="s">
        <v>2407</v>
      </c>
      <c r="D132" s="833" t="s">
        <v>3186</v>
      </c>
      <c r="E132" s="834" t="s">
        <v>2412</v>
      </c>
      <c r="F132" s="832" t="s">
        <v>2402</v>
      </c>
      <c r="G132" s="832" t="s">
        <v>2645</v>
      </c>
      <c r="H132" s="832" t="s">
        <v>546</v>
      </c>
      <c r="I132" s="832" t="s">
        <v>2646</v>
      </c>
      <c r="J132" s="832" t="s">
        <v>1396</v>
      </c>
      <c r="K132" s="832" t="s">
        <v>2647</v>
      </c>
      <c r="L132" s="835">
        <v>48.09</v>
      </c>
      <c r="M132" s="835">
        <v>336.63</v>
      </c>
      <c r="N132" s="832">
        <v>7</v>
      </c>
      <c r="O132" s="836">
        <v>3</v>
      </c>
      <c r="P132" s="835">
        <v>192.36</v>
      </c>
      <c r="Q132" s="837">
        <v>0.57142857142857151</v>
      </c>
      <c r="R132" s="832">
        <v>4</v>
      </c>
      <c r="S132" s="837">
        <v>0.5714285714285714</v>
      </c>
      <c r="T132" s="836">
        <v>1.5</v>
      </c>
      <c r="U132" s="838">
        <v>0.5</v>
      </c>
    </row>
    <row r="133" spans="1:21" ht="14.4" customHeight="1" x14ac:dyDescent="0.3">
      <c r="A133" s="831">
        <v>30</v>
      </c>
      <c r="B133" s="832" t="s">
        <v>2401</v>
      </c>
      <c r="C133" s="832" t="s">
        <v>2407</v>
      </c>
      <c r="D133" s="833" t="s">
        <v>3186</v>
      </c>
      <c r="E133" s="834" t="s">
        <v>2412</v>
      </c>
      <c r="F133" s="832" t="s">
        <v>2402</v>
      </c>
      <c r="G133" s="832" t="s">
        <v>2648</v>
      </c>
      <c r="H133" s="832" t="s">
        <v>546</v>
      </c>
      <c r="I133" s="832" t="s">
        <v>2649</v>
      </c>
      <c r="J133" s="832" t="s">
        <v>2650</v>
      </c>
      <c r="K133" s="832" t="s">
        <v>2651</v>
      </c>
      <c r="L133" s="835">
        <v>0</v>
      </c>
      <c r="M133" s="835">
        <v>0</v>
      </c>
      <c r="N133" s="832">
        <v>1</v>
      </c>
      <c r="O133" s="836">
        <v>0.5</v>
      </c>
      <c r="P133" s="835">
        <v>0</v>
      </c>
      <c r="Q133" s="837"/>
      <c r="R133" s="832">
        <v>1</v>
      </c>
      <c r="S133" s="837">
        <v>1</v>
      </c>
      <c r="T133" s="836">
        <v>0.5</v>
      </c>
      <c r="U133" s="838">
        <v>1</v>
      </c>
    </row>
    <row r="134" spans="1:21" ht="14.4" customHeight="1" x14ac:dyDescent="0.3">
      <c r="A134" s="831">
        <v>30</v>
      </c>
      <c r="B134" s="832" t="s">
        <v>2401</v>
      </c>
      <c r="C134" s="832" t="s">
        <v>2407</v>
      </c>
      <c r="D134" s="833" t="s">
        <v>3186</v>
      </c>
      <c r="E134" s="834" t="s">
        <v>2412</v>
      </c>
      <c r="F134" s="832" t="s">
        <v>2402</v>
      </c>
      <c r="G134" s="832" t="s">
        <v>2652</v>
      </c>
      <c r="H134" s="832" t="s">
        <v>546</v>
      </c>
      <c r="I134" s="832" t="s">
        <v>2653</v>
      </c>
      <c r="J134" s="832" t="s">
        <v>1406</v>
      </c>
      <c r="K134" s="832" t="s">
        <v>2654</v>
      </c>
      <c r="L134" s="835">
        <v>98.75</v>
      </c>
      <c r="M134" s="835">
        <v>197.5</v>
      </c>
      <c r="N134" s="832">
        <v>2</v>
      </c>
      <c r="O134" s="836">
        <v>1.5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30</v>
      </c>
      <c r="B135" s="832" t="s">
        <v>2401</v>
      </c>
      <c r="C135" s="832" t="s">
        <v>2407</v>
      </c>
      <c r="D135" s="833" t="s">
        <v>3186</v>
      </c>
      <c r="E135" s="834" t="s">
        <v>2412</v>
      </c>
      <c r="F135" s="832" t="s">
        <v>2402</v>
      </c>
      <c r="G135" s="832" t="s">
        <v>2652</v>
      </c>
      <c r="H135" s="832" t="s">
        <v>546</v>
      </c>
      <c r="I135" s="832" t="s">
        <v>2655</v>
      </c>
      <c r="J135" s="832" t="s">
        <v>1406</v>
      </c>
      <c r="K135" s="832" t="s">
        <v>2654</v>
      </c>
      <c r="L135" s="835">
        <v>98.75</v>
      </c>
      <c r="M135" s="835">
        <v>98.75</v>
      </c>
      <c r="N135" s="832">
        <v>1</v>
      </c>
      <c r="O135" s="836">
        <v>0.5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30</v>
      </c>
      <c r="B136" s="832" t="s">
        <v>2401</v>
      </c>
      <c r="C136" s="832" t="s">
        <v>2407</v>
      </c>
      <c r="D136" s="833" t="s">
        <v>3186</v>
      </c>
      <c r="E136" s="834" t="s">
        <v>2412</v>
      </c>
      <c r="F136" s="832" t="s">
        <v>2402</v>
      </c>
      <c r="G136" s="832" t="s">
        <v>2656</v>
      </c>
      <c r="H136" s="832" t="s">
        <v>546</v>
      </c>
      <c r="I136" s="832" t="s">
        <v>2657</v>
      </c>
      <c r="J136" s="832" t="s">
        <v>2658</v>
      </c>
      <c r="K136" s="832" t="s">
        <v>2659</v>
      </c>
      <c r="L136" s="835">
        <v>300.33</v>
      </c>
      <c r="M136" s="835">
        <v>300.33</v>
      </c>
      <c r="N136" s="832">
        <v>1</v>
      </c>
      <c r="O136" s="836">
        <v>0.5</v>
      </c>
      <c r="P136" s="835">
        <v>300.33</v>
      </c>
      <c r="Q136" s="837">
        <v>1</v>
      </c>
      <c r="R136" s="832">
        <v>1</v>
      </c>
      <c r="S136" s="837">
        <v>1</v>
      </c>
      <c r="T136" s="836">
        <v>0.5</v>
      </c>
      <c r="U136" s="838">
        <v>1</v>
      </c>
    </row>
    <row r="137" spans="1:21" ht="14.4" customHeight="1" x14ac:dyDescent="0.3">
      <c r="A137" s="831">
        <v>30</v>
      </c>
      <c r="B137" s="832" t="s">
        <v>2401</v>
      </c>
      <c r="C137" s="832" t="s">
        <v>2407</v>
      </c>
      <c r="D137" s="833" t="s">
        <v>3186</v>
      </c>
      <c r="E137" s="834" t="s">
        <v>2412</v>
      </c>
      <c r="F137" s="832" t="s">
        <v>2402</v>
      </c>
      <c r="G137" s="832" t="s">
        <v>2656</v>
      </c>
      <c r="H137" s="832" t="s">
        <v>580</v>
      </c>
      <c r="I137" s="832" t="s">
        <v>1840</v>
      </c>
      <c r="J137" s="832" t="s">
        <v>1838</v>
      </c>
      <c r="K137" s="832" t="s">
        <v>1841</v>
      </c>
      <c r="L137" s="835">
        <v>186.87</v>
      </c>
      <c r="M137" s="835">
        <v>186.87</v>
      </c>
      <c r="N137" s="832">
        <v>1</v>
      </c>
      <c r="O137" s="836">
        <v>0.5</v>
      </c>
      <c r="P137" s="835"/>
      <c r="Q137" s="837">
        <v>0</v>
      </c>
      <c r="R137" s="832"/>
      <c r="S137" s="837">
        <v>0</v>
      </c>
      <c r="T137" s="836"/>
      <c r="U137" s="838">
        <v>0</v>
      </c>
    </row>
    <row r="138" spans="1:21" ht="14.4" customHeight="1" x14ac:dyDescent="0.3">
      <c r="A138" s="831">
        <v>30</v>
      </c>
      <c r="B138" s="832" t="s">
        <v>2401</v>
      </c>
      <c r="C138" s="832" t="s">
        <v>2407</v>
      </c>
      <c r="D138" s="833" t="s">
        <v>3186</v>
      </c>
      <c r="E138" s="834" t="s">
        <v>2412</v>
      </c>
      <c r="F138" s="832" t="s">
        <v>2402</v>
      </c>
      <c r="G138" s="832" t="s">
        <v>2451</v>
      </c>
      <c r="H138" s="832" t="s">
        <v>546</v>
      </c>
      <c r="I138" s="832" t="s">
        <v>2506</v>
      </c>
      <c r="J138" s="832" t="s">
        <v>888</v>
      </c>
      <c r="K138" s="832" t="s">
        <v>2507</v>
      </c>
      <c r="L138" s="835">
        <v>29.31</v>
      </c>
      <c r="M138" s="835">
        <v>29.31</v>
      </c>
      <c r="N138" s="832">
        <v>1</v>
      </c>
      <c r="O138" s="836">
        <v>0.5</v>
      </c>
      <c r="P138" s="835">
        <v>29.31</v>
      </c>
      <c r="Q138" s="837">
        <v>1</v>
      </c>
      <c r="R138" s="832">
        <v>1</v>
      </c>
      <c r="S138" s="837">
        <v>1</v>
      </c>
      <c r="T138" s="836">
        <v>0.5</v>
      </c>
      <c r="U138" s="838">
        <v>1</v>
      </c>
    </row>
    <row r="139" spans="1:21" ht="14.4" customHeight="1" x14ac:dyDescent="0.3">
      <c r="A139" s="831">
        <v>30</v>
      </c>
      <c r="B139" s="832" t="s">
        <v>2401</v>
      </c>
      <c r="C139" s="832" t="s">
        <v>2407</v>
      </c>
      <c r="D139" s="833" t="s">
        <v>3186</v>
      </c>
      <c r="E139" s="834" t="s">
        <v>2412</v>
      </c>
      <c r="F139" s="832" t="s">
        <v>2402</v>
      </c>
      <c r="G139" s="832" t="s">
        <v>2451</v>
      </c>
      <c r="H139" s="832" t="s">
        <v>546</v>
      </c>
      <c r="I139" s="832" t="s">
        <v>2660</v>
      </c>
      <c r="J139" s="832" t="s">
        <v>2661</v>
      </c>
      <c r="K139" s="832" t="s">
        <v>2662</v>
      </c>
      <c r="L139" s="835">
        <v>0</v>
      </c>
      <c r="M139" s="835">
        <v>0</v>
      </c>
      <c r="N139" s="832">
        <v>1</v>
      </c>
      <c r="O139" s="836">
        <v>0.5</v>
      </c>
      <c r="P139" s="835">
        <v>0</v>
      </c>
      <c r="Q139" s="837"/>
      <c r="R139" s="832">
        <v>1</v>
      </c>
      <c r="S139" s="837">
        <v>1</v>
      </c>
      <c r="T139" s="836">
        <v>0.5</v>
      </c>
      <c r="U139" s="838">
        <v>1</v>
      </c>
    </row>
    <row r="140" spans="1:21" ht="14.4" customHeight="1" x14ac:dyDescent="0.3">
      <c r="A140" s="831">
        <v>30</v>
      </c>
      <c r="B140" s="832" t="s">
        <v>2401</v>
      </c>
      <c r="C140" s="832" t="s">
        <v>2407</v>
      </c>
      <c r="D140" s="833" t="s">
        <v>3186</v>
      </c>
      <c r="E140" s="834" t="s">
        <v>2412</v>
      </c>
      <c r="F140" s="832" t="s">
        <v>2402</v>
      </c>
      <c r="G140" s="832" t="s">
        <v>2451</v>
      </c>
      <c r="H140" s="832" t="s">
        <v>546</v>
      </c>
      <c r="I140" s="832" t="s">
        <v>2663</v>
      </c>
      <c r="J140" s="832" t="s">
        <v>888</v>
      </c>
      <c r="K140" s="832" t="s">
        <v>2664</v>
      </c>
      <c r="L140" s="835">
        <v>11.73</v>
      </c>
      <c r="M140" s="835">
        <v>11.73</v>
      </c>
      <c r="N140" s="832">
        <v>1</v>
      </c>
      <c r="O140" s="836">
        <v>0.5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30</v>
      </c>
      <c r="B141" s="832" t="s">
        <v>2401</v>
      </c>
      <c r="C141" s="832" t="s">
        <v>2407</v>
      </c>
      <c r="D141" s="833" t="s">
        <v>3186</v>
      </c>
      <c r="E141" s="834" t="s">
        <v>2412</v>
      </c>
      <c r="F141" s="832" t="s">
        <v>2402</v>
      </c>
      <c r="G141" s="832" t="s">
        <v>2665</v>
      </c>
      <c r="H141" s="832" t="s">
        <v>546</v>
      </c>
      <c r="I141" s="832" t="s">
        <v>2666</v>
      </c>
      <c r="J141" s="832" t="s">
        <v>2667</v>
      </c>
      <c r="K141" s="832" t="s">
        <v>2668</v>
      </c>
      <c r="L141" s="835">
        <v>61.24</v>
      </c>
      <c r="M141" s="835">
        <v>183.72</v>
      </c>
      <c r="N141" s="832">
        <v>3</v>
      </c>
      <c r="O141" s="836">
        <v>0.5</v>
      </c>
      <c r="P141" s="835">
        <v>183.72</v>
      </c>
      <c r="Q141" s="837">
        <v>1</v>
      </c>
      <c r="R141" s="832">
        <v>3</v>
      </c>
      <c r="S141" s="837">
        <v>1</v>
      </c>
      <c r="T141" s="836">
        <v>0.5</v>
      </c>
      <c r="U141" s="838">
        <v>1</v>
      </c>
    </row>
    <row r="142" spans="1:21" ht="14.4" customHeight="1" x14ac:dyDescent="0.3">
      <c r="A142" s="831">
        <v>30</v>
      </c>
      <c r="B142" s="832" t="s">
        <v>2401</v>
      </c>
      <c r="C142" s="832" t="s">
        <v>2407</v>
      </c>
      <c r="D142" s="833" t="s">
        <v>3186</v>
      </c>
      <c r="E142" s="834" t="s">
        <v>2412</v>
      </c>
      <c r="F142" s="832" t="s">
        <v>2402</v>
      </c>
      <c r="G142" s="832" t="s">
        <v>2665</v>
      </c>
      <c r="H142" s="832" t="s">
        <v>580</v>
      </c>
      <c r="I142" s="832" t="s">
        <v>2669</v>
      </c>
      <c r="J142" s="832" t="s">
        <v>1564</v>
      </c>
      <c r="K142" s="832" t="s">
        <v>2670</v>
      </c>
      <c r="L142" s="835">
        <v>25.94</v>
      </c>
      <c r="M142" s="835">
        <v>77.820000000000007</v>
      </c>
      <c r="N142" s="832">
        <v>3</v>
      </c>
      <c r="O142" s="836">
        <v>0.5</v>
      </c>
      <c r="P142" s="835"/>
      <c r="Q142" s="837">
        <v>0</v>
      </c>
      <c r="R142" s="832"/>
      <c r="S142" s="837">
        <v>0</v>
      </c>
      <c r="T142" s="836"/>
      <c r="U142" s="838">
        <v>0</v>
      </c>
    </row>
    <row r="143" spans="1:21" ht="14.4" customHeight="1" x14ac:dyDescent="0.3">
      <c r="A143" s="831">
        <v>30</v>
      </c>
      <c r="B143" s="832" t="s">
        <v>2401</v>
      </c>
      <c r="C143" s="832" t="s">
        <v>2407</v>
      </c>
      <c r="D143" s="833" t="s">
        <v>3186</v>
      </c>
      <c r="E143" s="834" t="s">
        <v>2412</v>
      </c>
      <c r="F143" s="832" t="s">
        <v>2402</v>
      </c>
      <c r="G143" s="832" t="s">
        <v>2671</v>
      </c>
      <c r="H143" s="832" t="s">
        <v>546</v>
      </c>
      <c r="I143" s="832" t="s">
        <v>2672</v>
      </c>
      <c r="J143" s="832" t="s">
        <v>2673</v>
      </c>
      <c r="K143" s="832" t="s">
        <v>2674</v>
      </c>
      <c r="L143" s="835">
        <v>195.77</v>
      </c>
      <c r="M143" s="835">
        <v>195.77</v>
      </c>
      <c r="N143" s="832">
        <v>1</v>
      </c>
      <c r="O143" s="836">
        <v>1</v>
      </c>
      <c r="P143" s="835">
        <v>195.77</v>
      </c>
      <c r="Q143" s="837">
        <v>1</v>
      </c>
      <c r="R143" s="832">
        <v>1</v>
      </c>
      <c r="S143" s="837">
        <v>1</v>
      </c>
      <c r="T143" s="836">
        <v>1</v>
      </c>
      <c r="U143" s="838">
        <v>1</v>
      </c>
    </row>
    <row r="144" spans="1:21" ht="14.4" customHeight="1" x14ac:dyDescent="0.3">
      <c r="A144" s="831">
        <v>30</v>
      </c>
      <c r="B144" s="832" t="s">
        <v>2401</v>
      </c>
      <c r="C144" s="832" t="s">
        <v>2407</v>
      </c>
      <c r="D144" s="833" t="s">
        <v>3186</v>
      </c>
      <c r="E144" s="834" t="s">
        <v>2412</v>
      </c>
      <c r="F144" s="832" t="s">
        <v>2402</v>
      </c>
      <c r="G144" s="832" t="s">
        <v>2463</v>
      </c>
      <c r="H144" s="832" t="s">
        <v>546</v>
      </c>
      <c r="I144" s="832" t="s">
        <v>2675</v>
      </c>
      <c r="J144" s="832" t="s">
        <v>2676</v>
      </c>
      <c r="K144" s="832" t="s">
        <v>2677</v>
      </c>
      <c r="L144" s="835">
        <v>72.260000000000005</v>
      </c>
      <c r="M144" s="835">
        <v>72.260000000000005</v>
      </c>
      <c r="N144" s="832">
        <v>1</v>
      </c>
      <c r="O144" s="836">
        <v>1</v>
      </c>
      <c r="P144" s="835">
        <v>72.260000000000005</v>
      </c>
      <c r="Q144" s="837">
        <v>1</v>
      </c>
      <c r="R144" s="832">
        <v>1</v>
      </c>
      <c r="S144" s="837">
        <v>1</v>
      </c>
      <c r="T144" s="836">
        <v>1</v>
      </c>
      <c r="U144" s="838">
        <v>1</v>
      </c>
    </row>
    <row r="145" spans="1:21" ht="14.4" customHeight="1" x14ac:dyDescent="0.3">
      <c r="A145" s="831">
        <v>30</v>
      </c>
      <c r="B145" s="832" t="s">
        <v>2401</v>
      </c>
      <c r="C145" s="832" t="s">
        <v>2407</v>
      </c>
      <c r="D145" s="833" t="s">
        <v>3186</v>
      </c>
      <c r="E145" s="834" t="s">
        <v>2412</v>
      </c>
      <c r="F145" s="832" t="s">
        <v>2402</v>
      </c>
      <c r="G145" s="832" t="s">
        <v>2463</v>
      </c>
      <c r="H145" s="832" t="s">
        <v>546</v>
      </c>
      <c r="I145" s="832" t="s">
        <v>2678</v>
      </c>
      <c r="J145" s="832" t="s">
        <v>1612</v>
      </c>
      <c r="K145" s="832" t="s">
        <v>2270</v>
      </c>
      <c r="L145" s="835">
        <v>86.41</v>
      </c>
      <c r="M145" s="835">
        <v>172.82</v>
      </c>
      <c r="N145" s="832">
        <v>2</v>
      </c>
      <c r="O145" s="836">
        <v>0.5</v>
      </c>
      <c r="P145" s="835">
        <v>172.82</v>
      </c>
      <c r="Q145" s="837">
        <v>1</v>
      </c>
      <c r="R145" s="832">
        <v>2</v>
      </c>
      <c r="S145" s="837">
        <v>1</v>
      </c>
      <c r="T145" s="836">
        <v>0.5</v>
      </c>
      <c r="U145" s="838">
        <v>1</v>
      </c>
    </row>
    <row r="146" spans="1:21" ht="14.4" customHeight="1" x14ac:dyDescent="0.3">
      <c r="A146" s="831">
        <v>30</v>
      </c>
      <c r="B146" s="832" t="s">
        <v>2401</v>
      </c>
      <c r="C146" s="832" t="s">
        <v>2407</v>
      </c>
      <c r="D146" s="833" t="s">
        <v>3186</v>
      </c>
      <c r="E146" s="834" t="s">
        <v>2412</v>
      </c>
      <c r="F146" s="832" t="s">
        <v>2402</v>
      </c>
      <c r="G146" s="832" t="s">
        <v>2679</v>
      </c>
      <c r="H146" s="832" t="s">
        <v>546</v>
      </c>
      <c r="I146" s="832" t="s">
        <v>2680</v>
      </c>
      <c r="J146" s="832" t="s">
        <v>2681</v>
      </c>
      <c r="K146" s="832" t="s">
        <v>2682</v>
      </c>
      <c r="L146" s="835">
        <v>66.97</v>
      </c>
      <c r="M146" s="835">
        <v>66.97</v>
      </c>
      <c r="N146" s="832">
        <v>1</v>
      </c>
      <c r="O146" s="836">
        <v>1</v>
      </c>
      <c r="P146" s="835">
        <v>66.97</v>
      </c>
      <c r="Q146" s="837">
        <v>1</v>
      </c>
      <c r="R146" s="832">
        <v>1</v>
      </c>
      <c r="S146" s="837">
        <v>1</v>
      </c>
      <c r="T146" s="836">
        <v>1</v>
      </c>
      <c r="U146" s="838">
        <v>1</v>
      </c>
    </row>
    <row r="147" spans="1:21" ht="14.4" customHeight="1" x14ac:dyDescent="0.3">
      <c r="A147" s="831">
        <v>30</v>
      </c>
      <c r="B147" s="832" t="s">
        <v>2401</v>
      </c>
      <c r="C147" s="832" t="s">
        <v>2407</v>
      </c>
      <c r="D147" s="833" t="s">
        <v>3186</v>
      </c>
      <c r="E147" s="834" t="s">
        <v>2412</v>
      </c>
      <c r="F147" s="832" t="s">
        <v>2402</v>
      </c>
      <c r="G147" s="832" t="s">
        <v>2467</v>
      </c>
      <c r="H147" s="832" t="s">
        <v>580</v>
      </c>
      <c r="I147" s="832" t="s">
        <v>1880</v>
      </c>
      <c r="J147" s="832" t="s">
        <v>1878</v>
      </c>
      <c r="K147" s="832" t="s">
        <v>1881</v>
      </c>
      <c r="L147" s="835">
        <v>10.65</v>
      </c>
      <c r="M147" s="835">
        <v>21.3</v>
      </c>
      <c r="N147" s="832">
        <v>2</v>
      </c>
      <c r="O147" s="836">
        <v>1</v>
      </c>
      <c r="P147" s="835">
        <v>21.3</v>
      </c>
      <c r="Q147" s="837">
        <v>1</v>
      </c>
      <c r="R147" s="832">
        <v>2</v>
      </c>
      <c r="S147" s="837">
        <v>1</v>
      </c>
      <c r="T147" s="836">
        <v>1</v>
      </c>
      <c r="U147" s="838">
        <v>1</v>
      </c>
    </row>
    <row r="148" spans="1:21" ht="14.4" customHeight="1" x14ac:dyDescent="0.3">
      <c r="A148" s="831">
        <v>30</v>
      </c>
      <c r="B148" s="832" t="s">
        <v>2401</v>
      </c>
      <c r="C148" s="832" t="s">
        <v>2407</v>
      </c>
      <c r="D148" s="833" t="s">
        <v>3186</v>
      </c>
      <c r="E148" s="834" t="s">
        <v>2412</v>
      </c>
      <c r="F148" s="832" t="s">
        <v>2402</v>
      </c>
      <c r="G148" s="832" t="s">
        <v>2683</v>
      </c>
      <c r="H148" s="832" t="s">
        <v>546</v>
      </c>
      <c r="I148" s="832" t="s">
        <v>2684</v>
      </c>
      <c r="J148" s="832" t="s">
        <v>817</v>
      </c>
      <c r="K148" s="832" t="s">
        <v>2685</v>
      </c>
      <c r="L148" s="835">
        <v>0</v>
      </c>
      <c r="M148" s="835">
        <v>0</v>
      </c>
      <c r="N148" s="832">
        <v>2</v>
      </c>
      <c r="O148" s="836">
        <v>1</v>
      </c>
      <c r="P148" s="835"/>
      <c r="Q148" s="837"/>
      <c r="R148" s="832"/>
      <c r="S148" s="837">
        <v>0</v>
      </c>
      <c r="T148" s="836"/>
      <c r="U148" s="838">
        <v>0</v>
      </c>
    </row>
    <row r="149" spans="1:21" ht="14.4" customHeight="1" x14ac:dyDescent="0.3">
      <c r="A149" s="831">
        <v>30</v>
      </c>
      <c r="B149" s="832" t="s">
        <v>2401</v>
      </c>
      <c r="C149" s="832" t="s">
        <v>2407</v>
      </c>
      <c r="D149" s="833" t="s">
        <v>3186</v>
      </c>
      <c r="E149" s="834" t="s">
        <v>2412</v>
      </c>
      <c r="F149" s="832" t="s">
        <v>2402</v>
      </c>
      <c r="G149" s="832" t="s">
        <v>2686</v>
      </c>
      <c r="H149" s="832" t="s">
        <v>580</v>
      </c>
      <c r="I149" s="832" t="s">
        <v>2093</v>
      </c>
      <c r="J149" s="832" t="s">
        <v>638</v>
      </c>
      <c r="K149" s="832" t="s">
        <v>603</v>
      </c>
      <c r="L149" s="835">
        <v>48.42</v>
      </c>
      <c r="M149" s="835">
        <v>290.52</v>
      </c>
      <c r="N149" s="832">
        <v>6</v>
      </c>
      <c r="O149" s="836">
        <v>1.5</v>
      </c>
      <c r="P149" s="835">
        <v>290.52</v>
      </c>
      <c r="Q149" s="837">
        <v>1</v>
      </c>
      <c r="R149" s="832">
        <v>6</v>
      </c>
      <c r="S149" s="837">
        <v>1</v>
      </c>
      <c r="T149" s="836">
        <v>1.5</v>
      </c>
      <c r="U149" s="838">
        <v>1</v>
      </c>
    </row>
    <row r="150" spans="1:21" ht="14.4" customHeight="1" x14ac:dyDescent="0.3">
      <c r="A150" s="831">
        <v>30</v>
      </c>
      <c r="B150" s="832" t="s">
        <v>2401</v>
      </c>
      <c r="C150" s="832" t="s">
        <v>2407</v>
      </c>
      <c r="D150" s="833" t="s">
        <v>3186</v>
      </c>
      <c r="E150" s="834" t="s">
        <v>2412</v>
      </c>
      <c r="F150" s="832" t="s">
        <v>2402</v>
      </c>
      <c r="G150" s="832" t="s">
        <v>2510</v>
      </c>
      <c r="H150" s="832" t="s">
        <v>546</v>
      </c>
      <c r="I150" s="832" t="s">
        <v>2511</v>
      </c>
      <c r="J150" s="832" t="s">
        <v>2512</v>
      </c>
      <c r="K150" s="832" t="s">
        <v>603</v>
      </c>
      <c r="L150" s="835">
        <v>88.1</v>
      </c>
      <c r="M150" s="835">
        <v>176.2</v>
      </c>
      <c r="N150" s="832">
        <v>2</v>
      </c>
      <c r="O150" s="836">
        <v>1</v>
      </c>
      <c r="P150" s="835">
        <v>176.2</v>
      </c>
      <c r="Q150" s="837">
        <v>1</v>
      </c>
      <c r="R150" s="832">
        <v>2</v>
      </c>
      <c r="S150" s="837">
        <v>1</v>
      </c>
      <c r="T150" s="836">
        <v>1</v>
      </c>
      <c r="U150" s="838">
        <v>1</v>
      </c>
    </row>
    <row r="151" spans="1:21" ht="14.4" customHeight="1" x14ac:dyDescent="0.3">
      <c r="A151" s="831">
        <v>30</v>
      </c>
      <c r="B151" s="832" t="s">
        <v>2401</v>
      </c>
      <c r="C151" s="832" t="s">
        <v>2407</v>
      </c>
      <c r="D151" s="833" t="s">
        <v>3186</v>
      </c>
      <c r="E151" s="834" t="s">
        <v>2412</v>
      </c>
      <c r="F151" s="832" t="s">
        <v>2402</v>
      </c>
      <c r="G151" s="832" t="s">
        <v>2577</v>
      </c>
      <c r="H151" s="832" t="s">
        <v>546</v>
      </c>
      <c r="I151" s="832" t="s">
        <v>2578</v>
      </c>
      <c r="J151" s="832" t="s">
        <v>893</v>
      </c>
      <c r="K151" s="832" t="s">
        <v>2579</v>
      </c>
      <c r="L151" s="835">
        <v>103.67</v>
      </c>
      <c r="M151" s="835">
        <v>207.34</v>
      </c>
      <c r="N151" s="832">
        <v>2</v>
      </c>
      <c r="O151" s="836">
        <v>1.5</v>
      </c>
      <c r="P151" s="835"/>
      <c r="Q151" s="837">
        <v>0</v>
      </c>
      <c r="R151" s="832"/>
      <c r="S151" s="837">
        <v>0</v>
      </c>
      <c r="T151" s="836"/>
      <c r="U151" s="838">
        <v>0</v>
      </c>
    </row>
    <row r="152" spans="1:21" ht="14.4" customHeight="1" x14ac:dyDescent="0.3">
      <c r="A152" s="831">
        <v>30</v>
      </c>
      <c r="B152" s="832" t="s">
        <v>2401</v>
      </c>
      <c r="C152" s="832" t="s">
        <v>2407</v>
      </c>
      <c r="D152" s="833" t="s">
        <v>3186</v>
      </c>
      <c r="E152" s="834" t="s">
        <v>2412</v>
      </c>
      <c r="F152" s="832" t="s">
        <v>2402</v>
      </c>
      <c r="G152" s="832" t="s">
        <v>2474</v>
      </c>
      <c r="H152" s="832" t="s">
        <v>580</v>
      </c>
      <c r="I152" s="832" t="s">
        <v>2475</v>
      </c>
      <c r="J152" s="832" t="s">
        <v>1786</v>
      </c>
      <c r="K152" s="832" t="s">
        <v>1787</v>
      </c>
      <c r="L152" s="835">
        <v>16.12</v>
      </c>
      <c r="M152" s="835">
        <v>48.36</v>
      </c>
      <c r="N152" s="832">
        <v>3</v>
      </c>
      <c r="O152" s="836">
        <v>0.5</v>
      </c>
      <c r="P152" s="835">
        <v>48.36</v>
      </c>
      <c r="Q152" s="837">
        <v>1</v>
      </c>
      <c r="R152" s="832">
        <v>3</v>
      </c>
      <c r="S152" s="837">
        <v>1</v>
      </c>
      <c r="T152" s="836">
        <v>0.5</v>
      </c>
      <c r="U152" s="838">
        <v>1</v>
      </c>
    </row>
    <row r="153" spans="1:21" ht="14.4" customHeight="1" x14ac:dyDescent="0.3">
      <c r="A153" s="831">
        <v>30</v>
      </c>
      <c r="B153" s="832" t="s">
        <v>2401</v>
      </c>
      <c r="C153" s="832" t="s">
        <v>2407</v>
      </c>
      <c r="D153" s="833" t="s">
        <v>3186</v>
      </c>
      <c r="E153" s="834" t="s">
        <v>2412</v>
      </c>
      <c r="F153" s="832" t="s">
        <v>2402</v>
      </c>
      <c r="G153" s="832" t="s">
        <v>2474</v>
      </c>
      <c r="H153" s="832" t="s">
        <v>546</v>
      </c>
      <c r="I153" s="832" t="s">
        <v>2687</v>
      </c>
      <c r="J153" s="832" t="s">
        <v>1786</v>
      </c>
      <c r="K153" s="832" t="s">
        <v>2688</v>
      </c>
      <c r="L153" s="835">
        <v>51.84</v>
      </c>
      <c r="M153" s="835">
        <v>51.84</v>
      </c>
      <c r="N153" s="832">
        <v>1</v>
      </c>
      <c r="O153" s="836">
        <v>0.5</v>
      </c>
      <c r="P153" s="835">
        <v>51.84</v>
      </c>
      <c r="Q153" s="837">
        <v>1</v>
      </c>
      <c r="R153" s="832">
        <v>1</v>
      </c>
      <c r="S153" s="837">
        <v>1</v>
      </c>
      <c r="T153" s="836">
        <v>0.5</v>
      </c>
      <c r="U153" s="838">
        <v>1</v>
      </c>
    </row>
    <row r="154" spans="1:21" ht="14.4" customHeight="1" x14ac:dyDescent="0.3">
      <c r="A154" s="831">
        <v>30</v>
      </c>
      <c r="B154" s="832" t="s">
        <v>2401</v>
      </c>
      <c r="C154" s="832" t="s">
        <v>2407</v>
      </c>
      <c r="D154" s="833" t="s">
        <v>3186</v>
      </c>
      <c r="E154" s="834" t="s">
        <v>2412</v>
      </c>
      <c r="F154" s="832" t="s">
        <v>2402</v>
      </c>
      <c r="G154" s="832" t="s">
        <v>2513</v>
      </c>
      <c r="H154" s="832" t="s">
        <v>546</v>
      </c>
      <c r="I154" s="832" t="s">
        <v>2689</v>
      </c>
      <c r="J154" s="832" t="s">
        <v>2690</v>
      </c>
      <c r="K154" s="832" t="s">
        <v>2286</v>
      </c>
      <c r="L154" s="835">
        <v>143.09</v>
      </c>
      <c r="M154" s="835">
        <v>143.09</v>
      </c>
      <c r="N154" s="832">
        <v>1</v>
      </c>
      <c r="O154" s="836">
        <v>0.5</v>
      </c>
      <c r="P154" s="835">
        <v>143.09</v>
      </c>
      <c r="Q154" s="837">
        <v>1</v>
      </c>
      <c r="R154" s="832">
        <v>1</v>
      </c>
      <c r="S154" s="837">
        <v>1</v>
      </c>
      <c r="T154" s="836">
        <v>0.5</v>
      </c>
      <c r="U154" s="838">
        <v>1</v>
      </c>
    </row>
    <row r="155" spans="1:21" ht="14.4" customHeight="1" x14ac:dyDescent="0.3">
      <c r="A155" s="831">
        <v>30</v>
      </c>
      <c r="B155" s="832" t="s">
        <v>2401</v>
      </c>
      <c r="C155" s="832" t="s">
        <v>2407</v>
      </c>
      <c r="D155" s="833" t="s">
        <v>3186</v>
      </c>
      <c r="E155" s="834" t="s">
        <v>2412</v>
      </c>
      <c r="F155" s="832" t="s">
        <v>2402</v>
      </c>
      <c r="G155" s="832" t="s">
        <v>2476</v>
      </c>
      <c r="H155" s="832" t="s">
        <v>580</v>
      </c>
      <c r="I155" s="832" t="s">
        <v>1947</v>
      </c>
      <c r="J155" s="832" t="s">
        <v>1948</v>
      </c>
      <c r="K155" s="832" t="s">
        <v>1949</v>
      </c>
      <c r="L155" s="835">
        <v>72.88</v>
      </c>
      <c r="M155" s="835">
        <v>72.88</v>
      </c>
      <c r="N155" s="832">
        <v>1</v>
      </c>
      <c r="O155" s="836">
        <v>1</v>
      </c>
      <c r="P155" s="835"/>
      <c r="Q155" s="837">
        <v>0</v>
      </c>
      <c r="R155" s="832"/>
      <c r="S155" s="837">
        <v>0</v>
      </c>
      <c r="T155" s="836"/>
      <c r="U155" s="838">
        <v>0</v>
      </c>
    </row>
    <row r="156" spans="1:21" ht="14.4" customHeight="1" x14ac:dyDescent="0.3">
      <c r="A156" s="831">
        <v>30</v>
      </c>
      <c r="B156" s="832" t="s">
        <v>2401</v>
      </c>
      <c r="C156" s="832" t="s">
        <v>2407</v>
      </c>
      <c r="D156" s="833" t="s">
        <v>3186</v>
      </c>
      <c r="E156" s="834" t="s">
        <v>2412</v>
      </c>
      <c r="F156" s="832" t="s">
        <v>2402</v>
      </c>
      <c r="G156" s="832" t="s">
        <v>2476</v>
      </c>
      <c r="H156" s="832" t="s">
        <v>580</v>
      </c>
      <c r="I156" s="832" t="s">
        <v>1950</v>
      </c>
      <c r="J156" s="832" t="s">
        <v>1948</v>
      </c>
      <c r="K156" s="832" t="s">
        <v>1951</v>
      </c>
      <c r="L156" s="835">
        <v>218.62</v>
      </c>
      <c r="M156" s="835">
        <v>437.24</v>
      </c>
      <c r="N156" s="832">
        <v>2</v>
      </c>
      <c r="O156" s="836">
        <v>1</v>
      </c>
      <c r="P156" s="835"/>
      <c r="Q156" s="837">
        <v>0</v>
      </c>
      <c r="R156" s="832"/>
      <c r="S156" s="837">
        <v>0</v>
      </c>
      <c r="T156" s="836"/>
      <c r="U156" s="838">
        <v>0</v>
      </c>
    </row>
    <row r="157" spans="1:21" ht="14.4" customHeight="1" x14ac:dyDescent="0.3">
      <c r="A157" s="831">
        <v>30</v>
      </c>
      <c r="B157" s="832" t="s">
        <v>2401</v>
      </c>
      <c r="C157" s="832" t="s">
        <v>2407</v>
      </c>
      <c r="D157" s="833" t="s">
        <v>3186</v>
      </c>
      <c r="E157" s="834" t="s">
        <v>2412</v>
      </c>
      <c r="F157" s="832" t="s">
        <v>2402</v>
      </c>
      <c r="G157" s="832" t="s">
        <v>2479</v>
      </c>
      <c r="H157" s="832" t="s">
        <v>546</v>
      </c>
      <c r="I157" s="832" t="s">
        <v>2691</v>
      </c>
      <c r="J157" s="832" t="s">
        <v>1584</v>
      </c>
      <c r="K157" s="832" t="s">
        <v>1585</v>
      </c>
      <c r="L157" s="835">
        <v>2573.2199999999998</v>
      </c>
      <c r="M157" s="835">
        <v>2573.2199999999998</v>
      </c>
      <c r="N157" s="832">
        <v>1</v>
      </c>
      <c r="O157" s="836">
        <v>0.5</v>
      </c>
      <c r="P157" s="835"/>
      <c r="Q157" s="837">
        <v>0</v>
      </c>
      <c r="R157" s="832"/>
      <c r="S157" s="837">
        <v>0</v>
      </c>
      <c r="T157" s="836"/>
      <c r="U157" s="838">
        <v>0</v>
      </c>
    </row>
    <row r="158" spans="1:21" ht="14.4" customHeight="1" x14ac:dyDescent="0.3">
      <c r="A158" s="831">
        <v>30</v>
      </c>
      <c r="B158" s="832" t="s">
        <v>2401</v>
      </c>
      <c r="C158" s="832" t="s">
        <v>2407</v>
      </c>
      <c r="D158" s="833" t="s">
        <v>3186</v>
      </c>
      <c r="E158" s="834" t="s">
        <v>2412</v>
      </c>
      <c r="F158" s="832" t="s">
        <v>2402</v>
      </c>
      <c r="G158" s="832" t="s">
        <v>2481</v>
      </c>
      <c r="H158" s="832" t="s">
        <v>580</v>
      </c>
      <c r="I158" s="832" t="s">
        <v>1940</v>
      </c>
      <c r="J158" s="832" t="s">
        <v>1938</v>
      </c>
      <c r="K158" s="832" t="s">
        <v>1941</v>
      </c>
      <c r="L158" s="835">
        <v>15.9</v>
      </c>
      <c r="M158" s="835">
        <v>111.30000000000001</v>
      </c>
      <c r="N158" s="832">
        <v>7</v>
      </c>
      <c r="O158" s="836">
        <v>1</v>
      </c>
      <c r="P158" s="835">
        <v>111.30000000000001</v>
      </c>
      <c r="Q158" s="837">
        <v>1</v>
      </c>
      <c r="R158" s="832">
        <v>7</v>
      </c>
      <c r="S158" s="837">
        <v>1</v>
      </c>
      <c r="T158" s="836">
        <v>1</v>
      </c>
      <c r="U158" s="838">
        <v>1</v>
      </c>
    </row>
    <row r="159" spans="1:21" ht="14.4" customHeight="1" x14ac:dyDescent="0.3">
      <c r="A159" s="831">
        <v>30</v>
      </c>
      <c r="B159" s="832" t="s">
        <v>2401</v>
      </c>
      <c r="C159" s="832" t="s">
        <v>2407</v>
      </c>
      <c r="D159" s="833" t="s">
        <v>3186</v>
      </c>
      <c r="E159" s="834" t="s">
        <v>2412</v>
      </c>
      <c r="F159" s="832" t="s">
        <v>2402</v>
      </c>
      <c r="G159" s="832" t="s">
        <v>2481</v>
      </c>
      <c r="H159" s="832" t="s">
        <v>580</v>
      </c>
      <c r="I159" s="832" t="s">
        <v>2692</v>
      </c>
      <c r="J159" s="832" t="s">
        <v>1938</v>
      </c>
      <c r="K159" s="832" t="s">
        <v>1916</v>
      </c>
      <c r="L159" s="835">
        <v>47.7</v>
      </c>
      <c r="M159" s="835">
        <v>143.10000000000002</v>
      </c>
      <c r="N159" s="832">
        <v>3</v>
      </c>
      <c r="O159" s="836">
        <v>1</v>
      </c>
      <c r="P159" s="835">
        <v>143.10000000000002</v>
      </c>
      <c r="Q159" s="837">
        <v>1</v>
      </c>
      <c r="R159" s="832">
        <v>3</v>
      </c>
      <c r="S159" s="837">
        <v>1</v>
      </c>
      <c r="T159" s="836">
        <v>1</v>
      </c>
      <c r="U159" s="838">
        <v>1</v>
      </c>
    </row>
    <row r="160" spans="1:21" ht="14.4" customHeight="1" x14ac:dyDescent="0.3">
      <c r="A160" s="831">
        <v>30</v>
      </c>
      <c r="B160" s="832" t="s">
        <v>2401</v>
      </c>
      <c r="C160" s="832" t="s">
        <v>2407</v>
      </c>
      <c r="D160" s="833" t="s">
        <v>3186</v>
      </c>
      <c r="E160" s="834" t="s">
        <v>2412</v>
      </c>
      <c r="F160" s="832" t="s">
        <v>2402</v>
      </c>
      <c r="G160" s="832" t="s">
        <v>2693</v>
      </c>
      <c r="H160" s="832" t="s">
        <v>546</v>
      </c>
      <c r="I160" s="832" t="s">
        <v>2694</v>
      </c>
      <c r="J160" s="832" t="s">
        <v>2695</v>
      </c>
      <c r="K160" s="832" t="s">
        <v>2696</v>
      </c>
      <c r="L160" s="835">
        <v>117.46</v>
      </c>
      <c r="M160" s="835">
        <v>1057.1399999999999</v>
      </c>
      <c r="N160" s="832">
        <v>9</v>
      </c>
      <c r="O160" s="836">
        <v>1.5</v>
      </c>
      <c r="P160" s="835">
        <v>352.38</v>
      </c>
      <c r="Q160" s="837">
        <v>0.33333333333333337</v>
      </c>
      <c r="R160" s="832">
        <v>3</v>
      </c>
      <c r="S160" s="837">
        <v>0.33333333333333331</v>
      </c>
      <c r="T160" s="836">
        <v>0.5</v>
      </c>
      <c r="U160" s="838">
        <v>0.33333333333333331</v>
      </c>
    </row>
    <row r="161" spans="1:21" ht="14.4" customHeight="1" x14ac:dyDescent="0.3">
      <c r="A161" s="831">
        <v>30</v>
      </c>
      <c r="B161" s="832" t="s">
        <v>2401</v>
      </c>
      <c r="C161" s="832" t="s">
        <v>2407</v>
      </c>
      <c r="D161" s="833" t="s">
        <v>3186</v>
      </c>
      <c r="E161" s="834" t="s">
        <v>2412</v>
      </c>
      <c r="F161" s="832" t="s">
        <v>2402</v>
      </c>
      <c r="G161" s="832" t="s">
        <v>2693</v>
      </c>
      <c r="H161" s="832" t="s">
        <v>546</v>
      </c>
      <c r="I161" s="832" t="s">
        <v>2697</v>
      </c>
      <c r="J161" s="832" t="s">
        <v>2695</v>
      </c>
      <c r="K161" s="832" t="s">
        <v>2698</v>
      </c>
      <c r="L161" s="835">
        <v>58.73</v>
      </c>
      <c r="M161" s="835">
        <v>176.19</v>
      </c>
      <c r="N161" s="832">
        <v>3</v>
      </c>
      <c r="O161" s="836">
        <v>1</v>
      </c>
      <c r="P161" s="835"/>
      <c r="Q161" s="837">
        <v>0</v>
      </c>
      <c r="R161" s="832"/>
      <c r="S161" s="837">
        <v>0</v>
      </c>
      <c r="T161" s="836"/>
      <c r="U161" s="838">
        <v>0</v>
      </c>
    </row>
    <row r="162" spans="1:21" ht="14.4" customHeight="1" x14ac:dyDescent="0.3">
      <c r="A162" s="831">
        <v>30</v>
      </c>
      <c r="B162" s="832" t="s">
        <v>2401</v>
      </c>
      <c r="C162" s="832" t="s">
        <v>2407</v>
      </c>
      <c r="D162" s="833" t="s">
        <v>3186</v>
      </c>
      <c r="E162" s="834" t="s">
        <v>2412</v>
      </c>
      <c r="F162" s="832" t="s">
        <v>2402</v>
      </c>
      <c r="G162" s="832" t="s">
        <v>2699</v>
      </c>
      <c r="H162" s="832" t="s">
        <v>546</v>
      </c>
      <c r="I162" s="832" t="s">
        <v>2700</v>
      </c>
      <c r="J162" s="832" t="s">
        <v>2701</v>
      </c>
      <c r="K162" s="832" t="s">
        <v>1997</v>
      </c>
      <c r="L162" s="835">
        <v>430.05</v>
      </c>
      <c r="M162" s="835">
        <v>1720.2</v>
      </c>
      <c r="N162" s="832">
        <v>4</v>
      </c>
      <c r="O162" s="836">
        <v>2</v>
      </c>
      <c r="P162" s="835">
        <v>1290.1500000000001</v>
      </c>
      <c r="Q162" s="837">
        <v>0.75</v>
      </c>
      <c r="R162" s="832">
        <v>3</v>
      </c>
      <c r="S162" s="837">
        <v>0.75</v>
      </c>
      <c r="T162" s="836">
        <v>1.5</v>
      </c>
      <c r="U162" s="838">
        <v>0.75</v>
      </c>
    </row>
    <row r="163" spans="1:21" ht="14.4" customHeight="1" x14ac:dyDescent="0.3">
      <c r="A163" s="831">
        <v>30</v>
      </c>
      <c r="B163" s="832" t="s">
        <v>2401</v>
      </c>
      <c r="C163" s="832" t="s">
        <v>2407</v>
      </c>
      <c r="D163" s="833" t="s">
        <v>3186</v>
      </c>
      <c r="E163" s="834" t="s">
        <v>2412</v>
      </c>
      <c r="F163" s="832" t="s">
        <v>2402</v>
      </c>
      <c r="G163" s="832" t="s">
        <v>2699</v>
      </c>
      <c r="H163" s="832" t="s">
        <v>580</v>
      </c>
      <c r="I163" s="832" t="s">
        <v>2332</v>
      </c>
      <c r="J163" s="832" t="s">
        <v>2000</v>
      </c>
      <c r="K163" s="832" t="s">
        <v>1995</v>
      </c>
      <c r="L163" s="835">
        <v>143.35</v>
      </c>
      <c r="M163" s="835">
        <v>430.04999999999995</v>
      </c>
      <c r="N163" s="832">
        <v>3</v>
      </c>
      <c r="O163" s="836">
        <v>1</v>
      </c>
      <c r="P163" s="835">
        <v>430.04999999999995</v>
      </c>
      <c r="Q163" s="837">
        <v>1</v>
      </c>
      <c r="R163" s="832">
        <v>3</v>
      </c>
      <c r="S163" s="837">
        <v>1</v>
      </c>
      <c r="T163" s="836">
        <v>1</v>
      </c>
      <c r="U163" s="838">
        <v>1</v>
      </c>
    </row>
    <row r="164" spans="1:21" ht="14.4" customHeight="1" x14ac:dyDescent="0.3">
      <c r="A164" s="831">
        <v>30</v>
      </c>
      <c r="B164" s="832" t="s">
        <v>2401</v>
      </c>
      <c r="C164" s="832" t="s">
        <v>2407</v>
      </c>
      <c r="D164" s="833" t="s">
        <v>3186</v>
      </c>
      <c r="E164" s="834" t="s">
        <v>2412</v>
      </c>
      <c r="F164" s="832" t="s">
        <v>2402</v>
      </c>
      <c r="G164" s="832" t="s">
        <v>2702</v>
      </c>
      <c r="H164" s="832" t="s">
        <v>546</v>
      </c>
      <c r="I164" s="832" t="s">
        <v>2703</v>
      </c>
      <c r="J164" s="832" t="s">
        <v>2704</v>
      </c>
      <c r="K164" s="832" t="s">
        <v>2088</v>
      </c>
      <c r="L164" s="835">
        <v>123.2</v>
      </c>
      <c r="M164" s="835">
        <v>369.6</v>
      </c>
      <c r="N164" s="832">
        <v>3</v>
      </c>
      <c r="O164" s="836">
        <v>1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" customHeight="1" x14ac:dyDescent="0.3">
      <c r="A165" s="831">
        <v>30</v>
      </c>
      <c r="B165" s="832" t="s">
        <v>2401</v>
      </c>
      <c r="C165" s="832" t="s">
        <v>2407</v>
      </c>
      <c r="D165" s="833" t="s">
        <v>3186</v>
      </c>
      <c r="E165" s="834" t="s">
        <v>2412</v>
      </c>
      <c r="F165" s="832" t="s">
        <v>2402</v>
      </c>
      <c r="G165" s="832" t="s">
        <v>2705</v>
      </c>
      <c r="H165" s="832" t="s">
        <v>546</v>
      </c>
      <c r="I165" s="832" t="s">
        <v>2706</v>
      </c>
      <c r="J165" s="832" t="s">
        <v>2707</v>
      </c>
      <c r="K165" s="832" t="s">
        <v>1468</v>
      </c>
      <c r="L165" s="835">
        <v>0</v>
      </c>
      <c r="M165" s="835">
        <v>0</v>
      </c>
      <c r="N165" s="832">
        <v>1</v>
      </c>
      <c r="O165" s="836">
        <v>0.5</v>
      </c>
      <c r="P165" s="835"/>
      <c r="Q165" s="837"/>
      <c r="R165" s="832"/>
      <c r="S165" s="837">
        <v>0</v>
      </c>
      <c r="T165" s="836"/>
      <c r="U165" s="838">
        <v>0</v>
      </c>
    </row>
    <row r="166" spans="1:21" ht="14.4" customHeight="1" x14ac:dyDescent="0.3">
      <c r="A166" s="831">
        <v>30</v>
      </c>
      <c r="B166" s="832" t="s">
        <v>2401</v>
      </c>
      <c r="C166" s="832" t="s">
        <v>2407</v>
      </c>
      <c r="D166" s="833" t="s">
        <v>3186</v>
      </c>
      <c r="E166" s="834" t="s">
        <v>2412</v>
      </c>
      <c r="F166" s="832" t="s">
        <v>2402</v>
      </c>
      <c r="G166" s="832" t="s">
        <v>2705</v>
      </c>
      <c r="H166" s="832" t="s">
        <v>546</v>
      </c>
      <c r="I166" s="832" t="s">
        <v>2708</v>
      </c>
      <c r="J166" s="832" t="s">
        <v>2707</v>
      </c>
      <c r="K166" s="832" t="s">
        <v>2709</v>
      </c>
      <c r="L166" s="835">
        <v>0</v>
      </c>
      <c r="M166" s="835">
        <v>0</v>
      </c>
      <c r="N166" s="832">
        <v>1</v>
      </c>
      <c r="O166" s="836">
        <v>1</v>
      </c>
      <c r="P166" s="835">
        <v>0</v>
      </c>
      <c r="Q166" s="837"/>
      <c r="R166" s="832">
        <v>1</v>
      </c>
      <c r="S166" s="837">
        <v>1</v>
      </c>
      <c r="T166" s="836">
        <v>1</v>
      </c>
      <c r="U166" s="838">
        <v>1</v>
      </c>
    </row>
    <row r="167" spans="1:21" ht="14.4" customHeight="1" x14ac:dyDescent="0.3">
      <c r="A167" s="831">
        <v>30</v>
      </c>
      <c r="B167" s="832" t="s">
        <v>2401</v>
      </c>
      <c r="C167" s="832" t="s">
        <v>2407</v>
      </c>
      <c r="D167" s="833" t="s">
        <v>3186</v>
      </c>
      <c r="E167" s="834" t="s">
        <v>2412</v>
      </c>
      <c r="F167" s="832" t="s">
        <v>2402</v>
      </c>
      <c r="G167" s="832" t="s">
        <v>2486</v>
      </c>
      <c r="H167" s="832" t="s">
        <v>580</v>
      </c>
      <c r="I167" s="832" t="s">
        <v>2115</v>
      </c>
      <c r="J167" s="832" t="s">
        <v>2116</v>
      </c>
      <c r="K167" s="832" t="s">
        <v>2117</v>
      </c>
      <c r="L167" s="835">
        <v>0</v>
      </c>
      <c r="M167" s="835">
        <v>0</v>
      </c>
      <c r="N167" s="832">
        <v>4</v>
      </c>
      <c r="O167" s="836">
        <v>1.5</v>
      </c>
      <c r="P167" s="835">
        <v>0</v>
      </c>
      <c r="Q167" s="837"/>
      <c r="R167" s="832">
        <v>4</v>
      </c>
      <c r="S167" s="837">
        <v>1</v>
      </c>
      <c r="T167" s="836">
        <v>1.5</v>
      </c>
      <c r="U167" s="838">
        <v>1</v>
      </c>
    </row>
    <row r="168" spans="1:21" ht="14.4" customHeight="1" x14ac:dyDescent="0.3">
      <c r="A168" s="831">
        <v>30</v>
      </c>
      <c r="B168" s="832" t="s">
        <v>2401</v>
      </c>
      <c r="C168" s="832" t="s">
        <v>2407</v>
      </c>
      <c r="D168" s="833" t="s">
        <v>3186</v>
      </c>
      <c r="E168" s="834" t="s">
        <v>2412</v>
      </c>
      <c r="F168" s="832" t="s">
        <v>2402</v>
      </c>
      <c r="G168" s="832" t="s">
        <v>2490</v>
      </c>
      <c r="H168" s="832" t="s">
        <v>546</v>
      </c>
      <c r="I168" s="832" t="s">
        <v>2710</v>
      </c>
      <c r="J168" s="832" t="s">
        <v>1280</v>
      </c>
      <c r="K168" s="832" t="s">
        <v>2711</v>
      </c>
      <c r="L168" s="835">
        <v>1578.41</v>
      </c>
      <c r="M168" s="835">
        <v>4735.2300000000005</v>
      </c>
      <c r="N168" s="832">
        <v>3</v>
      </c>
      <c r="O168" s="836">
        <v>3</v>
      </c>
      <c r="P168" s="835"/>
      <c r="Q168" s="837">
        <v>0</v>
      </c>
      <c r="R168" s="832"/>
      <c r="S168" s="837">
        <v>0</v>
      </c>
      <c r="T168" s="836"/>
      <c r="U168" s="838">
        <v>0</v>
      </c>
    </row>
    <row r="169" spans="1:21" ht="14.4" customHeight="1" x14ac:dyDescent="0.3">
      <c r="A169" s="831">
        <v>30</v>
      </c>
      <c r="B169" s="832" t="s">
        <v>2401</v>
      </c>
      <c r="C169" s="832" t="s">
        <v>2407</v>
      </c>
      <c r="D169" s="833" t="s">
        <v>3186</v>
      </c>
      <c r="E169" s="834" t="s">
        <v>2412</v>
      </c>
      <c r="F169" s="832" t="s">
        <v>2402</v>
      </c>
      <c r="G169" s="832" t="s">
        <v>2490</v>
      </c>
      <c r="H169" s="832" t="s">
        <v>546</v>
      </c>
      <c r="I169" s="832" t="s">
        <v>2712</v>
      </c>
      <c r="J169" s="832" t="s">
        <v>1280</v>
      </c>
      <c r="K169" s="832" t="s">
        <v>2713</v>
      </c>
      <c r="L169" s="835">
        <v>789.2</v>
      </c>
      <c r="M169" s="835">
        <v>1578.4</v>
      </c>
      <c r="N169" s="832">
        <v>2</v>
      </c>
      <c r="O169" s="836">
        <v>1</v>
      </c>
      <c r="P169" s="835">
        <v>1578.4</v>
      </c>
      <c r="Q169" s="837">
        <v>1</v>
      </c>
      <c r="R169" s="832">
        <v>2</v>
      </c>
      <c r="S169" s="837">
        <v>1</v>
      </c>
      <c r="T169" s="836">
        <v>1</v>
      </c>
      <c r="U169" s="838">
        <v>1</v>
      </c>
    </row>
    <row r="170" spans="1:21" ht="14.4" customHeight="1" x14ac:dyDescent="0.3">
      <c r="A170" s="831">
        <v>30</v>
      </c>
      <c r="B170" s="832" t="s">
        <v>2401</v>
      </c>
      <c r="C170" s="832" t="s">
        <v>2407</v>
      </c>
      <c r="D170" s="833" t="s">
        <v>3186</v>
      </c>
      <c r="E170" s="834" t="s">
        <v>2412</v>
      </c>
      <c r="F170" s="832" t="s">
        <v>2402</v>
      </c>
      <c r="G170" s="832" t="s">
        <v>2714</v>
      </c>
      <c r="H170" s="832" t="s">
        <v>546</v>
      </c>
      <c r="I170" s="832" t="s">
        <v>2715</v>
      </c>
      <c r="J170" s="832" t="s">
        <v>2716</v>
      </c>
      <c r="K170" s="832" t="s">
        <v>2717</v>
      </c>
      <c r="L170" s="835">
        <v>96.8</v>
      </c>
      <c r="M170" s="835">
        <v>387.2</v>
      </c>
      <c r="N170" s="832">
        <v>4</v>
      </c>
      <c r="O170" s="836">
        <v>1</v>
      </c>
      <c r="P170" s="835"/>
      <c r="Q170" s="837">
        <v>0</v>
      </c>
      <c r="R170" s="832"/>
      <c r="S170" s="837">
        <v>0</v>
      </c>
      <c r="T170" s="836"/>
      <c r="U170" s="838">
        <v>0</v>
      </c>
    </row>
    <row r="171" spans="1:21" ht="14.4" customHeight="1" x14ac:dyDescent="0.3">
      <c r="A171" s="831">
        <v>30</v>
      </c>
      <c r="B171" s="832" t="s">
        <v>2401</v>
      </c>
      <c r="C171" s="832" t="s">
        <v>2407</v>
      </c>
      <c r="D171" s="833" t="s">
        <v>3186</v>
      </c>
      <c r="E171" s="834" t="s">
        <v>2412</v>
      </c>
      <c r="F171" s="832" t="s">
        <v>2402</v>
      </c>
      <c r="G171" s="832" t="s">
        <v>2718</v>
      </c>
      <c r="H171" s="832" t="s">
        <v>546</v>
      </c>
      <c r="I171" s="832" t="s">
        <v>2719</v>
      </c>
      <c r="J171" s="832" t="s">
        <v>711</v>
      </c>
      <c r="K171" s="832" t="s">
        <v>2720</v>
      </c>
      <c r="L171" s="835">
        <v>132</v>
      </c>
      <c r="M171" s="835">
        <v>132</v>
      </c>
      <c r="N171" s="832">
        <v>1</v>
      </c>
      <c r="O171" s="836">
        <v>0.5</v>
      </c>
      <c r="P171" s="835">
        <v>132</v>
      </c>
      <c r="Q171" s="837">
        <v>1</v>
      </c>
      <c r="R171" s="832">
        <v>1</v>
      </c>
      <c r="S171" s="837">
        <v>1</v>
      </c>
      <c r="T171" s="836">
        <v>0.5</v>
      </c>
      <c r="U171" s="838">
        <v>1</v>
      </c>
    </row>
    <row r="172" spans="1:21" ht="14.4" customHeight="1" x14ac:dyDescent="0.3">
      <c r="A172" s="831">
        <v>30</v>
      </c>
      <c r="B172" s="832" t="s">
        <v>2401</v>
      </c>
      <c r="C172" s="832" t="s">
        <v>2407</v>
      </c>
      <c r="D172" s="833" t="s">
        <v>3186</v>
      </c>
      <c r="E172" s="834" t="s">
        <v>2412</v>
      </c>
      <c r="F172" s="832" t="s">
        <v>2402</v>
      </c>
      <c r="G172" s="832" t="s">
        <v>2721</v>
      </c>
      <c r="H172" s="832" t="s">
        <v>546</v>
      </c>
      <c r="I172" s="832" t="s">
        <v>2722</v>
      </c>
      <c r="J172" s="832" t="s">
        <v>2723</v>
      </c>
      <c r="K172" s="832" t="s">
        <v>2258</v>
      </c>
      <c r="L172" s="835">
        <v>77.13</v>
      </c>
      <c r="M172" s="835">
        <v>231.39</v>
      </c>
      <c r="N172" s="832">
        <v>3</v>
      </c>
      <c r="O172" s="836">
        <v>1</v>
      </c>
      <c r="P172" s="835">
        <v>231.39</v>
      </c>
      <c r="Q172" s="837">
        <v>1</v>
      </c>
      <c r="R172" s="832">
        <v>3</v>
      </c>
      <c r="S172" s="837">
        <v>1</v>
      </c>
      <c r="T172" s="836">
        <v>1</v>
      </c>
      <c r="U172" s="838">
        <v>1</v>
      </c>
    </row>
    <row r="173" spans="1:21" ht="14.4" customHeight="1" x14ac:dyDescent="0.3">
      <c r="A173" s="831">
        <v>30</v>
      </c>
      <c r="B173" s="832" t="s">
        <v>2401</v>
      </c>
      <c r="C173" s="832" t="s">
        <v>2407</v>
      </c>
      <c r="D173" s="833" t="s">
        <v>3186</v>
      </c>
      <c r="E173" s="834" t="s">
        <v>2412</v>
      </c>
      <c r="F173" s="832" t="s">
        <v>2402</v>
      </c>
      <c r="G173" s="832" t="s">
        <v>2724</v>
      </c>
      <c r="H173" s="832" t="s">
        <v>546</v>
      </c>
      <c r="I173" s="832" t="s">
        <v>2725</v>
      </c>
      <c r="J173" s="832" t="s">
        <v>1244</v>
      </c>
      <c r="K173" s="832" t="s">
        <v>2726</v>
      </c>
      <c r="L173" s="835">
        <v>264</v>
      </c>
      <c r="M173" s="835">
        <v>264</v>
      </c>
      <c r="N173" s="832">
        <v>1</v>
      </c>
      <c r="O173" s="836">
        <v>0.5</v>
      </c>
      <c r="P173" s="835"/>
      <c r="Q173" s="837">
        <v>0</v>
      </c>
      <c r="R173" s="832"/>
      <c r="S173" s="837">
        <v>0</v>
      </c>
      <c r="T173" s="836"/>
      <c r="U173" s="838">
        <v>0</v>
      </c>
    </row>
    <row r="174" spans="1:21" ht="14.4" customHeight="1" x14ac:dyDescent="0.3">
      <c r="A174" s="831">
        <v>30</v>
      </c>
      <c r="B174" s="832" t="s">
        <v>2401</v>
      </c>
      <c r="C174" s="832" t="s">
        <v>2407</v>
      </c>
      <c r="D174" s="833" t="s">
        <v>3186</v>
      </c>
      <c r="E174" s="834" t="s">
        <v>2412</v>
      </c>
      <c r="F174" s="832" t="s">
        <v>2402</v>
      </c>
      <c r="G174" s="832" t="s">
        <v>2521</v>
      </c>
      <c r="H174" s="832" t="s">
        <v>546</v>
      </c>
      <c r="I174" s="832" t="s">
        <v>2727</v>
      </c>
      <c r="J174" s="832" t="s">
        <v>690</v>
      </c>
      <c r="K174" s="832" t="s">
        <v>2728</v>
      </c>
      <c r="L174" s="835">
        <v>271.94</v>
      </c>
      <c r="M174" s="835">
        <v>271.94</v>
      </c>
      <c r="N174" s="832">
        <v>1</v>
      </c>
      <c r="O174" s="836">
        <v>0.5</v>
      </c>
      <c r="P174" s="835"/>
      <c r="Q174" s="837">
        <v>0</v>
      </c>
      <c r="R174" s="832"/>
      <c r="S174" s="837">
        <v>0</v>
      </c>
      <c r="T174" s="836"/>
      <c r="U174" s="838">
        <v>0</v>
      </c>
    </row>
    <row r="175" spans="1:21" ht="14.4" customHeight="1" x14ac:dyDescent="0.3">
      <c r="A175" s="831">
        <v>30</v>
      </c>
      <c r="B175" s="832" t="s">
        <v>2401</v>
      </c>
      <c r="C175" s="832" t="s">
        <v>2407</v>
      </c>
      <c r="D175" s="833" t="s">
        <v>3186</v>
      </c>
      <c r="E175" s="834" t="s">
        <v>2412</v>
      </c>
      <c r="F175" s="832" t="s">
        <v>2402</v>
      </c>
      <c r="G175" s="832" t="s">
        <v>2521</v>
      </c>
      <c r="H175" s="832" t="s">
        <v>546</v>
      </c>
      <c r="I175" s="832" t="s">
        <v>2727</v>
      </c>
      <c r="J175" s="832" t="s">
        <v>690</v>
      </c>
      <c r="K175" s="832" t="s">
        <v>2728</v>
      </c>
      <c r="L175" s="835">
        <v>311.02</v>
      </c>
      <c r="M175" s="835">
        <v>311.02</v>
      </c>
      <c r="N175" s="832">
        <v>1</v>
      </c>
      <c r="O175" s="836">
        <v>1</v>
      </c>
      <c r="P175" s="835">
        <v>311.02</v>
      </c>
      <c r="Q175" s="837">
        <v>1</v>
      </c>
      <c r="R175" s="832">
        <v>1</v>
      </c>
      <c r="S175" s="837">
        <v>1</v>
      </c>
      <c r="T175" s="836">
        <v>1</v>
      </c>
      <c r="U175" s="838">
        <v>1</v>
      </c>
    </row>
    <row r="176" spans="1:21" ht="14.4" customHeight="1" x14ac:dyDescent="0.3">
      <c r="A176" s="831">
        <v>30</v>
      </c>
      <c r="B176" s="832" t="s">
        <v>2401</v>
      </c>
      <c r="C176" s="832" t="s">
        <v>2407</v>
      </c>
      <c r="D176" s="833" t="s">
        <v>3186</v>
      </c>
      <c r="E176" s="834" t="s">
        <v>2412</v>
      </c>
      <c r="F176" s="832" t="s">
        <v>2402</v>
      </c>
      <c r="G176" s="832" t="s">
        <v>1298</v>
      </c>
      <c r="H176" s="832" t="s">
        <v>580</v>
      </c>
      <c r="I176" s="832" t="s">
        <v>2729</v>
      </c>
      <c r="J176" s="832" t="s">
        <v>1821</v>
      </c>
      <c r="K176" s="832" t="s">
        <v>2309</v>
      </c>
      <c r="L176" s="835">
        <v>184.74</v>
      </c>
      <c r="M176" s="835">
        <v>184.74</v>
      </c>
      <c r="N176" s="832">
        <v>1</v>
      </c>
      <c r="O176" s="836">
        <v>1</v>
      </c>
      <c r="P176" s="835">
        <v>184.74</v>
      </c>
      <c r="Q176" s="837">
        <v>1</v>
      </c>
      <c r="R176" s="832">
        <v>1</v>
      </c>
      <c r="S176" s="837">
        <v>1</v>
      </c>
      <c r="T176" s="836">
        <v>1</v>
      </c>
      <c r="U176" s="838">
        <v>1</v>
      </c>
    </row>
    <row r="177" spans="1:21" ht="14.4" customHeight="1" x14ac:dyDescent="0.3">
      <c r="A177" s="831">
        <v>30</v>
      </c>
      <c r="B177" s="832" t="s">
        <v>2401</v>
      </c>
      <c r="C177" s="832" t="s">
        <v>2407</v>
      </c>
      <c r="D177" s="833" t="s">
        <v>3186</v>
      </c>
      <c r="E177" s="834" t="s">
        <v>2412</v>
      </c>
      <c r="F177" s="832" t="s">
        <v>2402</v>
      </c>
      <c r="G177" s="832" t="s">
        <v>2730</v>
      </c>
      <c r="H177" s="832" t="s">
        <v>580</v>
      </c>
      <c r="I177" s="832" t="s">
        <v>2166</v>
      </c>
      <c r="J177" s="832" t="s">
        <v>1307</v>
      </c>
      <c r="K177" s="832" t="s">
        <v>2167</v>
      </c>
      <c r="L177" s="835">
        <v>0</v>
      </c>
      <c r="M177" s="835">
        <v>0</v>
      </c>
      <c r="N177" s="832">
        <v>5</v>
      </c>
      <c r="O177" s="836">
        <v>1</v>
      </c>
      <c r="P177" s="835">
        <v>0</v>
      </c>
      <c r="Q177" s="837"/>
      <c r="R177" s="832">
        <v>2</v>
      </c>
      <c r="S177" s="837">
        <v>0.4</v>
      </c>
      <c r="T177" s="836">
        <v>0.5</v>
      </c>
      <c r="U177" s="838">
        <v>0.5</v>
      </c>
    </row>
    <row r="178" spans="1:21" ht="14.4" customHeight="1" x14ac:dyDescent="0.3">
      <c r="A178" s="831">
        <v>30</v>
      </c>
      <c r="B178" s="832" t="s">
        <v>2401</v>
      </c>
      <c r="C178" s="832" t="s">
        <v>2407</v>
      </c>
      <c r="D178" s="833" t="s">
        <v>3186</v>
      </c>
      <c r="E178" s="834" t="s">
        <v>2412</v>
      </c>
      <c r="F178" s="832" t="s">
        <v>2402</v>
      </c>
      <c r="G178" s="832" t="s">
        <v>2730</v>
      </c>
      <c r="H178" s="832" t="s">
        <v>580</v>
      </c>
      <c r="I178" s="832" t="s">
        <v>2168</v>
      </c>
      <c r="J178" s="832" t="s">
        <v>1307</v>
      </c>
      <c r="K178" s="832" t="s">
        <v>2169</v>
      </c>
      <c r="L178" s="835">
        <v>0</v>
      </c>
      <c r="M178" s="835">
        <v>0</v>
      </c>
      <c r="N178" s="832">
        <v>1</v>
      </c>
      <c r="O178" s="836">
        <v>0.5</v>
      </c>
      <c r="P178" s="835">
        <v>0</v>
      </c>
      <c r="Q178" s="837"/>
      <c r="R178" s="832">
        <v>1</v>
      </c>
      <c r="S178" s="837">
        <v>1</v>
      </c>
      <c r="T178" s="836">
        <v>0.5</v>
      </c>
      <c r="U178" s="838">
        <v>1</v>
      </c>
    </row>
    <row r="179" spans="1:21" ht="14.4" customHeight="1" x14ac:dyDescent="0.3">
      <c r="A179" s="831">
        <v>30</v>
      </c>
      <c r="B179" s="832" t="s">
        <v>2401</v>
      </c>
      <c r="C179" s="832" t="s">
        <v>2407</v>
      </c>
      <c r="D179" s="833" t="s">
        <v>3186</v>
      </c>
      <c r="E179" s="834" t="s">
        <v>2412</v>
      </c>
      <c r="F179" s="832" t="s">
        <v>2402</v>
      </c>
      <c r="G179" s="832" t="s">
        <v>2731</v>
      </c>
      <c r="H179" s="832" t="s">
        <v>580</v>
      </c>
      <c r="I179" s="832" t="s">
        <v>2732</v>
      </c>
      <c r="J179" s="832" t="s">
        <v>2276</v>
      </c>
      <c r="K179" s="832" t="s">
        <v>2733</v>
      </c>
      <c r="L179" s="835">
        <v>1544.99</v>
      </c>
      <c r="M179" s="835">
        <v>1544.99</v>
      </c>
      <c r="N179" s="832">
        <v>1</v>
      </c>
      <c r="O179" s="836">
        <v>1</v>
      </c>
      <c r="P179" s="835">
        <v>1544.99</v>
      </c>
      <c r="Q179" s="837">
        <v>1</v>
      </c>
      <c r="R179" s="832">
        <v>1</v>
      </c>
      <c r="S179" s="837">
        <v>1</v>
      </c>
      <c r="T179" s="836">
        <v>1</v>
      </c>
      <c r="U179" s="838">
        <v>1</v>
      </c>
    </row>
    <row r="180" spans="1:21" ht="14.4" customHeight="1" x14ac:dyDescent="0.3">
      <c r="A180" s="831">
        <v>30</v>
      </c>
      <c r="B180" s="832" t="s">
        <v>2401</v>
      </c>
      <c r="C180" s="832" t="s">
        <v>2407</v>
      </c>
      <c r="D180" s="833" t="s">
        <v>3186</v>
      </c>
      <c r="E180" s="834" t="s">
        <v>2412</v>
      </c>
      <c r="F180" s="832" t="s">
        <v>2402</v>
      </c>
      <c r="G180" s="832" t="s">
        <v>2731</v>
      </c>
      <c r="H180" s="832" t="s">
        <v>580</v>
      </c>
      <c r="I180" s="832" t="s">
        <v>2734</v>
      </c>
      <c r="J180" s="832" t="s">
        <v>2276</v>
      </c>
      <c r="K180" s="832" t="s">
        <v>2735</v>
      </c>
      <c r="L180" s="835">
        <v>1544.99</v>
      </c>
      <c r="M180" s="835">
        <v>3089.98</v>
      </c>
      <c r="N180" s="832">
        <v>2</v>
      </c>
      <c r="O180" s="836">
        <v>0.5</v>
      </c>
      <c r="P180" s="835">
        <v>3089.98</v>
      </c>
      <c r="Q180" s="837">
        <v>1</v>
      </c>
      <c r="R180" s="832">
        <v>2</v>
      </c>
      <c r="S180" s="837">
        <v>1</v>
      </c>
      <c r="T180" s="836">
        <v>0.5</v>
      </c>
      <c r="U180" s="838">
        <v>1</v>
      </c>
    </row>
    <row r="181" spans="1:21" ht="14.4" customHeight="1" x14ac:dyDescent="0.3">
      <c r="A181" s="831">
        <v>30</v>
      </c>
      <c r="B181" s="832" t="s">
        <v>2401</v>
      </c>
      <c r="C181" s="832" t="s">
        <v>2407</v>
      </c>
      <c r="D181" s="833" t="s">
        <v>3186</v>
      </c>
      <c r="E181" s="834" t="s">
        <v>2412</v>
      </c>
      <c r="F181" s="832" t="s">
        <v>2402</v>
      </c>
      <c r="G181" s="832" t="s">
        <v>2736</v>
      </c>
      <c r="H181" s="832" t="s">
        <v>546</v>
      </c>
      <c r="I181" s="832" t="s">
        <v>2737</v>
      </c>
      <c r="J181" s="832" t="s">
        <v>2738</v>
      </c>
      <c r="K181" s="832" t="s">
        <v>1955</v>
      </c>
      <c r="L181" s="835">
        <v>101.23</v>
      </c>
      <c r="M181" s="835">
        <v>303.69</v>
      </c>
      <c r="N181" s="832">
        <v>3</v>
      </c>
      <c r="O181" s="836">
        <v>1</v>
      </c>
      <c r="P181" s="835">
        <v>303.69</v>
      </c>
      <c r="Q181" s="837">
        <v>1</v>
      </c>
      <c r="R181" s="832">
        <v>3</v>
      </c>
      <c r="S181" s="837">
        <v>1</v>
      </c>
      <c r="T181" s="836">
        <v>1</v>
      </c>
      <c r="U181" s="838">
        <v>1</v>
      </c>
    </row>
    <row r="182" spans="1:21" ht="14.4" customHeight="1" x14ac:dyDescent="0.3">
      <c r="A182" s="831">
        <v>30</v>
      </c>
      <c r="B182" s="832" t="s">
        <v>2401</v>
      </c>
      <c r="C182" s="832" t="s">
        <v>2407</v>
      </c>
      <c r="D182" s="833" t="s">
        <v>3186</v>
      </c>
      <c r="E182" s="834" t="s">
        <v>2412</v>
      </c>
      <c r="F182" s="832" t="s">
        <v>2402</v>
      </c>
      <c r="G182" s="832" t="s">
        <v>2497</v>
      </c>
      <c r="H182" s="832" t="s">
        <v>580</v>
      </c>
      <c r="I182" s="832" t="s">
        <v>2024</v>
      </c>
      <c r="J182" s="832" t="s">
        <v>2022</v>
      </c>
      <c r="K182" s="832" t="s">
        <v>2025</v>
      </c>
      <c r="L182" s="835">
        <v>63.14</v>
      </c>
      <c r="M182" s="835">
        <v>63.14</v>
      </c>
      <c r="N182" s="832">
        <v>1</v>
      </c>
      <c r="O182" s="836">
        <v>0.5</v>
      </c>
      <c r="P182" s="835"/>
      <c r="Q182" s="837">
        <v>0</v>
      </c>
      <c r="R182" s="832"/>
      <c r="S182" s="837">
        <v>0</v>
      </c>
      <c r="T182" s="836"/>
      <c r="U182" s="838">
        <v>0</v>
      </c>
    </row>
    <row r="183" spans="1:21" ht="14.4" customHeight="1" x14ac:dyDescent="0.3">
      <c r="A183" s="831">
        <v>30</v>
      </c>
      <c r="B183" s="832" t="s">
        <v>2401</v>
      </c>
      <c r="C183" s="832" t="s">
        <v>2407</v>
      </c>
      <c r="D183" s="833" t="s">
        <v>3186</v>
      </c>
      <c r="E183" s="834" t="s">
        <v>2412</v>
      </c>
      <c r="F183" s="832" t="s">
        <v>2402</v>
      </c>
      <c r="G183" s="832" t="s">
        <v>2497</v>
      </c>
      <c r="H183" s="832" t="s">
        <v>580</v>
      </c>
      <c r="I183" s="832" t="s">
        <v>2027</v>
      </c>
      <c r="J183" s="832" t="s">
        <v>2019</v>
      </c>
      <c r="K183" s="832" t="s">
        <v>2028</v>
      </c>
      <c r="L183" s="835">
        <v>49.08</v>
      </c>
      <c r="M183" s="835">
        <v>49.08</v>
      </c>
      <c r="N183" s="832">
        <v>1</v>
      </c>
      <c r="O183" s="836">
        <v>0.5</v>
      </c>
      <c r="P183" s="835"/>
      <c r="Q183" s="837">
        <v>0</v>
      </c>
      <c r="R183" s="832"/>
      <c r="S183" s="837">
        <v>0</v>
      </c>
      <c r="T183" s="836"/>
      <c r="U183" s="838">
        <v>0</v>
      </c>
    </row>
    <row r="184" spans="1:21" ht="14.4" customHeight="1" x14ac:dyDescent="0.3">
      <c r="A184" s="831">
        <v>30</v>
      </c>
      <c r="B184" s="832" t="s">
        <v>2401</v>
      </c>
      <c r="C184" s="832" t="s">
        <v>2407</v>
      </c>
      <c r="D184" s="833" t="s">
        <v>3186</v>
      </c>
      <c r="E184" s="834" t="s">
        <v>2412</v>
      </c>
      <c r="F184" s="832" t="s">
        <v>2402</v>
      </c>
      <c r="G184" s="832" t="s">
        <v>2497</v>
      </c>
      <c r="H184" s="832" t="s">
        <v>580</v>
      </c>
      <c r="I184" s="832" t="s">
        <v>2739</v>
      </c>
      <c r="J184" s="832" t="s">
        <v>2019</v>
      </c>
      <c r="K184" s="832" t="s">
        <v>2740</v>
      </c>
      <c r="L184" s="835">
        <v>126.27</v>
      </c>
      <c r="M184" s="835">
        <v>126.27</v>
      </c>
      <c r="N184" s="832">
        <v>1</v>
      </c>
      <c r="O184" s="836">
        <v>1</v>
      </c>
      <c r="P184" s="835"/>
      <c r="Q184" s="837">
        <v>0</v>
      </c>
      <c r="R184" s="832"/>
      <c r="S184" s="837">
        <v>0</v>
      </c>
      <c r="T184" s="836"/>
      <c r="U184" s="838">
        <v>0</v>
      </c>
    </row>
    <row r="185" spans="1:21" ht="14.4" customHeight="1" x14ac:dyDescent="0.3">
      <c r="A185" s="831">
        <v>30</v>
      </c>
      <c r="B185" s="832" t="s">
        <v>2401</v>
      </c>
      <c r="C185" s="832" t="s">
        <v>2407</v>
      </c>
      <c r="D185" s="833" t="s">
        <v>3186</v>
      </c>
      <c r="E185" s="834" t="s">
        <v>2412</v>
      </c>
      <c r="F185" s="832" t="s">
        <v>2402</v>
      </c>
      <c r="G185" s="832" t="s">
        <v>2741</v>
      </c>
      <c r="H185" s="832" t="s">
        <v>580</v>
      </c>
      <c r="I185" s="832" t="s">
        <v>1803</v>
      </c>
      <c r="J185" s="832" t="s">
        <v>1804</v>
      </c>
      <c r="K185" s="832" t="s">
        <v>1805</v>
      </c>
      <c r="L185" s="835">
        <v>672.95</v>
      </c>
      <c r="M185" s="835">
        <v>672.95</v>
      </c>
      <c r="N185" s="832">
        <v>1</v>
      </c>
      <c r="O185" s="836">
        <v>0.5</v>
      </c>
      <c r="P185" s="835"/>
      <c r="Q185" s="837">
        <v>0</v>
      </c>
      <c r="R185" s="832"/>
      <c r="S185" s="837">
        <v>0</v>
      </c>
      <c r="T185" s="836"/>
      <c r="U185" s="838">
        <v>0</v>
      </c>
    </row>
    <row r="186" spans="1:21" ht="14.4" customHeight="1" x14ac:dyDescent="0.3">
      <c r="A186" s="831">
        <v>30</v>
      </c>
      <c r="B186" s="832" t="s">
        <v>2401</v>
      </c>
      <c r="C186" s="832" t="s">
        <v>2407</v>
      </c>
      <c r="D186" s="833" t="s">
        <v>3186</v>
      </c>
      <c r="E186" s="834" t="s">
        <v>2412</v>
      </c>
      <c r="F186" s="832" t="s">
        <v>2404</v>
      </c>
      <c r="G186" s="832" t="s">
        <v>2742</v>
      </c>
      <c r="H186" s="832" t="s">
        <v>546</v>
      </c>
      <c r="I186" s="832" t="s">
        <v>2743</v>
      </c>
      <c r="J186" s="832" t="s">
        <v>2744</v>
      </c>
      <c r="K186" s="832" t="s">
        <v>2745</v>
      </c>
      <c r="L186" s="835">
        <v>1495</v>
      </c>
      <c r="M186" s="835">
        <v>1495</v>
      </c>
      <c r="N186" s="832">
        <v>1</v>
      </c>
      <c r="O186" s="836">
        <v>1</v>
      </c>
      <c r="P186" s="835">
        <v>1495</v>
      </c>
      <c r="Q186" s="837">
        <v>1</v>
      </c>
      <c r="R186" s="832">
        <v>1</v>
      </c>
      <c r="S186" s="837">
        <v>1</v>
      </c>
      <c r="T186" s="836">
        <v>1</v>
      </c>
      <c r="U186" s="838">
        <v>1</v>
      </c>
    </row>
    <row r="187" spans="1:21" ht="14.4" customHeight="1" x14ac:dyDescent="0.3">
      <c r="A187" s="831">
        <v>30</v>
      </c>
      <c r="B187" s="832" t="s">
        <v>2401</v>
      </c>
      <c r="C187" s="832" t="s">
        <v>2407</v>
      </c>
      <c r="D187" s="833" t="s">
        <v>3186</v>
      </c>
      <c r="E187" s="834" t="s">
        <v>2412</v>
      </c>
      <c r="F187" s="832" t="s">
        <v>2404</v>
      </c>
      <c r="G187" s="832" t="s">
        <v>2746</v>
      </c>
      <c r="H187" s="832" t="s">
        <v>546</v>
      </c>
      <c r="I187" s="832" t="s">
        <v>2747</v>
      </c>
      <c r="J187" s="832" t="s">
        <v>2748</v>
      </c>
      <c r="K187" s="832" t="s">
        <v>2749</v>
      </c>
      <c r="L187" s="835">
        <v>410</v>
      </c>
      <c r="M187" s="835">
        <v>820</v>
      </c>
      <c r="N187" s="832">
        <v>2</v>
      </c>
      <c r="O187" s="836">
        <v>2</v>
      </c>
      <c r="P187" s="835"/>
      <c r="Q187" s="837">
        <v>0</v>
      </c>
      <c r="R187" s="832"/>
      <c r="S187" s="837">
        <v>0</v>
      </c>
      <c r="T187" s="836"/>
      <c r="U187" s="838">
        <v>0</v>
      </c>
    </row>
    <row r="188" spans="1:21" ht="14.4" customHeight="1" x14ac:dyDescent="0.3">
      <c r="A188" s="831">
        <v>30</v>
      </c>
      <c r="B188" s="832" t="s">
        <v>2401</v>
      </c>
      <c r="C188" s="832" t="s">
        <v>2407</v>
      </c>
      <c r="D188" s="833" t="s">
        <v>3186</v>
      </c>
      <c r="E188" s="834" t="s">
        <v>2412</v>
      </c>
      <c r="F188" s="832" t="s">
        <v>2404</v>
      </c>
      <c r="G188" s="832" t="s">
        <v>2750</v>
      </c>
      <c r="H188" s="832" t="s">
        <v>546</v>
      </c>
      <c r="I188" s="832" t="s">
        <v>2751</v>
      </c>
      <c r="J188" s="832" t="s">
        <v>2752</v>
      </c>
      <c r="K188" s="832" t="s">
        <v>2753</v>
      </c>
      <c r="L188" s="835">
        <v>135.43</v>
      </c>
      <c r="M188" s="835">
        <v>1218.8700000000001</v>
      </c>
      <c r="N188" s="832">
        <v>9</v>
      </c>
      <c r="O188" s="836">
        <v>1</v>
      </c>
      <c r="P188" s="835"/>
      <c r="Q188" s="837">
        <v>0</v>
      </c>
      <c r="R188" s="832"/>
      <c r="S188" s="837">
        <v>0</v>
      </c>
      <c r="T188" s="836"/>
      <c r="U188" s="838">
        <v>0</v>
      </c>
    </row>
    <row r="189" spans="1:21" ht="14.4" customHeight="1" x14ac:dyDescent="0.3">
      <c r="A189" s="831">
        <v>30</v>
      </c>
      <c r="B189" s="832" t="s">
        <v>2401</v>
      </c>
      <c r="C189" s="832" t="s">
        <v>2407</v>
      </c>
      <c r="D189" s="833" t="s">
        <v>3186</v>
      </c>
      <c r="E189" s="834" t="s">
        <v>2414</v>
      </c>
      <c r="F189" s="832" t="s">
        <v>2402</v>
      </c>
      <c r="G189" s="832" t="s">
        <v>2463</v>
      </c>
      <c r="H189" s="832" t="s">
        <v>546</v>
      </c>
      <c r="I189" s="832" t="s">
        <v>2754</v>
      </c>
      <c r="J189" s="832" t="s">
        <v>2465</v>
      </c>
      <c r="K189" s="832" t="s">
        <v>2755</v>
      </c>
      <c r="L189" s="835">
        <v>43.21</v>
      </c>
      <c r="M189" s="835">
        <v>43.21</v>
      </c>
      <c r="N189" s="832">
        <v>1</v>
      </c>
      <c r="O189" s="836">
        <v>1</v>
      </c>
      <c r="P189" s="835">
        <v>43.21</v>
      </c>
      <c r="Q189" s="837">
        <v>1</v>
      </c>
      <c r="R189" s="832">
        <v>1</v>
      </c>
      <c r="S189" s="837">
        <v>1</v>
      </c>
      <c r="T189" s="836">
        <v>1</v>
      </c>
      <c r="U189" s="838">
        <v>1</v>
      </c>
    </row>
    <row r="190" spans="1:21" ht="14.4" customHeight="1" x14ac:dyDescent="0.3">
      <c r="A190" s="831">
        <v>30</v>
      </c>
      <c r="B190" s="832" t="s">
        <v>2401</v>
      </c>
      <c r="C190" s="832" t="s">
        <v>2407</v>
      </c>
      <c r="D190" s="833" t="s">
        <v>3186</v>
      </c>
      <c r="E190" s="834" t="s">
        <v>2416</v>
      </c>
      <c r="F190" s="832" t="s">
        <v>2402</v>
      </c>
      <c r="G190" s="832" t="s">
        <v>2424</v>
      </c>
      <c r="H190" s="832" t="s">
        <v>580</v>
      </c>
      <c r="I190" s="832" t="s">
        <v>2095</v>
      </c>
      <c r="J190" s="832" t="s">
        <v>602</v>
      </c>
      <c r="K190" s="832" t="s">
        <v>603</v>
      </c>
      <c r="L190" s="835">
        <v>21.76</v>
      </c>
      <c r="M190" s="835">
        <v>87.04</v>
      </c>
      <c r="N190" s="832">
        <v>4</v>
      </c>
      <c r="O190" s="836">
        <v>2</v>
      </c>
      <c r="P190" s="835"/>
      <c r="Q190" s="837">
        <v>0</v>
      </c>
      <c r="R190" s="832"/>
      <c r="S190" s="837">
        <v>0</v>
      </c>
      <c r="T190" s="836"/>
      <c r="U190" s="838">
        <v>0</v>
      </c>
    </row>
    <row r="191" spans="1:21" ht="14.4" customHeight="1" x14ac:dyDescent="0.3">
      <c r="A191" s="831">
        <v>30</v>
      </c>
      <c r="B191" s="832" t="s">
        <v>2401</v>
      </c>
      <c r="C191" s="832" t="s">
        <v>2407</v>
      </c>
      <c r="D191" s="833" t="s">
        <v>3186</v>
      </c>
      <c r="E191" s="834" t="s">
        <v>2416</v>
      </c>
      <c r="F191" s="832" t="s">
        <v>2402</v>
      </c>
      <c r="G191" s="832" t="s">
        <v>2594</v>
      </c>
      <c r="H191" s="832" t="s">
        <v>580</v>
      </c>
      <c r="I191" s="832" t="s">
        <v>1849</v>
      </c>
      <c r="J191" s="832" t="s">
        <v>730</v>
      </c>
      <c r="K191" s="832" t="s">
        <v>613</v>
      </c>
      <c r="L191" s="835">
        <v>72</v>
      </c>
      <c r="M191" s="835">
        <v>72</v>
      </c>
      <c r="N191" s="832">
        <v>1</v>
      </c>
      <c r="O191" s="836">
        <v>0.5</v>
      </c>
      <c r="P191" s="835">
        <v>72</v>
      </c>
      <c r="Q191" s="837">
        <v>1</v>
      </c>
      <c r="R191" s="832">
        <v>1</v>
      </c>
      <c r="S191" s="837">
        <v>1</v>
      </c>
      <c r="T191" s="836">
        <v>0.5</v>
      </c>
      <c r="U191" s="838">
        <v>1</v>
      </c>
    </row>
    <row r="192" spans="1:21" ht="14.4" customHeight="1" x14ac:dyDescent="0.3">
      <c r="A192" s="831">
        <v>30</v>
      </c>
      <c r="B192" s="832" t="s">
        <v>2401</v>
      </c>
      <c r="C192" s="832" t="s">
        <v>2407</v>
      </c>
      <c r="D192" s="833" t="s">
        <v>3186</v>
      </c>
      <c r="E192" s="834" t="s">
        <v>2416</v>
      </c>
      <c r="F192" s="832" t="s">
        <v>2402</v>
      </c>
      <c r="G192" s="832" t="s">
        <v>2429</v>
      </c>
      <c r="H192" s="832" t="s">
        <v>546</v>
      </c>
      <c r="I192" s="832" t="s">
        <v>2756</v>
      </c>
      <c r="J192" s="832" t="s">
        <v>2757</v>
      </c>
      <c r="K192" s="832" t="s">
        <v>1918</v>
      </c>
      <c r="L192" s="835">
        <v>62.18</v>
      </c>
      <c r="M192" s="835">
        <v>62.18</v>
      </c>
      <c r="N192" s="832">
        <v>1</v>
      </c>
      <c r="O192" s="836">
        <v>0.5</v>
      </c>
      <c r="P192" s="835"/>
      <c r="Q192" s="837">
        <v>0</v>
      </c>
      <c r="R192" s="832"/>
      <c r="S192" s="837">
        <v>0</v>
      </c>
      <c r="T192" s="836"/>
      <c r="U192" s="838">
        <v>0</v>
      </c>
    </row>
    <row r="193" spans="1:21" ht="14.4" customHeight="1" x14ac:dyDescent="0.3">
      <c r="A193" s="831">
        <v>30</v>
      </c>
      <c r="B193" s="832" t="s">
        <v>2401</v>
      </c>
      <c r="C193" s="832" t="s">
        <v>2407</v>
      </c>
      <c r="D193" s="833" t="s">
        <v>3186</v>
      </c>
      <c r="E193" s="834" t="s">
        <v>2416</v>
      </c>
      <c r="F193" s="832" t="s">
        <v>2402</v>
      </c>
      <c r="G193" s="832" t="s">
        <v>2429</v>
      </c>
      <c r="H193" s="832" t="s">
        <v>580</v>
      </c>
      <c r="I193" s="832" t="s">
        <v>1914</v>
      </c>
      <c r="J193" s="832" t="s">
        <v>1915</v>
      </c>
      <c r="K193" s="832" t="s">
        <v>1916</v>
      </c>
      <c r="L193" s="835">
        <v>31.09</v>
      </c>
      <c r="M193" s="835">
        <v>31.09</v>
      </c>
      <c r="N193" s="832">
        <v>1</v>
      </c>
      <c r="O193" s="836">
        <v>0.5</v>
      </c>
      <c r="P193" s="835"/>
      <c r="Q193" s="837">
        <v>0</v>
      </c>
      <c r="R193" s="832"/>
      <c r="S193" s="837">
        <v>0</v>
      </c>
      <c r="T193" s="836"/>
      <c r="U193" s="838">
        <v>0</v>
      </c>
    </row>
    <row r="194" spans="1:21" ht="14.4" customHeight="1" x14ac:dyDescent="0.3">
      <c r="A194" s="831">
        <v>30</v>
      </c>
      <c r="B194" s="832" t="s">
        <v>2401</v>
      </c>
      <c r="C194" s="832" t="s">
        <v>2407</v>
      </c>
      <c r="D194" s="833" t="s">
        <v>3186</v>
      </c>
      <c r="E194" s="834" t="s">
        <v>2416</v>
      </c>
      <c r="F194" s="832" t="s">
        <v>2402</v>
      </c>
      <c r="G194" s="832" t="s">
        <v>2429</v>
      </c>
      <c r="H194" s="832" t="s">
        <v>580</v>
      </c>
      <c r="I194" s="832" t="s">
        <v>1917</v>
      </c>
      <c r="J194" s="832" t="s">
        <v>1915</v>
      </c>
      <c r="K194" s="832" t="s">
        <v>1918</v>
      </c>
      <c r="L194" s="835">
        <v>62.18</v>
      </c>
      <c r="M194" s="835">
        <v>62.18</v>
      </c>
      <c r="N194" s="832">
        <v>1</v>
      </c>
      <c r="O194" s="836">
        <v>0.5</v>
      </c>
      <c r="P194" s="835"/>
      <c r="Q194" s="837">
        <v>0</v>
      </c>
      <c r="R194" s="832"/>
      <c r="S194" s="837">
        <v>0</v>
      </c>
      <c r="T194" s="836"/>
      <c r="U194" s="838">
        <v>0</v>
      </c>
    </row>
    <row r="195" spans="1:21" ht="14.4" customHeight="1" x14ac:dyDescent="0.3">
      <c r="A195" s="831">
        <v>30</v>
      </c>
      <c r="B195" s="832" t="s">
        <v>2401</v>
      </c>
      <c r="C195" s="832" t="s">
        <v>2407</v>
      </c>
      <c r="D195" s="833" t="s">
        <v>3186</v>
      </c>
      <c r="E195" s="834" t="s">
        <v>2416</v>
      </c>
      <c r="F195" s="832" t="s">
        <v>2402</v>
      </c>
      <c r="G195" s="832" t="s">
        <v>2758</v>
      </c>
      <c r="H195" s="832" t="s">
        <v>580</v>
      </c>
      <c r="I195" s="832" t="s">
        <v>2759</v>
      </c>
      <c r="J195" s="832" t="s">
        <v>2057</v>
      </c>
      <c r="K195" s="832" t="s">
        <v>2760</v>
      </c>
      <c r="L195" s="835">
        <v>141.09</v>
      </c>
      <c r="M195" s="835">
        <v>282.18</v>
      </c>
      <c r="N195" s="832">
        <v>2</v>
      </c>
      <c r="O195" s="836">
        <v>2</v>
      </c>
      <c r="P195" s="835">
        <v>282.18</v>
      </c>
      <c r="Q195" s="837">
        <v>1</v>
      </c>
      <c r="R195" s="832">
        <v>2</v>
      </c>
      <c r="S195" s="837">
        <v>1</v>
      </c>
      <c r="T195" s="836">
        <v>2</v>
      </c>
      <c r="U195" s="838">
        <v>1</v>
      </c>
    </row>
    <row r="196" spans="1:21" ht="14.4" customHeight="1" x14ac:dyDescent="0.3">
      <c r="A196" s="831">
        <v>30</v>
      </c>
      <c r="B196" s="832" t="s">
        <v>2401</v>
      </c>
      <c r="C196" s="832" t="s">
        <v>2407</v>
      </c>
      <c r="D196" s="833" t="s">
        <v>3186</v>
      </c>
      <c r="E196" s="834" t="s">
        <v>2416</v>
      </c>
      <c r="F196" s="832" t="s">
        <v>2402</v>
      </c>
      <c r="G196" s="832" t="s">
        <v>2433</v>
      </c>
      <c r="H196" s="832" t="s">
        <v>580</v>
      </c>
      <c r="I196" s="832" t="s">
        <v>2201</v>
      </c>
      <c r="J196" s="832" t="s">
        <v>2202</v>
      </c>
      <c r="K196" s="832" t="s">
        <v>2203</v>
      </c>
      <c r="L196" s="835">
        <v>103.8</v>
      </c>
      <c r="M196" s="835">
        <v>103.8</v>
      </c>
      <c r="N196" s="832">
        <v>1</v>
      </c>
      <c r="O196" s="836">
        <v>0.5</v>
      </c>
      <c r="P196" s="835"/>
      <c r="Q196" s="837">
        <v>0</v>
      </c>
      <c r="R196" s="832"/>
      <c r="S196" s="837">
        <v>0</v>
      </c>
      <c r="T196" s="836"/>
      <c r="U196" s="838">
        <v>0</v>
      </c>
    </row>
    <row r="197" spans="1:21" ht="14.4" customHeight="1" x14ac:dyDescent="0.3">
      <c r="A197" s="831">
        <v>30</v>
      </c>
      <c r="B197" s="832" t="s">
        <v>2401</v>
      </c>
      <c r="C197" s="832" t="s">
        <v>2407</v>
      </c>
      <c r="D197" s="833" t="s">
        <v>3186</v>
      </c>
      <c r="E197" s="834" t="s">
        <v>2416</v>
      </c>
      <c r="F197" s="832" t="s">
        <v>2402</v>
      </c>
      <c r="G197" s="832" t="s">
        <v>2600</v>
      </c>
      <c r="H197" s="832" t="s">
        <v>580</v>
      </c>
      <c r="I197" s="832" t="s">
        <v>1894</v>
      </c>
      <c r="J197" s="832" t="s">
        <v>1895</v>
      </c>
      <c r="K197" s="832" t="s">
        <v>1896</v>
      </c>
      <c r="L197" s="835">
        <v>65.540000000000006</v>
      </c>
      <c r="M197" s="835">
        <v>65.540000000000006</v>
      </c>
      <c r="N197" s="832">
        <v>1</v>
      </c>
      <c r="O197" s="836">
        <v>0.5</v>
      </c>
      <c r="P197" s="835"/>
      <c r="Q197" s="837">
        <v>0</v>
      </c>
      <c r="R197" s="832"/>
      <c r="S197" s="837">
        <v>0</v>
      </c>
      <c r="T197" s="836"/>
      <c r="U197" s="838">
        <v>0</v>
      </c>
    </row>
    <row r="198" spans="1:21" ht="14.4" customHeight="1" x14ac:dyDescent="0.3">
      <c r="A198" s="831">
        <v>30</v>
      </c>
      <c r="B198" s="832" t="s">
        <v>2401</v>
      </c>
      <c r="C198" s="832" t="s">
        <v>2407</v>
      </c>
      <c r="D198" s="833" t="s">
        <v>3186</v>
      </c>
      <c r="E198" s="834" t="s">
        <v>2416</v>
      </c>
      <c r="F198" s="832" t="s">
        <v>2402</v>
      </c>
      <c r="G198" s="832" t="s">
        <v>2601</v>
      </c>
      <c r="H198" s="832" t="s">
        <v>580</v>
      </c>
      <c r="I198" s="832" t="s">
        <v>2761</v>
      </c>
      <c r="J198" s="832" t="s">
        <v>1899</v>
      </c>
      <c r="K198" s="832" t="s">
        <v>1991</v>
      </c>
      <c r="L198" s="835">
        <v>70.23</v>
      </c>
      <c r="M198" s="835">
        <v>70.23</v>
      </c>
      <c r="N198" s="832">
        <v>1</v>
      </c>
      <c r="O198" s="836">
        <v>0.5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" customHeight="1" x14ac:dyDescent="0.3">
      <c r="A199" s="831">
        <v>30</v>
      </c>
      <c r="B199" s="832" t="s">
        <v>2401</v>
      </c>
      <c r="C199" s="832" t="s">
        <v>2407</v>
      </c>
      <c r="D199" s="833" t="s">
        <v>3186</v>
      </c>
      <c r="E199" s="834" t="s">
        <v>2416</v>
      </c>
      <c r="F199" s="832" t="s">
        <v>2402</v>
      </c>
      <c r="G199" s="832" t="s">
        <v>2601</v>
      </c>
      <c r="H199" s="832" t="s">
        <v>580</v>
      </c>
      <c r="I199" s="832" t="s">
        <v>1898</v>
      </c>
      <c r="J199" s="832" t="s">
        <v>1899</v>
      </c>
      <c r="K199" s="832" t="s">
        <v>1900</v>
      </c>
      <c r="L199" s="835">
        <v>17.559999999999999</v>
      </c>
      <c r="M199" s="835">
        <v>17.559999999999999</v>
      </c>
      <c r="N199" s="832">
        <v>1</v>
      </c>
      <c r="O199" s="836">
        <v>0.5</v>
      </c>
      <c r="P199" s="835">
        <v>17.559999999999999</v>
      </c>
      <c r="Q199" s="837">
        <v>1</v>
      </c>
      <c r="R199" s="832">
        <v>1</v>
      </c>
      <c r="S199" s="837">
        <v>1</v>
      </c>
      <c r="T199" s="836">
        <v>0.5</v>
      </c>
      <c r="U199" s="838">
        <v>1</v>
      </c>
    </row>
    <row r="200" spans="1:21" ht="14.4" customHeight="1" x14ac:dyDescent="0.3">
      <c r="A200" s="831">
        <v>30</v>
      </c>
      <c r="B200" s="832" t="s">
        <v>2401</v>
      </c>
      <c r="C200" s="832" t="s">
        <v>2407</v>
      </c>
      <c r="D200" s="833" t="s">
        <v>3186</v>
      </c>
      <c r="E200" s="834" t="s">
        <v>2416</v>
      </c>
      <c r="F200" s="832" t="s">
        <v>2402</v>
      </c>
      <c r="G200" s="832" t="s">
        <v>2601</v>
      </c>
      <c r="H200" s="832" t="s">
        <v>580</v>
      </c>
      <c r="I200" s="832" t="s">
        <v>1901</v>
      </c>
      <c r="J200" s="832" t="s">
        <v>1899</v>
      </c>
      <c r="K200" s="832" t="s">
        <v>1902</v>
      </c>
      <c r="L200" s="835">
        <v>35.11</v>
      </c>
      <c r="M200" s="835">
        <v>35.11</v>
      </c>
      <c r="N200" s="832">
        <v>1</v>
      </c>
      <c r="O200" s="836">
        <v>0.5</v>
      </c>
      <c r="P200" s="835"/>
      <c r="Q200" s="837">
        <v>0</v>
      </c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30</v>
      </c>
      <c r="B201" s="832" t="s">
        <v>2401</v>
      </c>
      <c r="C201" s="832" t="s">
        <v>2407</v>
      </c>
      <c r="D201" s="833" t="s">
        <v>3186</v>
      </c>
      <c r="E201" s="834" t="s">
        <v>2416</v>
      </c>
      <c r="F201" s="832" t="s">
        <v>2402</v>
      </c>
      <c r="G201" s="832" t="s">
        <v>2762</v>
      </c>
      <c r="H201" s="832" t="s">
        <v>546</v>
      </c>
      <c r="I201" s="832" t="s">
        <v>2763</v>
      </c>
      <c r="J201" s="832" t="s">
        <v>2764</v>
      </c>
      <c r="K201" s="832" t="s">
        <v>2765</v>
      </c>
      <c r="L201" s="835">
        <v>772.5</v>
      </c>
      <c r="M201" s="835">
        <v>772.5</v>
      </c>
      <c r="N201" s="832">
        <v>1</v>
      </c>
      <c r="O201" s="836">
        <v>1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30</v>
      </c>
      <c r="B202" s="832" t="s">
        <v>2401</v>
      </c>
      <c r="C202" s="832" t="s">
        <v>2407</v>
      </c>
      <c r="D202" s="833" t="s">
        <v>3186</v>
      </c>
      <c r="E202" s="834" t="s">
        <v>2416</v>
      </c>
      <c r="F202" s="832" t="s">
        <v>2402</v>
      </c>
      <c r="G202" s="832" t="s">
        <v>2435</v>
      </c>
      <c r="H202" s="832" t="s">
        <v>546</v>
      </c>
      <c r="I202" s="832" t="s">
        <v>2436</v>
      </c>
      <c r="J202" s="832" t="s">
        <v>746</v>
      </c>
      <c r="K202" s="832" t="s">
        <v>2437</v>
      </c>
      <c r="L202" s="835">
        <v>45.56</v>
      </c>
      <c r="M202" s="835">
        <v>45.56</v>
      </c>
      <c r="N202" s="832">
        <v>1</v>
      </c>
      <c r="O202" s="836">
        <v>0.5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" customHeight="1" x14ac:dyDescent="0.3">
      <c r="A203" s="831">
        <v>30</v>
      </c>
      <c r="B203" s="832" t="s">
        <v>2401</v>
      </c>
      <c r="C203" s="832" t="s">
        <v>2407</v>
      </c>
      <c r="D203" s="833" t="s">
        <v>3186</v>
      </c>
      <c r="E203" s="834" t="s">
        <v>2416</v>
      </c>
      <c r="F203" s="832" t="s">
        <v>2402</v>
      </c>
      <c r="G203" s="832" t="s">
        <v>2766</v>
      </c>
      <c r="H203" s="832" t="s">
        <v>546</v>
      </c>
      <c r="I203" s="832" t="s">
        <v>2767</v>
      </c>
      <c r="J203" s="832" t="s">
        <v>697</v>
      </c>
      <c r="K203" s="832" t="s">
        <v>2768</v>
      </c>
      <c r="L203" s="835">
        <v>0</v>
      </c>
      <c r="M203" s="835">
        <v>0</v>
      </c>
      <c r="N203" s="832">
        <v>2</v>
      </c>
      <c r="O203" s="836">
        <v>1</v>
      </c>
      <c r="P203" s="835">
        <v>0</v>
      </c>
      <c r="Q203" s="837"/>
      <c r="R203" s="832">
        <v>2</v>
      </c>
      <c r="S203" s="837">
        <v>1</v>
      </c>
      <c r="T203" s="836">
        <v>1</v>
      </c>
      <c r="U203" s="838">
        <v>1</v>
      </c>
    </row>
    <row r="204" spans="1:21" ht="14.4" customHeight="1" x14ac:dyDescent="0.3">
      <c r="A204" s="831">
        <v>30</v>
      </c>
      <c r="B204" s="832" t="s">
        <v>2401</v>
      </c>
      <c r="C204" s="832" t="s">
        <v>2407</v>
      </c>
      <c r="D204" s="833" t="s">
        <v>3186</v>
      </c>
      <c r="E204" s="834" t="s">
        <v>2416</v>
      </c>
      <c r="F204" s="832" t="s">
        <v>2402</v>
      </c>
      <c r="G204" s="832" t="s">
        <v>2629</v>
      </c>
      <c r="H204" s="832" t="s">
        <v>580</v>
      </c>
      <c r="I204" s="832" t="s">
        <v>2002</v>
      </c>
      <c r="J204" s="832" t="s">
        <v>2003</v>
      </c>
      <c r="K204" s="832" t="s">
        <v>2004</v>
      </c>
      <c r="L204" s="835">
        <v>186.57</v>
      </c>
      <c r="M204" s="835">
        <v>186.57</v>
      </c>
      <c r="N204" s="832">
        <v>1</v>
      </c>
      <c r="O204" s="836">
        <v>0.5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30</v>
      </c>
      <c r="B205" s="832" t="s">
        <v>2401</v>
      </c>
      <c r="C205" s="832" t="s">
        <v>2407</v>
      </c>
      <c r="D205" s="833" t="s">
        <v>3186</v>
      </c>
      <c r="E205" s="834" t="s">
        <v>2416</v>
      </c>
      <c r="F205" s="832" t="s">
        <v>2402</v>
      </c>
      <c r="G205" s="832" t="s">
        <v>2442</v>
      </c>
      <c r="H205" s="832" t="s">
        <v>580</v>
      </c>
      <c r="I205" s="832" t="s">
        <v>1862</v>
      </c>
      <c r="J205" s="832" t="s">
        <v>875</v>
      </c>
      <c r="K205" s="832" t="s">
        <v>1863</v>
      </c>
      <c r="L205" s="835">
        <v>42.51</v>
      </c>
      <c r="M205" s="835">
        <v>170.04</v>
      </c>
      <c r="N205" s="832">
        <v>4</v>
      </c>
      <c r="O205" s="836">
        <v>2</v>
      </c>
      <c r="P205" s="835">
        <v>42.51</v>
      </c>
      <c r="Q205" s="837">
        <v>0.25</v>
      </c>
      <c r="R205" s="832">
        <v>1</v>
      </c>
      <c r="S205" s="837">
        <v>0.25</v>
      </c>
      <c r="T205" s="836">
        <v>0.5</v>
      </c>
      <c r="U205" s="838">
        <v>0.25</v>
      </c>
    </row>
    <row r="206" spans="1:21" ht="14.4" customHeight="1" x14ac:dyDescent="0.3">
      <c r="A206" s="831">
        <v>30</v>
      </c>
      <c r="B206" s="832" t="s">
        <v>2401</v>
      </c>
      <c r="C206" s="832" t="s">
        <v>2407</v>
      </c>
      <c r="D206" s="833" t="s">
        <v>3186</v>
      </c>
      <c r="E206" s="834" t="s">
        <v>2416</v>
      </c>
      <c r="F206" s="832" t="s">
        <v>2402</v>
      </c>
      <c r="G206" s="832" t="s">
        <v>2442</v>
      </c>
      <c r="H206" s="832" t="s">
        <v>580</v>
      </c>
      <c r="I206" s="832" t="s">
        <v>1866</v>
      </c>
      <c r="J206" s="832" t="s">
        <v>873</v>
      </c>
      <c r="K206" s="832" t="s">
        <v>1867</v>
      </c>
      <c r="L206" s="835">
        <v>58.97</v>
      </c>
      <c r="M206" s="835">
        <v>58.97</v>
      </c>
      <c r="N206" s="832">
        <v>1</v>
      </c>
      <c r="O206" s="836">
        <v>0.5</v>
      </c>
      <c r="P206" s="835"/>
      <c r="Q206" s="837">
        <v>0</v>
      </c>
      <c r="R206" s="832"/>
      <c r="S206" s="837">
        <v>0</v>
      </c>
      <c r="T206" s="836"/>
      <c r="U206" s="838">
        <v>0</v>
      </c>
    </row>
    <row r="207" spans="1:21" ht="14.4" customHeight="1" x14ac:dyDescent="0.3">
      <c r="A207" s="831">
        <v>30</v>
      </c>
      <c r="B207" s="832" t="s">
        <v>2401</v>
      </c>
      <c r="C207" s="832" t="s">
        <v>2407</v>
      </c>
      <c r="D207" s="833" t="s">
        <v>3186</v>
      </c>
      <c r="E207" s="834" t="s">
        <v>2416</v>
      </c>
      <c r="F207" s="832" t="s">
        <v>2402</v>
      </c>
      <c r="G207" s="832" t="s">
        <v>2769</v>
      </c>
      <c r="H207" s="832" t="s">
        <v>546</v>
      </c>
      <c r="I207" s="832" t="s">
        <v>2770</v>
      </c>
      <c r="J207" s="832" t="s">
        <v>751</v>
      </c>
      <c r="K207" s="832" t="s">
        <v>2771</v>
      </c>
      <c r="L207" s="835">
        <v>46.25</v>
      </c>
      <c r="M207" s="835">
        <v>46.25</v>
      </c>
      <c r="N207" s="832">
        <v>1</v>
      </c>
      <c r="O207" s="836">
        <v>0.5</v>
      </c>
      <c r="P207" s="835"/>
      <c r="Q207" s="837">
        <v>0</v>
      </c>
      <c r="R207" s="832"/>
      <c r="S207" s="837">
        <v>0</v>
      </c>
      <c r="T207" s="836"/>
      <c r="U207" s="838">
        <v>0</v>
      </c>
    </row>
    <row r="208" spans="1:21" ht="14.4" customHeight="1" x14ac:dyDescent="0.3">
      <c r="A208" s="831">
        <v>30</v>
      </c>
      <c r="B208" s="832" t="s">
        <v>2401</v>
      </c>
      <c r="C208" s="832" t="s">
        <v>2407</v>
      </c>
      <c r="D208" s="833" t="s">
        <v>3186</v>
      </c>
      <c r="E208" s="834" t="s">
        <v>2416</v>
      </c>
      <c r="F208" s="832" t="s">
        <v>2402</v>
      </c>
      <c r="G208" s="832" t="s">
        <v>2632</v>
      </c>
      <c r="H208" s="832" t="s">
        <v>546</v>
      </c>
      <c r="I208" s="832" t="s">
        <v>2633</v>
      </c>
      <c r="J208" s="832" t="s">
        <v>1024</v>
      </c>
      <c r="K208" s="832" t="s">
        <v>2634</v>
      </c>
      <c r="L208" s="835">
        <v>107.27</v>
      </c>
      <c r="M208" s="835">
        <v>214.54</v>
      </c>
      <c r="N208" s="832">
        <v>2</v>
      </c>
      <c r="O208" s="836">
        <v>1</v>
      </c>
      <c r="P208" s="835">
        <v>214.54</v>
      </c>
      <c r="Q208" s="837">
        <v>1</v>
      </c>
      <c r="R208" s="832">
        <v>2</v>
      </c>
      <c r="S208" s="837">
        <v>1</v>
      </c>
      <c r="T208" s="836">
        <v>1</v>
      </c>
      <c r="U208" s="838">
        <v>1</v>
      </c>
    </row>
    <row r="209" spans="1:21" ht="14.4" customHeight="1" x14ac:dyDescent="0.3">
      <c r="A209" s="831">
        <v>30</v>
      </c>
      <c r="B209" s="832" t="s">
        <v>2401</v>
      </c>
      <c r="C209" s="832" t="s">
        <v>2407</v>
      </c>
      <c r="D209" s="833" t="s">
        <v>3186</v>
      </c>
      <c r="E209" s="834" t="s">
        <v>2416</v>
      </c>
      <c r="F209" s="832" t="s">
        <v>2402</v>
      </c>
      <c r="G209" s="832" t="s">
        <v>2500</v>
      </c>
      <c r="H209" s="832" t="s">
        <v>546</v>
      </c>
      <c r="I209" s="832" t="s">
        <v>2501</v>
      </c>
      <c r="J209" s="832" t="s">
        <v>950</v>
      </c>
      <c r="K209" s="832" t="s">
        <v>2502</v>
      </c>
      <c r="L209" s="835">
        <v>45.03</v>
      </c>
      <c r="M209" s="835">
        <v>45.03</v>
      </c>
      <c r="N209" s="832">
        <v>1</v>
      </c>
      <c r="O209" s="836">
        <v>0.5</v>
      </c>
      <c r="P209" s="835"/>
      <c r="Q209" s="837">
        <v>0</v>
      </c>
      <c r="R209" s="832"/>
      <c r="S209" s="837">
        <v>0</v>
      </c>
      <c r="T209" s="836"/>
      <c r="U209" s="838">
        <v>0</v>
      </c>
    </row>
    <row r="210" spans="1:21" ht="14.4" customHeight="1" x14ac:dyDescent="0.3">
      <c r="A210" s="831">
        <v>30</v>
      </c>
      <c r="B210" s="832" t="s">
        <v>2401</v>
      </c>
      <c r="C210" s="832" t="s">
        <v>2407</v>
      </c>
      <c r="D210" s="833" t="s">
        <v>3186</v>
      </c>
      <c r="E210" s="834" t="s">
        <v>2416</v>
      </c>
      <c r="F210" s="832" t="s">
        <v>2402</v>
      </c>
      <c r="G210" s="832" t="s">
        <v>2772</v>
      </c>
      <c r="H210" s="832" t="s">
        <v>546</v>
      </c>
      <c r="I210" s="832" t="s">
        <v>2773</v>
      </c>
      <c r="J210" s="832" t="s">
        <v>2774</v>
      </c>
      <c r="K210" s="832" t="s">
        <v>2296</v>
      </c>
      <c r="L210" s="835">
        <v>49.2</v>
      </c>
      <c r="M210" s="835">
        <v>49.2</v>
      </c>
      <c r="N210" s="832">
        <v>1</v>
      </c>
      <c r="O210" s="836">
        <v>0.5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" customHeight="1" x14ac:dyDescent="0.3">
      <c r="A211" s="831">
        <v>30</v>
      </c>
      <c r="B211" s="832" t="s">
        <v>2401</v>
      </c>
      <c r="C211" s="832" t="s">
        <v>2407</v>
      </c>
      <c r="D211" s="833" t="s">
        <v>3186</v>
      </c>
      <c r="E211" s="834" t="s">
        <v>2416</v>
      </c>
      <c r="F211" s="832" t="s">
        <v>2402</v>
      </c>
      <c r="G211" s="832" t="s">
        <v>2775</v>
      </c>
      <c r="H211" s="832" t="s">
        <v>546</v>
      </c>
      <c r="I211" s="832" t="s">
        <v>2776</v>
      </c>
      <c r="J211" s="832" t="s">
        <v>1049</v>
      </c>
      <c r="K211" s="832" t="s">
        <v>2777</v>
      </c>
      <c r="L211" s="835">
        <v>118.65</v>
      </c>
      <c r="M211" s="835">
        <v>237.3</v>
      </c>
      <c r="N211" s="832">
        <v>2</v>
      </c>
      <c r="O211" s="836">
        <v>1</v>
      </c>
      <c r="P211" s="835">
        <v>118.65</v>
      </c>
      <c r="Q211" s="837">
        <v>0.5</v>
      </c>
      <c r="R211" s="832">
        <v>1</v>
      </c>
      <c r="S211" s="837">
        <v>0.5</v>
      </c>
      <c r="T211" s="836">
        <v>0.5</v>
      </c>
      <c r="U211" s="838">
        <v>0.5</v>
      </c>
    </row>
    <row r="212" spans="1:21" ht="14.4" customHeight="1" x14ac:dyDescent="0.3">
      <c r="A212" s="831">
        <v>30</v>
      </c>
      <c r="B212" s="832" t="s">
        <v>2401</v>
      </c>
      <c r="C212" s="832" t="s">
        <v>2407</v>
      </c>
      <c r="D212" s="833" t="s">
        <v>3186</v>
      </c>
      <c r="E212" s="834" t="s">
        <v>2416</v>
      </c>
      <c r="F212" s="832" t="s">
        <v>2402</v>
      </c>
      <c r="G212" s="832" t="s">
        <v>2778</v>
      </c>
      <c r="H212" s="832" t="s">
        <v>546</v>
      </c>
      <c r="I212" s="832" t="s">
        <v>2779</v>
      </c>
      <c r="J212" s="832" t="s">
        <v>2780</v>
      </c>
      <c r="K212" s="832" t="s">
        <v>2781</v>
      </c>
      <c r="L212" s="835">
        <v>73.83</v>
      </c>
      <c r="M212" s="835">
        <v>73.83</v>
      </c>
      <c r="N212" s="832">
        <v>1</v>
      </c>
      <c r="O212" s="836">
        <v>0.5</v>
      </c>
      <c r="P212" s="835">
        <v>73.83</v>
      </c>
      <c r="Q212" s="837">
        <v>1</v>
      </c>
      <c r="R212" s="832">
        <v>1</v>
      </c>
      <c r="S212" s="837">
        <v>1</v>
      </c>
      <c r="T212" s="836">
        <v>0.5</v>
      </c>
      <c r="U212" s="838">
        <v>1</v>
      </c>
    </row>
    <row r="213" spans="1:21" ht="14.4" customHeight="1" x14ac:dyDescent="0.3">
      <c r="A213" s="831">
        <v>30</v>
      </c>
      <c r="B213" s="832" t="s">
        <v>2401</v>
      </c>
      <c r="C213" s="832" t="s">
        <v>2407</v>
      </c>
      <c r="D213" s="833" t="s">
        <v>3186</v>
      </c>
      <c r="E213" s="834" t="s">
        <v>2416</v>
      </c>
      <c r="F213" s="832" t="s">
        <v>2402</v>
      </c>
      <c r="G213" s="832" t="s">
        <v>2782</v>
      </c>
      <c r="H213" s="832" t="s">
        <v>580</v>
      </c>
      <c r="I213" s="832" t="s">
        <v>2297</v>
      </c>
      <c r="J213" s="832" t="s">
        <v>699</v>
      </c>
      <c r="K213" s="832" t="s">
        <v>2298</v>
      </c>
      <c r="L213" s="835">
        <v>8.7899999999999991</v>
      </c>
      <c r="M213" s="835">
        <v>8.7899999999999991</v>
      </c>
      <c r="N213" s="832">
        <v>1</v>
      </c>
      <c r="O213" s="836">
        <v>0.5</v>
      </c>
      <c r="P213" s="835"/>
      <c r="Q213" s="837">
        <v>0</v>
      </c>
      <c r="R213" s="832"/>
      <c r="S213" s="837">
        <v>0</v>
      </c>
      <c r="T213" s="836"/>
      <c r="U213" s="838">
        <v>0</v>
      </c>
    </row>
    <row r="214" spans="1:21" ht="14.4" customHeight="1" x14ac:dyDescent="0.3">
      <c r="A214" s="831">
        <v>30</v>
      </c>
      <c r="B214" s="832" t="s">
        <v>2401</v>
      </c>
      <c r="C214" s="832" t="s">
        <v>2407</v>
      </c>
      <c r="D214" s="833" t="s">
        <v>3186</v>
      </c>
      <c r="E214" s="834" t="s">
        <v>2416</v>
      </c>
      <c r="F214" s="832" t="s">
        <v>2402</v>
      </c>
      <c r="G214" s="832" t="s">
        <v>2545</v>
      </c>
      <c r="H214" s="832" t="s">
        <v>546</v>
      </c>
      <c r="I214" s="832" t="s">
        <v>2546</v>
      </c>
      <c r="J214" s="832" t="s">
        <v>2547</v>
      </c>
      <c r="K214" s="832" t="s">
        <v>2548</v>
      </c>
      <c r="L214" s="835">
        <v>24.37</v>
      </c>
      <c r="M214" s="835">
        <v>24.37</v>
      </c>
      <c r="N214" s="832">
        <v>1</v>
      </c>
      <c r="O214" s="836">
        <v>1</v>
      </c>
      <c r="P214" s="835"/>
      <c r="Q214" s="837">
        <v>0</v>
      </c>
      <c r="R214" s="832"/>
      <c r="S214" s="837">
        <v>0</v>
      </c>
      <c r="T214" s="836"/>
      <c r="U214" s="838">
        <v>0</v>
      </c>
    </row>
    <row r="215" spans="1:21" ht="14.4" customHeight="1" x14ac:dyDescent="0.3">
      <c r="A215" s="831">
        <v>30</v>
      </c>
      <c r="B215" s="832" t="s">
        <v>2401</v>
      </c>
      <c r="C215" s="832" t="s">
        <v>2407</v>
      </c>
      <c r="D215" s="833" t="s">
        <v>3186</v>
      </c>
      <c r="E215" s="834" t="s">
        <v>2416</v>
      </c>
      <c r="F215" s="832" t="s">
        <v>2402</v>
      </c>
      <c r="G215" s="832" t="s">
        <v>2656</v>
      </c>
      <c r="H215" s="832" t="s">
        <v>580</v>
      </c>
      <c r="I215" s="832" t="s">
        <v>1837</v>
      </c>
      <c r="J215" s="832" t="s">
        <v>1838</v>
      </c>
      <c r="K215" s="832" t="s">
        <v>1839</v>
      </c>
      <c r="L215" s="835">
        <v>93.43</v>
      </c>
      <c r="M215" s="835">
        <v>93.43</v>
      </c>
      <c r="N215" s="832">
        <v>1</v>
      </c>
      <c r="O215" s="836">
        <v>0.5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" customHeight="1" x14ac:dyDescent="0.3">
      <c r="A216" s="831">
        <v>30</v>
      </c>
      <c r="B216" s="832" t="s">
        <v>2401</v>
      </c>
      <c r="C216" s="832" t="s">
        <v>2407</v>
      </c>
      <c r="D216" s="833" t="s">
        <v>3186</v>
      </c>
      <c r="E216" s="834" t="s">
        <v>2416</v>
      </c>
      <c r="F216" s="832" t="s">
        <v>2402</v>
      </c>
      <c r="G216" s="832" t="s">
        <v>2451</v>
      </c>
      <c r="H216" s="832" t="s">
        <v>546</v>
      </c>
      <c r="I216" s="832" t="s">
        <v>2783</v>
      </c>
      <c r="J216" s="832" t="s">
        <v>2784</v>
      </c>
      <c r="K216" s="832" t="s">
        <v>2785</v>
      </c>
      <c r="L216" s="835">
        <v>11.73</v>
      </c>
      <c r="M216" s="835">
        <v>35.19</v>
      </c>
      <c r="N216" s="832">
        <v>3</v>
      </c>
      <c r="O216" s="836">
        <v>2.5</v>
      </c>
      <c r="P216" s="835"/>
      <c r="Q216" s="837">
        <v>0</v>
      </c>
      <c r="R216" s="832"/>
      <c r="S216" s="837">
        <v>0</v>
      </c>
      <c r="T216" s="836"/>
      <c r="U216" s="838">
        <v>0</v>
      </c>
    </row>
    <row r="217" spans="1:21" ht="14.4" customHeight="1" x14ac:dyDescent="0.3">
      <c r="A217" s="831">
        <v>30</v>
      </c>
      <c r="B217" s="832" t="s">
        <v>2401</v>
      </c>
      <c r="C217" s="832" t="s">
        <v>2407</v>
      </c>
      <c r="D217" s="833" t="s">
        <v>3186</v>
      </c>
      <c r="E217" s="834" t="s">
        <v>2416</v>
      </c>
      <c r="F217" s="832" t="s">
        <v>2402</v>
      </c>
      <c r="G217" s="832" t="s">
        <v>2451</v>
      </c>
      <c r="H217" s="832" t="s">
        <v>546</v>
      </c>
      <c r="I217" s="832" t="s">
        <v>2452</v>
      </c>
      <c r="J217" s="832" t="s">
        <v>2453</v>
      </c>
      <c r="K217" s="832" t="s">
        <v>2454</v>
      </c>
      <c r="L217" s="835">
        <v>35.17</v>
      </c>
      <c r="M217" s="835">
        <v>35.17</v>
      </c>
      <c r="N217" s="832">
        <v>1</v>
      </c>
      <c r="O217" s="836">
        <v>1</v>
      </c>
      <c r="P217" s="835"/>
      <c r="Q217" s="837">
        <v>0</v>
      </c>
      <c r="R217" s="832"/>
      <c r="S217" s="837">
        <v>0</v>
      </c>
      <c r="T217" s="836"/>
      <c r="U217" s="838">
        <v>0</v>
      </c>
    </row>
    <row r="218" spans="1:21" ht="14.4" customHeight="1" x14ac:dyDescent="0.3">
      <c r="A218" s="831">
        <v>30</v>
      </c>
      <c r="B218" s="832" t="s">
        <v>2401</v>
      </c>
      <c r="C218" s="832" t="s">
        <v>2407</v>
      </c>
      <c r="D218" s="833" t="s">
        <v>3186</v>
      </c>
      <c r="E218" s="834" t="s">
        <v>2416</v>
      </c>
      <c r="F218" s="832" t="s">
        <v>2402</v>
      </c>
      <c r="G218" s="832" t="s">
        <v>2552</v>
      </c>
      <c r="H218" s="832" t="s">
        <v>546</v>
      </c>
      <c r="I218" s="832" t="s">
        <v>2553</v>
      </c>
      <c r="J218" s="832" t="s">
        <v>2554</v>
      </c>
      <c r="K218" s="832" t="s">
        <v>2555</v>
      </c>
      <c r="L218" s="835">
        <v>88.76</v>
      </c>
      <c r="M218" s="835">
        <v>266.28000000000003</v>
      </c>
      <c r="N218" s="832">
        <v>3</v>
      </c>
      <c r="O218" s="836">
        <v>2</v>
      </c>
      <c r="P218" s="835"/>
      <c r="Q218" s="837">
        <v>0</v>
      </c>
      <c r="R218" s="832"/>
      <c r="S218" s="837">
        <v>0</v>
      </c>
      <c r="T218" s="836"/>
      <c r="U218" s="838">
        <v>0</v>
      </c>
    </row>
    <row r="219" spans="1:21" ht="14.4" customHeight="1" x14ac:dyDescent="0.3">
      <c r="A219" s="831">
        <v>30</v>
      </c>
      <c r="B219" s="832" t="s">
        <v>2401</v>
      </c>
      <c r="C219" s="832" t="s">
        <v>2407</v>
      </c>
      <c r="D219" s="833" t="s">
        <v>3186</v>
      </c>
      <c r="E219" s="834" t="s">
        <v>2416</v>
      </c>
      <c r="F219" s="832" t="s">
        <v>2402</v>
      </c>
      <c r="G219" s="832" t="s">
        <v>2786</v>
      </c>
      <c r="H219" s="832" t="s">
        <v>580</v>
      </c>
      <c r="I219" s="832" t="s">
        <v>1924</v>
      </c>
      <c r="J219" s="832" t="s">
        <v>1925</v>
      </c>
      <c r="K219" s="832" t="s">
        <v>1926</v>
      </c>
      <c r="L219" s="835">
        <v>31.09</v>
      </c>
      <c r="M219" s="835">
        <v>31.09</v>
      </c>
      <c r="N219" s="832">
        <v>1</v>
      </c>
      <c r="O219" s="836">
        <v>0.5</v>
      </c>
      <c r="P219" s="835"/>
      <c r="Q219" s="837">
        <v>0</v>
      </c>
      <c r="R219" s="832"/>
      <c r="S219" s="837">
        <v>0</v>
      </c>
      <c r="T219" s="836"/>
      <c r="U219" s="838">
        <v>0</v>
      </c>
    </row>
    <row r="220" spans="1:21" ht="14.4" customHeight="1" x14ac:dyDescent="0.3">
      <c r="A220" s="831">
        <v>30</v>
      </c>
      <c r="B220" s="832" t="s">
        <v>2401</v>
      </c>
      <c r="C220" s="832" t="s">
        <v>2407</v>
      </c>
      <c r="D220" s="833" t="s">
        <v>3186</v>
      </c>
      <c r="E220" s="834" t="s">
        <v>2416</v>
      </c>
      <c r="F220" s="832" t="s">
        <v>2402</v>
      </c>
      <c r="G220" s="832" t="s">
        <v>2787</v>
      </c>
      <c r="H220" s="832" t="s">
        <v>580</v>
      </c>
      <c r="I220" s="832" t="s">
        <v>1963</v>
      </c>
      <c r="J220" s="832" t="s">
        <v>1012</v>
      </c>
      <c r="K220" s="832" t="s">
        <v>1964</v>
      </c>
      <c r="L220" s="835">
        <v>39.549999999999997</v>
      </c>
      <c r="M220" s="835">
        <v>39.549999999999997</v>
      </c>
      <c r="N220" s="832">
        <v>1</v>
      </c>
      <c r="O220" s="836">
        <v>0.5</v>
      </c>
      <c r="P220" s="835"/>
      <c r="Q220" s="837">
        <v>0</v>
      </c>
      <c r="R220" s="832"/>
      <c r="S220" s="837">
        <v>0</v>
      </c>
      <c r="T220" s="836"/>
      <c r="U220" s="838">
        <v>0</v>
      </c>
    </row>
    <row r="221" spans="1:21" ht="14.4" customHeight="1" x14ac:dyDescent="0.3">
      <c r="A221" s="831">
        <v>30</v>
      </c>
      <c r="B221" s="832" t="s">
        <v>2401</v>
      </c>
      <c r="C221" s="832" t="s">
        <v>2407</v>
      </c>
      <c r="D221" s="833" t="s">
        <v>3186</v>
      </c>
      <c r="E221" s="834" t="s">
        <v>2416</v>
      </c>
      <c r="F221" s="832" t="s">
        <v>2402</v>
      </c>
      <c r="G221" s="832" t="s">
        <v>2459</v>
      </c>
      <c r="H221" s="832" t="s">
        <v>546</v>
      </c>
      <c r="I221" s="832" t="s">
        <v>2460</v>
      </c>
      <c r="J221" s="832" t="s">
        <v>2461</v>
      </c>
      <c r="K221" s="832" t="s">
        <v>2462</v>
      </c>
      <c r="L221" s="835">
        <v>0</v>
      </c>
      <c r="M221" s="835">
        <v>0</v>
      </c>
      <c r="N221" s="832">
        <v>3</v>
      </c>
      <c r="O221" s="836">
        <v>1.5</v>
      </c>
      <c r="P221" s="835"/>
      <c r="Q221" s="837"/>
      <c r="R221" s="832"/>
      <c r="S221" s="837">
        <v>0</v>
      </c>
      <c r="T221" s="836"/>
      <c r="U221" s="838">
        <v>0</v>
      </c>
    </row>
    <row r="222" spans="1:21" ht="14.4" customHeight="1" x14ac:dyDescent="0.3">
      <c r="A222" s="831">
        <v>30</v>
      </c>
      <c r="B222" s="832" t="s">
        <v>2401</v>
      </c>
      <c r="C222" s="832" t="s">
        <v>2407</v>
      </c>
      <c r="D222" s="833" t="s">
        <v>3186</v>
      </c>
      <c r="E222" s="834" t="s">
        <v>2416</v>
      </c>
      <c r="F222" s="832" t="s">
        <v>2402</v>
      </c>
      <c r="G222" s="832" t="s">
        <v>2568</v>
      </c>
      <c r="H222" s="832" t="s">
        <v>546</v>
      </c>
      <c r="I222" s="832" t="s">
        <v>2572</v>
      </c>
      <c r="J222" s="832" t="s">
        <v>2570</v>
      </c>
      <c r="K222" s="832" t="s">
        <v>2573</v>
      </c>
      <c r="L222" s="835">
        <v>1228</v>
      </c>
      <c r="M222" s="835">
        <v>1228</v>
      </c>
      <c r="N222" s="832">
        <v>1</v>
      </c>
      <c r="O222" s="836">
        <v>0.5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" customHeight="1" x14ac:dyDescent="0.3">
      <c r="A223" s="831">
        <v>30</v>
      </c>
      <c r="B223" s="832" t="s">
        <v>2401</v>
      </c>
      <c r="C223" s="832" t="s">
        <v>2407</v>
      </c>
      <c r="D223" s="833" t="s">
        <v>3186</v>
      </c>
      <c r="E223" s="834" t="s">
        <v>2416</v>
      </c>
      <c r="F223" s="832" t="s">
        <v>2402</v>
      </c>
      <c r="G223" s="832" t="s">
        <v>2463</v>
      </c>
      <c r="H223" s="832" t="s">
        <v>546</v>
      </c>
      <c r="I223" s="832" t="s">
        <v>2754</v>
      </c>
      <c r="J223" s="832" t="s">
        <v>2465</v>
      </c>
      <c r="K223" s="832" t="s">
        <v>2755</v>
      </c>
      <c r="L223" s="835">
        <v>43.21</v>
      </c>
      <c r="M223" s="835">
        <v>43.21</v>
      </c>
      <c r="N223" s="832">
        <v>1</v>
      </c>
      <c r="O223" s="836">
        <v>0.5</v>
      </c>
      <c r="P223" s="835"/>
      <c r="Q223" s="837">
        <v>0</v>
      </c>
      <c r="R223" s="832"/>
      <c r="S223" s="837">
        <v>0</v>
      </c>
      <c r="T223" s="836"/>
      <c r="U223" s="838">
        <v>0</v>
      </c>
    </row>
    <row r="224" spans="1:21" ht="14.4" customHeight="1" x14ac:dyDescent="0.3">
      <c r="A224" s="831">
        <v>30</v>
      </c>
      <c r="B224" s="832" t="s">
        <v>2401</v>
      </c>
      <c r="C224" s="832" t="s">
        <v>2407</v>
      </c>
      <c r="D224" s="833" t="s">
        <v>3186</v>
      </c>
      <c r="E224" s="834" t="s">
        <v>2416</v>
      </c>
      <c r="F224" s="832" t="s">
        <v>2402</v>
      </c>
      <c r="G224" s="832" t="s">
        <v>2467</v>
      </c>
      <c r="H224" s="832" t="s">
        <v>580</v>
      </c>
      <c r="I224" s="832" t="s">
        <v>1880</v>
      </c>
      <c r="J224" s="832" t="s">
        <v>1878</v>
      </c>
      <c r="K224" s="832" t="s">
        <v>1881</v>
      </c>
      <c r="L224" s="835">
        <v>10.65</v>
      </c>
      <c r="M224" s="835">
        <v>10.65</v>
      </c>
      <c r="N224" s="832">
        <v>1</v>
      </c>
      <c r="O224" s="836">
        <v>0.5</v>
      </c>
      <c r="P224" s="835"/>
      <c r="Q224" s="837">
        <v>0</v>
      </c>
      <c r="R224" s="832"/>
      <c r="S224" s="837">
        <v>0</v>
      </c>
      <c r="T224" s="836"/>
      <c r="U224" s="838">
        <v>0</v>
      </c>
    </row>
    <row r="225" spans="1:21" ht="14.4" customHeight="1" x14ac:dyDescent="0.3">
      <c r="A225" s="831">
        <v>30</v>
      </c>
      <c r="B225" s="832" t="s">
        <v>2401</v>
      </c>
      <c r="C225" s="832" t="s">
        <v>2407</v>
      </c>
      <c r="D225" s="833" t="s">
        <v>3186</v>
      </c>
      <c r="E225" s="834" t="s">
        <v>2416</v>
      </c>
      <c r="F225" s="832" t="s">
        <v>2402</v>
      </c>
      <c r="G225" s="832" t="s">
        <v>2467</v>
      </c>
      <c r="H225" s="832" t="s">
        <v>580</v>
      </c>
      <c r="I225" s="832" t="s">
        <v>2788</v>
      </c>
      <c r="J225" s="832" t="s">
        <v>1885</v>
      </c>
      <c r="K225" s="832" t="s">
        <v>2789</v>
      </c>
      <c r="L225" s="835">
        <v>70.23</v>
      </c>
      <c r="M225" s="835">
        <v>70.23</v>
      </c>
      <c r="N225" s="832">
        <v>1</v>
      </c>
      <c r="O225" s="836">
        <v>0.5</v>
      </c>
      <c r="P225" s="835">
        <v>70.23</v>
      </c>
      <c r="Q225" s="837">
        <v>1</v>
      </c>
      <c r="R225" s="832">
        <v>1</v>
      </c>
      <c r="S225" s="837">
        <v>1</v>
      </c>
      <c r="T225" s="836">
        <v>0.5</v>
      </c>
      <c r="U225" s="838">
        <v>1</v>
      </c>
    </row>
    <row r="226" spans="1:21" ht="14.4" customHeight="1" x14ac:dyDescent="0.3">
      <c r="A226" s="831">
        <v>30</v>
      </c>
      <c r="B226" s="832" t="s">
        <v>2401</v>
      </c>
      <c r="C226" s="832" t="s">
        <v>2407</v>
      </c>
      <c r="D226" s="833" t="s">
        <v>3186</v>
      </c>
      <c r="E226" s="834" t="s">
        <v>2416</v>
      </c>
      <c r="F226" s="832" t="s">
        <v>2402</v>
      </c>
      <c r="G226" s="832" t="s">
        <v>2790</v>
      </c>
      <c r="H226" s="832" t="s">
        <v>580</v>
      </c>
      <c r="I226" s="832" t="s">
        <v>1855</v>
      </c>
      <c r="J226" s="832" t="s">
        <v>1856</v>
      </c>
      <c r="K226" s="832" t="s">
        <v>1857</v>
      </c>
      <c r="L226" s="835">
        <v>105.46</v>
      </c>
      <c r="M226" s="835">
        <v>105.46</v>
      </c>
      <c r="N226" s="832">
        <v>1</v>
      </c>
      <c r="O226" s="836">
        <v>0.5</v>
      </c>
      <c r="P226" s="835"/>
      <c r="Q226" s="837">
        <v>0</v>
      </c>
      <c r="R226" s="832"/>
      <c r="S226" s="837">
        <v>0</v>
      </c>
      <c r="T226" s="836"/>
      <c r="U226" s="838">
        <v>0</v>
      </c>
    </row>
    <row r="227" spans="1:21" ht="14.4" customHeight="1" x14ac:dyDescent="0.3">
      <c r="A227" s="831">
        <v>30</v>
      </c>
      <c r="B227" s="832" t="s">
        <v>2401</v>
      </c>
      <c r="C227" s="832" t="s">
        <v>2407</v>
      </c>
      <c r="D227" s="833" t="s">
        <v>3186</v>
      </c>
      <c r="E227" s="834" t="s">
        <v>2416</v>
      </c>
      <c r="F227" s="832" t="s">
        <v>2402</v>
      </c>
      <c r="G227" s="832" t="s">
        <v>2791</v>
      </c>
      <c r="H227" s="832" t="s">
        <v>546</v>
      </c>
      <c r="I227" s="832" t="s">
        <v>2792</v>
      </c>
      <c r="J227" s="832" t="s">
        <v>810</v>
      </c>
      <c r="K227" s="832" t="s">
        <v>2623</v>
      </c>
      <c r="L227" s="835">
        <v>77.62</v>
      </c>
      <c r="M227" s="835">
        <v>155.24</v>
      </c>
      <c r="N227" s="832">
        <v>2</v>
      </c>
      <c r="O227" s="836">
        <v>1</v>
      </c>
      <c r="P227" s="835"/>
      <c r="Q227" s="837">
        <v>0</v>
      </c>
      <c r="R227" s="832"/>
      <c r="S227" s="837">
        <v>0</v>
      </c>
      <c r="T227" s="836"/>
      <c r="U227" s="838">
        <v>0</v>
      </c>
    </row>
    <row r="228" spans="1:21" ht="14.4" customHeight="1" x14ac:dyDescent="0.3">
      <c r="A228" s="831">
        <v>30</v>
      </c>
      <c r="B228" s="832" t="s">
        <v>2401</v>
      </c>
      <c r="C228" s="832" t="s">
        <v>2407</v>
      </c>
      <c r="D228" s="833" t="s">
        <v>3186</v>
      </c>
      <c r="E228" s="834" t="s">
        <v>2416</v>
      </c>
      <c r="F228" s="832" t="s">
        <v>2402</v>
      </c>
      <c r="G228" s="832" t="s">
        <v>2793</v>
      </c>
      <c r="H228" s="832" t="s">
        <v>580</v>
      </c>
      <c r="I228" s="832" t="s">
        <v>1907</v>
      </c>
      <c r="J228" s="832" t="s">
        <v>1908</v>
      </c>
      <c r="K228" s="832" t="s">
        <v>1909</v>
      </c>
      <c r="L228" s="835">
        <v>32.76</v>
      </c>
      <c r="M228" s="835">
        <v>32.76</v>
      </c>
      <c r="N228" s="832">
        <v>1</v>
      </c>
      <c r="O228" s="836">
        <v>0.5</v>
      </c>
      <c r="P228" s="835"/>
      <c r="Q228" s="837">
        <v>0</v>
      </c>
      <c r="R228" s="832"/>
      <c r="S228" s="837">
        <v>0</v>
      </c>
      <c r="T228" s="836"/>
      <c r="U228" s="838">
        <v>0</v>
      </c>
    </row>
    <row r="229" spans="1:21" ht="14.4" customHeight="1" x14ac:dyDescent="0.3">
      <c r="A229" s="831">
        <v>30</v>
      </c>
      <c r="B229" s="832" t="s">
        <v>2401</v>
      </c>
      <c r="C229" s="832" t="s">
        <v>2407</v>
      </c>
      <c r="D229" s="833" t="s">
        <v>3186</v>
      </c>
      <c r="E229" s="834" t="s">
        <v>2416</v>
      </c>
      <c r="F229" s="832" t="s">
        <v>2402</v>
      </c>
      <c r="G229" s="832" t="s">
        <v>2686</v>
      </c>
      <c r="H229" s="832" t="s">
        <v>546</v>
      </c>
      <c r="I229" s="832" t="s">
        <v>2794</v>
      </c>
      <c r="J229" s="832" t="s">
        <v>2795</v>
      </c>
      <c r="K229" s="832" t="s">
        <v>2796</v>
      </c>
      <c r="L229" s="835">
        <v>48.42</v>
      </c>
      <c r="M229" s="835">
        <v>48.42</v>
      </c>
      <c r="N229" s="832">
        <v>1</v>
      </c>
      <c r="O229" s="836">
        <v>1</v>
      </c>
      <c r="P229" s="835">
        <v>48.42</v>
      </c>
      <c r="Q229" s="837">
        <v>1</v>
      </c>
      <c r="R229" s="832">
        <v>1</v>
      </c>
      <c r="S229" s="837">
        <v>1</v>
      </c>
      <c r="T229" s="836">
        <v>1</v>
      </c>
      <c r="U229" s="838">
        <v>1</v>
      </c>
    </row>
    <row r="230" spans="1:21" ht="14.4" customHeight="1" x14ac:dyDescent="0.3">
      <c r="A230" s="831">
        <v>30</v>
      </c>
      <c r="B230" s="832" t="s">
        <v>2401</v>
      </c>
      <c r="C230" s="832" t="s">
        <v>2407</v>
      </c>
      <c r="D230" s="833" t="s">
        <v>3186</v>
      </c>
      <c r="E230" s="834" t="s">
        <v>2416</v>
      </c>
      <c r="F230" s="832" t="s">
        <v>2402</v>
      </c>
      <c r="G230" s="832" t="s">
        <v>2797</v>
      </c>
      <c r="H230" s="832" t="s">
        <v>580</v>
      </c>
      <c r="I230" s="832" t="s">
        <v>1920</v>
      </c>
      <c r="J230" s="832" t="s">
        <v>1921</v>
      </c>
      <c r="K230" s="832" t="s">
        <v>1922</v>
      </c>
      <c r="L230" s="835">
        <v>31.09</v>
      </c>
      <c r="M230" s="835">
        <v>31.09</v>
      </c>
      <c r="N230" s="832">
        <v>1</v>
      </c>
      <c r="O230" s="836">
        <v>0.5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30</v>
      </c>
      <c r="B231" s="832" t="s">
        <v>2401</v>
      </c>
      <c r="C231" s="832" t="s">
        <v>2407</v>
      </c>
      <c r="D231" s="833" t="s">
        <v>3186</v>
      </c>
      <c r="E231" s="834" t="s">
        <v>2416</v>
      </c>
      <c r="F231" s="832" t="s">
        <v>2402</v>
      </c>
      <c r="G231" s="832" t="s">
        <v>2577</v>
      </c>
      <c r="H231" s="832" t="s">
        <v>546</v>
      </c>
      <c r="I231" s="832" t="s">
        <v>2798</v>
      </c>
      <c r="J231" s="832" t="s">
        <v>893</v>
      </c>
      <c r="K231" s="832" t="s">
        <v>2799</v>
      </c>
      <c r="L231" s="835">
        <v>32.25</v>
      </c>
      <c r="M231" s="835">
        <v>64.5</v>
      </c>
      <c r="N231" s="832">
        <v>2</v>
      </c>
      <c r="O231" s="836">
        <v>1</v>
      </c>
      <c r="P231" s="835">
        <v>32.25</v>
      </c>
      <c r="Q231" s="837">
        <v>0.5</v>
      </c>
      <c r="R231" s="832">
        <v>1</v>
      </c>
      <c r="S231" s="837">
        <v>0.5</v>
      </c>
      <c r="T231" s="836">
        <v>0.5</v>
      </c>
      <c r="U231" s="838">
        <v>0.5</v>
      </c>
    </row>
    <row r="232" spans="1:21" ht="14.4" customHeight="1" x14ac:dyDescent="0.3">
      <c r="A232" s="831">
        <v>30</v>
      </c>
      <c r="B232" s="832" t="s">
        <v>2401</v>
      </c>
      <c r="C232" s="832" t="s">
        <v>2407</v>
      </c>
      <c r="D232" s="833" t="s">
        <v>3186</v>
      </c>
      <c r="E232" s="834" t="s">
        <v>2416</v>
      </c>
      <c r="F232" s="832" t="s">
        <v>2402</v>
      </c>
      <c r="G232" s="832" t="s">
        <v>2474</v>
      </c>
      <c r="H232" s="832" t="s">
        <v>580</v>
      </c>
      <c r="I232" s="832" t="s">
        <v>2475</v>
      </c>
      <c r="J232" s="832" t="s">
        <v>1786</v>
      </c>
      <c r="K232" s="832" t="s">
        <v>1787</v>
      </c>
      <c r="L232" s="835">
        <v>16.12</v>
      </c>
      <c r="M232" s="835">
        <v>32.24</v>
      </c>
      <c r="N232" s="832">
        <v>2</v>
      </c>
      <c r="O232" s="836">
        <v>1</v>
      </c>
      <c r="P232" s="835"/>
      <c r="Q232" s="837">
        <v>0</v>
      </c>
      <c r="R232" s="832"/>
      <c r="S232" s="837">
        <v>0</v>
      </c>
      <c r="T232" s="836"/>
      <c r="U232" s="838">
        <v>0</v>
      </c>
    </row>
    <row r="233" spans="1:21" ht="14.4" customHeight="1" x14ac:dyDescent="0.3">
      <c r="A233" s="831">
        <v>30</v>
      </c>
      <c r="B233" s="832" t="s">
        <v>2401</v>
      </c>
      <c r="C233" s="832" t="s">
        <v>2407</v>
      </c>
      <c r="D233" s="833" t="s">
        <v>3186</v>
      </c>
      <c r="E233" s="834" t="s">
        <v>2416</v>
      </c>
      <c r="F233" s="832" t="s">
        <v>2402</v>
      </c>
      <c r="G233" s="832" t="s">
        <v>2513</v>
      </c>
      <c r="H233" s="832" t="s">
        <v>580</v>
      </c>
      <c r="I233" s="832" t="s">
        <v>1933</v>
      </c>
      <c r="J233" s="832" t="s">
        <v>1131</v>
      </c>
      <c r="K233" s="832" t="s">
        <v>1902</v>
      </c>
      <c r="L233" s="835">
        <v>47.7</v>
      </c>
      <c r="M233" s="835">
        <v>47.7</v>
      </c>
      <c r="N233" s="832">
        <v>1</v>
      </c>
      <c r="O233" s="836">
        <v>0.5</v>
      </c>
      <c r="P233" s="835"/>
      <c r="Q233" s="837">
        <v>0</v>
      </c>
      <c r="R233" s="832"/>
      <c r="S233" s="837">
        <v>0</v>
      </c>
      <c r="T233" s="836"/>
      <c r="U233" s="838">
        <v>0</v>
      </c>
    </row>
    <row r="234" spans="1:21" ht="14.4" customHeight="1" x14ac:dyDescent="0.3">
      <c r="A234" s="831">
        <v>30</v>
      </c>
      <c r="B234" s="832" t="s">
        <v>2401</v>
      </c>
      <c r="C234" s="832" t="s">
        <v>2407</v>
      </c>
      <c r="D234" s="833" t="s">
        <v>3186</v>
      </c>
      <c r="E234" s="834" t="s">
        <v>2416</v>
      </c>
      <c r="F234" s="832" t="s">
        <v>2402</v>
      </c>
      <c r="G234" s="832" t="s">
        <v>2476</v>
      </c>
      <c r="H234" s="832" t="s">
        <v>580</v>
      </c>
      <c r="I234" s="832" t="s">
        <v>1947</v>
      </c>
      <c r="J234" s="832" t="s">
        <v>1948</v>
      </c>
      <c r="K234" s="832" t="s">
        <v>1949</v>
      </c>
      <c r="L234" s="835">
        <v>72.88</v>
      </c>
      <c r="M234" s="835">
        <v>145.76</v>
      </c>
      <c r="N234" s="832">
        <v>2</v>
      </c>
      <c r="O234" s="836">
        <v>1</v>
      </c>
      <c r="P234" s="835"/>
      <c r="Q234" s="837">
        <v>0</v>
      </c>
      <c r="R234" s="832"/>
      <c r="S234" s="837">
        <v>0</v>
      </c>
      <c r="T234" s="836"/>
      <c r="U234" s="838">
        <v>0</v>
      </c>
    </row>
    <row r="235" spans="1:21" ht="14.4" customHeight="1" x14ac:dyDescent="0.3">
      <c r="A235" s="831">
        <v>30</v>
      </c>
      <c r="B235" s="832" t="s">
        <v>2401</v>
      </c>
      <c r="C235" s="832" t="s">
        <v>2407</v>
      </c>
      <c r="D235" s="833" t="s">
        <v>3186</v>
      </c>
      <c r="E235" s="834" t="s">
        <v>2416</v>
      </c>
      <c r="F235" s="832" t="s">
        <v>2402</v>
      </c>
      <c r="G235" s="832" t="s">
        <v>2476</v>
      </c>
      <c r="H235" s="832" t="s">
        <v>580</v>
      </c>
      <c r="I235" s="832" t="s">
        <v>2800</v>
      </c>
      <c r="J235" s="832" t="s">
        <v>2801</v>
      </c>
      <c r="K235" s="832" t="s">
        <v>2802</v>
      </c>
      <c r="L235" s="835">
        <v>72.31</v>
      </c>
      <c r="M235" s="835">
        <v>72.31</v>
      </c>
      <c r="N235" s="832">
        <v>1</v>
      </c>
      <c r="O235" s="836">
        <v>0.5</v>
      </c>
      <c r="P235" s="835"/>
      <c r="Q235" s="837">
        <v>0</v>
      </c>
      <c r="R235" s="832"/>
      <c r="S235" s="837">
        <v>0</v>
      </c>
      <c r="T235" s="836"/>
      <c r="U235" s="838">
        <v>0</v>
      </c>
    </row>
    <row r="236" spans="1:21" ht="14.4" customHeight="1" x14ac:dyDescent="0.3">
      <c r="A236" s="831">
        <v>30</v>
      </c>
      <c r="B236" s="832" t="s">
        <v>2401</v>
      </c>
      <c r="C236" s="832" t="s">
        <v>2407</v>
      </c>
      <c r="D236" s="833" t="s">
        <v>3186</v>
      </c>
      <c r="E236" s="834" t="s">
        <v>2416</v>
      </c>
      <c r="F236" s="832" t="s">
        <v>2402</v>
      </c>
      <c r="G236" s="832" t="s">
        <v>2481</v>
      </c>
      <c r="H236" s="832" t="s">
        <v>580</v>
      </c>
      <c r="I236" s="832" t="s">
        <v>1937</v>
      </c>
      <c r="J236" s="832" t="s">
        <v>1938</v>
      </c>
      <c r="K236" s="832" t="s">
        <v>1939</v>
      </c>
      <c r="L236" s="835">
        <v>10.34</v>
      </c>
      <c r="M236" s="835">
        <v>10.34</v>
      </c>
      <c r="N236" s="832">
        <v>1</v>
      </c>
      <c r="O236" s="836">
        <v>0.5</v>
      </c>
      <c r="P236" s="835"/>
      <c r="Q236" s="837">
        <v>0</v>
      </c>
      <c r="R236" s="832"/>
      <c r="S236" s="837">
        <v>0</v>
      </c>
      <c r="T236" s="836"/>
      <c r="U236" s="838">
        <v>0</v>
      </c>
    </row>
    <row r="237" spans="1:21" ht="14.4" customHeight="1" x14ac:dyDescent="0.3">
      <c r="A237" s="831">
        <v>30</v>
      </c>
      <c r="B237" s="832" t="s">
        <v>2401</v>
      </c>
      <c r="C237" s="832" t="s">
        <v>2407</v>
      </c>
      <c r="D237" s="833" t="s">
        <v>3186</v>
      </c>
      <c r="E237" s="834" t="s">
        <v>2416</v>
      </c>
      <c r="F237" s="832" t="s">
        <v>2402</v>
      </c>
      <c r="G237" s="832" t="s">
        <v>2531</v>
      </c>
      <c r="H237" s="832" t="s">
        <v>546</v>
      </c>
      <c r="I237" s="832" t="s">
        <v>2803</v>
      </c>
      <c r="J237" s="832" t="s">
        <v>2533</v>
      </c>
      <c r="K237" s="832" t="s">
        <v>2804</v>
      </c>
      <c r="L237" s="835">
        <v>352.3</v>
      </c>
      <c r="M237" s="835">
        <v>352.3</v>
      </c>
      <c r="N237" s="832">
        <v>1</v>
      </c>
      <c r="O237" s="836">
        <v>0.5</v>
      </c>
      <c r="P237" s="835"/>
      <c r="Q237" s="837">
        <v>0</v>
      </c>
      <c r="R237" s="832"/>
      <c r="S237" s="837">
        <v>0</v>
      </c>
      <c r="T237" s="836"/>
      <c r="U237" s="838">
        <v>0</v>
      </c>
    </row>
    <row r="238" spans="1:21" ht="14.4" customHeight="1" x14ac:dyDescent="0.3">
      <c r="A238" s="831">
        <v>30</v>
      </c>
      <c r="B238" s="832" t="s">
        <v>2401</v>
      </c>
      <c r="C238" s="832" t="s">
        <v>2407</v>
      </c>
      <c r="D238" s="833" t="s">
        <v>3186</v>
      </c>
      <c r="E238" s="834" t="s">
        <v>2416</v>
      </c>
      <c r="F238" s="832" t="s">
        <v>2402</v>
      </c>
      <c r="G238" s="832" t="s">
        <v>2486</v>
      </c>
      <c r="H238" s="832" t="s">
        <v>580</v>
      </c>
      <c r="I238" s="832" t="s">
        <v>2115</v>
      </c>
      <c r="J238" s="832" t="s">
        <v>2116</v>
      </c>
      <c r="K238" s="832" t="s">
        <v>2117</v>
      </c>
      <c r="L238" s="835">
        <v>0</v>
      </c>
      <c r="M238" s="835">
        <v>0</v>
      </c>
      <c r="N238" s="832">
        <v>2</v>
      </c>
      <c r="O238" s="836">
        <v>1.5</v>
      </c>
      <c r="P238" s="835"/>
      <c r="Q238" s="837"/>
      <c r="R238" s="832"/>
      <c r="S238" s="837">
        <v>0</v>
      </c>
      <c r="T238" s="836"/>
      <c r="U238" s="838">
        <v>0</v>
      </c>
    </row>
    <row r="239" spans="1:21" ht="14.4" customHeight="1" x14ac:dyDescent="0.3">
      <c r="A239" s="831">
        <v>30</v>
      </c>
      <c r="B239" s="832" t="s">
        <v>2401</v>
      </c>
      <c r="C239" s="832" t="s">
        <v>2407</v>
      </c>
      <c r="D239" s="833" t="s">
        <v>3186</v>
      </c>
      <c r="E239" s="834" t="s">
        <v>2416</v>
      </c>
      <c r="F239" s="832" t="s">
        <v>2402</v>
      </c>
      <c r="G239" s="832" t="s">
        <v>2487</v>
      </c>
      <c r="H239" s="832" t="s">
        <v>546</v>
      </c>
      <c r="I239" s="832" t="s">
        <v>2488</v>
      </c>
      <c r="J239" s="832" t="s">
        <v>1275</v>
      </c>
      <c r="K239" s="832" t="s">
        <v>2489</v>
      </c>
      <c r="L239" s="835">
        <v>42.08</v>
      </c>
      <c r="M239" s="835">
        <v>168.32</v>
      </c>
      <c r="N239" s="832">
        <v>4</v>
      </c>
      <c r="O239" s="836">
        <v>2</v>
      </c>
      <c r="P239" s="835"/>
      <c r="Q239" s="837">
        <v>0</v>
      </c>
      <c r="R239" s="832"/>
      <c r="S239" s="837">
        <v>0</v>
      </c>
      <c r="T239" s="836"/>
      <c r="U239" s="838">
        <v>0</v>
      </c>
    </row>
    <row r="240" spans="1:21" ht="14.4" customHeight="1" x14ac:dyDescent="0.3">
      <c r="A240" s="831">
        <v>30</v>
      </c>
      <c r="B240" s="832" t="s">
        <v>2401</v>
      </c>
      <c r="C240" s="832" t="s">
        <v>2407</v>
      </c>
      <c r="D240" s="833" t="s">
        <v>3186</v>
      </c>
      <c r="E240" s="834" t="s">
        <v>2416</v>
      </c>
      <c r="F240" s="832" t="s">
        <v>2402</v>
      </c>
      <c r="G240" s="832" t="s">
        <v>2490</v>
      </c>
      <c r="H240" s="832" t="s">
        <v>546</v>
      </c>
      <c r="I240" s="832" t="s">
        <v>2491</v>
      </c>
      <c r="J240" s="832" t="s">
        <v>1280</v>
      </c>
      <c r="K240" s="832" t="s">
        <v>1281</v>
      </c>
      <c r="L240" s="835">
        <v>657.67</v>
      </c>
      <c r="M240" s="835">
        <v>657.67</v>
      </c>
      <c r="N240" s="832">
        <v>1</v>
      </c>
      <c r="O240" s="836">
        <v>0.5</v>
      </c>
      <c r="P240" s="835"/>
      <c r="Q240" s="837">
        <v>0</v>
      </c>
      <c r="R240" s="832"/>
      <c r="S240" s="837">
        <v>0</v>
      </c>
      <c r="T240" s="836"/>
      <c r="U240" s="838">
        <v>0</v>
      </c>
    </row>
    <row r="241" spans="1:21" ht="14.4" customHeight="1" x14ac:dyDescent="0.3">
      <c r="A241" s="831">
        <v>30</v>
      </c>
      <c r="B241" s="832" t="s">
        <v>2401</v>
      </c>
      <c r="C241" s="832" t="s">
        <v>2407</v>
      </c>
      <c r="D241" s="833" t="s">
        <v>3186</v>
      </c>
      <c r="E241" s="834" t="s">
        <v>2416</v>
      </c>
      <c r="F241" s="832" t="s">
        <v>2402</v>
      </c>
      <c r="G241" s="832" t="s">
        <v>2490</v>
      </c>
      <c r="H241" s="832" t="s">
        <v>546</v>
      </c>
      <c r="I241" s="832" t="s">
        <v>2712</v>
      </c>
      <c r="J241" s="832" t="s">
        <v>1280</v>
      </c>
      <c r="K241" s="832" t="s">
        <v>2713</v>
      </c>
      <c r="L241" s="835">
        <v>789.2</v>
      </c>
      <c r="M241" s="835">
        <v>789.2</v>
      </c>
      <c r="N241" s="832">
        <v>1</v>
      </c>
      <c r="O241" s="836">
        <v>0.5</v>
      </c>
      <c r="P241" s="835">
        <v>789.2</v>
      </c>
      <c r="Q241" s="837">
        <v>1</v>
      </c>
      <c r="R241" s="832">
        <v>1</v>
      </c>
      <c r="S241" s="837">
        <v>1</v>
      </c>
      <c r="T241" s="836">
        <v>0.5</v>
      </c>
      <c r="U241" s="838">
        <v>1</v>
      </c>
    </row>
    <row r="242" spans="1:21" ht="14.4" customHeight="1" x14ac:dyDescent="0.3">
      <c r="A242" s="831">
        <v>30</v>
      </c>
      <c r="B242" s="832" t="s">
        <v>2401</v>
      </c>
      <c r="C242" s="832" t="s">
        <v>2407</v>
      </c>
      <c r="D242" s="833" t="s">
        <v>3186</v>
      </c>
      <c r="E242" s="834" t="s">
        <v>2416</v>
      </c>
      <c r="F242" s="832" t="s">
        <v>2402</v>
      </c>
      <c r="G242" s="832" t="s">
        <v>2805</v>
      </c>
      <c r="H242" s="832" t="s">
        <v>580</v>
      </c>
      <c r="I242" s="832" t="s">
        <v>1974</v>
      </c>
      <c r="J242" s="832" t="s">
        <v>1975</v>
      </c>
      <c r="K242" s="832" t="s">
        <v>1976</v>
      </c>
      <c r="L242" s="835">
        <v>79.11</v>
      </c>
      <c r="M242" s="835">
        <v>79.11</v>
      </c>
      <c r="N242" s="832">
        <v>1</v>
      </c>
      <c r="O242" s="836">
        <v>0.5</v>
      </c>
      <c r="P242" s="835"/>
      <c r="Q242" s="837">
        <v>0</v>
      </c>
      <c r="R242" s="832"/>
      <c r="S242" s="837">
        <v>0</v>
      </c>
      <c r="T242" s="836"/>
      <c r="U242" s="838">
        <v>0</v>
      </c>
    </row>
    <row r="243" spans="1:21" ht="14.4" customHeight="1" x14ac:dyDescent="0.3">
      <c r="A243" s="831">
        <v>30</v>
      </c>
      <c r="B243" s="832" t="s">
        <v>2401</v>
      </c>
      <c r="C243" s="832" t="s">
        <v>2407</v>
      </c>
      <c r="D243" s="833" t="s">
        <v>3186</v>
      </c>
      <c r="E243" s="834" t="s">
        <v>2416</v>
      </c>
      <c r="F243" s="832" t="s">
        <v>2402</v>
      </c>
      <c r="G243" s="832" t="s">
        <v>2492</v>
      </c>
      <c r="H243" s="832" t="s">
        <v>546</v>
      </c>
      <c r="I243" s="832" t="s">
        <v>2806</v>
      </c>
      <c r="J243" s="832" t="s">
        <v>833</v>
      </c>
      <c r="K243" s="832" t="s">
        <v>2807</v>
      </c>
      <c r="L243" s="835">
        <v>50.89</v>
      </c>
      <c r="M243" s="835">
        <v>50.89</v>
      </c>
      <c r="N243" s="832">
        <v>1</v>
      </c>
      <c r="O243" s="836">
        <v>0.5</v>
      </c>
      <c r="P243" s="835"/>
      <c r="Q243" s="837">
        <v>0</v>
      </c>
      <c r="R243" s="832"/>
      <c r="S243" s="837">
        <v>0</v>
      </c>
      <c r="T243" s="836"/>
      <c r="U243" s="838">
        <v>0</v>
      </c>
    </row>
    <row r="244" spans="1:21" ht="14.4" customHeight="1" x14ac:dyDescent="0.3">
      <c r="A244" s="831">
        <v>30</v>
      </c>
      <c r="B244" s="832" t="s">
        <v>2401</v>
      </c>
      <c r="C244" s="832" t="s">
        <v>2407</v>
      </c>
      <c r="D244" s="833" t="s">
        <v>3186</v>
      </c>
      <c r="E244" s="834" t="s">
        <v>2416</v>
      </c>
      <c r="F244" s="832" t="s">
        <v>2402</v>
      </c>
      <c r="G244" s="832" t="s">
        <v>2492</v>
      </c>
      <c r="H244" s="832" t="s">
        <v>546</v>
      </c>
      <c r="I244" s="832" t="s">
        <v>2808</v>
      </c>
      <c r="J244" s="832" t="s">
        <v>2809</v>
      </c>
      <c r="K244" s="832" t="s">
        <v>2810</v>
      </c>
      <c r="L244" s="835">
        <v>63.61</v>
      </c>
      <c r="M244" s="835">
        <v>63.61</v>
      </c>
      <c r="N244" s="832">
        <v>1</v>
      </c>
      <c r="O244" s="836">
        <v>0.5</v>
      </c>
      <c r="P244" s="835"/>
      <c r="Q244" s="837">
        <v>0</v>
      </c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30</v>
      </c>
      <c r="B245" s="832" t="s">
        <v>2401</v>
      </c>
      <c r="C245" s="832" t="s">
        <v>2407</v>
      </c>
      <c r="D245" s="833" t="s">
        <v>3186</v>
      </c>
      <c r="E245" s="834" t="s">
        <v>2416</v>
      </c>
      <c r="F245" s="832" t="s">
        <v>2402</v>
      </c>
      <c r="G245" s="832" t="s">
        <v>2518</v>
      </c>
      <c r="H245" s="832" t="s">
        <v>546</v>
      </c>
      <c r="I245" s="832" t="s">
        <v>2519</v>
      </c>
      <c r="J245" s="832" t="s">
        <v>1216</v>
      </c>
      <c r="K245" s="832" t="s">
        <v>1874</v>
      </c>
      <c r="L245" s="835">
        <v>122.73</v>
      </c>
      <c r="M245" s="835">
        <v>368.19</v>
      </c>
      <c r="N245" s="832">
        <v>3</v>
      </c>
      <c r="O245" s="836">
        <v>1.5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" customHeight="1" x14ac:dyDescent="0.3">
      <c r="A246" s="831">
        <v>30</v>
      </c>
      <c r="B246" s="832" t="s">
        <v>2401</v>
      </c>
      <c r="C246" s="832" t="s">
        <v>2407</v>
      </c>
      <c r="D246" s="833" t="s">
        <v>3186</v>
      </c>
      <c r="E246" s="834" t="s">
        <v>2416</v>
      </c>
      <c r="F246" s="832" t="s">
        <v>2402</v>
      </c>
      <c r="G246" s="832" t="s">
        <v>2724</v>
      </c>
      <c r="H246" s="832" t="s">
        <v>546</v>
      </c>
      <c r="I246" s="832" t="s">
        <v>2811</v>
      </c>
      <c r="J246" s="832" t="s">
        <v>1246</v>
      </c>
      <c r="K246" s="832" t="s">
        <v>2812</v>
      </c>
      <c r="L246" s="835">
        <v>65.989999999999995</v>
      </c>
      <c r="M246" s="835">
        <v>65.989999999999995</v>
      </c>
      <c r="N246" s="832">
        <v>1</v>
      </c>
      <c r="O246" s="836">
        <v>0.5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" customHeight="1" x14ac:dyDescent="0.3">
      <c r="A247" s="831">
        <v>30</v>
      </c>
      <c r="B247" s="832" t="s">
        <v>2401</v>
      </c>
      <c r="C247" s="832" t="s">
        <v>2407</v>
      </c>
      <c r="D247" s="833" t="s">
        <v>3186</v>
      </c>
      <c r="E247" s="834" t="s">
        <v>2416</v>
      </c>
      <c r="F247" s="832" t="s">
        <v>2402</v>
      </c>
      <c r="G247" s="832" t="s">
        <v>2813</v>
      </c>
      <c r="H247" s="832" t="s">
        <v>546</v>
      </c>
      <c r="I247" s="832" t="s">
        <v>2814</v>
      </c>
      <c r="J247" s="832" t="s">
        <v>1234</v>
      </c>
      <c r="K247" s="832" t="s">
        <v>2815</v>
      </c>
      <c r="L247" s="835">
        <v>75.349999999999994</v>
      </c>
      <c r="M247" s="835">
        <v>75.349999999999994</v>
      </c>
      <c r="N247" s="832">
        <v>1</v>
      </c>
      <c r="O247" s="836">
        <v>1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" customHeight="1" x14ac:dyDescent="0.3">
      <c r="A248" s="831">
        <v>30</v>
      </c>
      <c r="B248" s="832" t="s">
        <v>2401</v>
      </c>
      <c r="C248" s="832" t="s">
        <v>2407</v>
      </c>
      <c r="D248" s="833" t="s">
        <v>3186</v>
      </c>
      <c r="E248" s="834" t="s">
        <v>2416</v>
      </c>
      <c r="F248" s="832" t="s">
        <v>2402</v>
      </c>
      <c r="G248" s="832" t="s">
        <v>2816</v>
      </c>
      <c r="H248" s="832" t="s">
        <v>546</v>
      </c>
      <c r="I248" s="832" t="s">
        <v>2817</v>
      </c>
      <c r="J248" s="832" t="s">
        <v>801</v>
      </c>
      <c r="K248" s="832" t="s">
        <v>2818</v>
      </c>
      <c r="L248" s="835">
        <v>87.89</v>
      </c>
      <c r="M248" s="835">
        <v>87.89</v>
      </c>
      <c r="N248" s="832">
        <v>1</v>
      </c>
      <c r="O248" s="836">
        <v>0.5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" customHeight="1" x14ac:dyDescent="0.3">
      <c r="A249" s="831">
        <v>30</v>
      </c>
      <c r="B249" s="832" t="s">
        <v>2401</v>
      </c>
      <c r="C249" s="832" t="s">
        <v>2407</v>
      </c>
      <c r="D249" s="833" t="s">
        <v>3186</v>
      </c>
      <c r="E249" s="834" t="s">
        <v>2416</v>
      </c>
      <c r="F249" s="832" t="s">
        <v>2402</v>
      </c>
      <c r="G249" s="832" t="s">
        <v>2819</v>
      </c>
      <c r="H249" s="832" t="s">
        <v>580</v>
      </c>
      <c r="I249" s="832" t="s">
        <v>1928</v>
      </c>
      <c r="J249" s="832" t="s">
        <v>1929</v>
      </c>
      <c r="K249" s="832" t="s">
        <v>1930</v>
      </c>
      <c r="L249" s="835">
        <v>218.73</v>
      </c>
      <c r="M249" s="835">
        <v>437.46</v>
      </c>
      <c r="N249" s="832">
        <v>2</v>
      </c>
      <c r="O249" s="836">
        <v>0.5</v>
      </c>
      <c r="P249" s="835">
        <v>437.46</v>
      </c>
      <c r="Q249" s="837">
        <v>1</v>
      </c>
      <c r="R249" s="832">
        <v>2</v>
      </c>
      <c r="S249" s="837">
        <v>1</v>
      </c>
      <c r="T249" s="836">
        <v>0.5</v>
      </c>
      <c r="U249" s="838">
        <v>1</v>
      </c>
    </row>
    <row r="250" spans="1:21" ht="14.4" customHeight="1" x14ac:dyDescent="0.3">
      <c r="A250" s="831">
        <v>30</v>
      </c>
      <c r="B250" s="832" t="s">
        <v>2401</v>
      </c>
      <c r="C250" s="832" t="s">
        <v>2407</v>
      </c>
      <c r="D250" s="833" t="s">
        <v>3186</v>
      </c>
      <c r="E250" s="834" t="s">
        <v>2416</v>
      </c>
      <c r="F250" s="832" t="s">
        <v>2402</v>
      </c>
      <c r="G250" s="832" t="s">
        <v>1298</v>
      </c>
      <c r="H250" s="832" t="s">
        <v>580</v>
      </c>
      <c r="I250" s="832" t="s">
        <v>1820</v>
      </c>
      <c r="J250" s="832" t="s">
        <v>1821</v>
      </c>
      <c r="K250" s="832" t="s">
        <v>1822</v>
      </c>
      <c r="L250" s="835">
        <v>120.61</v>
      </c>
      <c r="M250" s="835">
        <v>120.61</v>
      </c>
      <c r="N250" s="832">
        <v>1</v>
      </c>
      <c r="O250" s="836">
        <v>0.5</v>
      </c>
      <c r="P250" s="835">
        <v>120.61</v>
      </c>
      <c r="Q250" s="837">
        <v>1</v>
      </c>
      <c r="R250" s="832">
        <v>1</v>
      </c>
      <c r="S250" s="837">
        <v>1</v>
      </c>
      <c r="T250" s="836">
        <v>0.5</v>
      </c>
      <c r="U250" s="838">
        <v>1</v>
      </c>
    </row>
    <row r="251" spans="1:21" ht="14.4" customHeight="1" x14ac:dyDescent="0.3">
      <c r="A251" s="831">
        <v>30</v>
      </c>
      <c r="B251" s="832" t="s">
        <v>2401</v>
      </c>
      <c r="C251" s="832" t="s">
        <v>2407</v>
      </c>
      <c r="D251" s="833" t="s">
        <v>3186</v>
      </c>
      <c r="E251" s="834" t="s">
        <v>2416</v>
      </c>
      <c r="F251" s="832" t="s">
        <v>2402</v>
      </c>
      <c r="G251" s="832" t="s">
        <v>2820</v>
      </c>
      <c r="H251" s="832" t="s">
        <v>580</v>
      </c>
      <c r="I251" s="832" t="s">
        <v>1960</v>
      </c>
      <c r="J251" s="832" t="s">
        <v>1958</v>
      </c>
      <c r="K251" s="832" t="s">
        <v>1961</v>
      </c>
      <c r="L251" s="835">
        <v>218.32</v>
      </c>
      <c r="M251" s="835">
        <v>218.32</v>
      </c>
      <c r="N251" s="832">
        <v>1</v>
      </c>
      <c r="O251" s="836">
        <v>0.5</v>
      </c>
      <c r="P251" s="835"/>
      <c r="Q251" s="837">
        <v>0</v>
      </c>
      <c r="R251" s="832"/>
      <c r="S251" s="837">
        <v>0</v>
      </c>
      <c r="T251" s="836"/>
      <c r="U251" s="838">
        <v>0</v>
      </c>
    </row>
    <row r="252" spans="1:21" ht="14.4" customHeight="1" x14ac:dyDescent="0.3">
      <c r="A252" s="831">
        <v>30</v>
      </c>
      <c r="B252" s="832" t="s">
        <v>2401</v>
      </c>
      <c r="C252" s="832" t="s">
        <v>2407</v>
      </c>
      <c r="D252" s="833" t="s">
        <v>3186</v>
      </c>
      <c r="E252" s="834" t="s">
        <v>2416</v>
      </c>
      <c r="F252" s="832" t="s">
        <v>2402</v>
      </c>
      <c r="G252" s="832" t="s">
        <v>2821</v>
      </c>
      <c r="H252" s="832" t="s">
        <v>546</v>
      </c>
      <c r="I252" s="832" t="s">
        <v>2822</v>
      </c>
      <c r="J252" s="832" t="s">
        <v>2823</v>
      </c>
      <c r="K252" s="832" t="s">
        <v>2824</v>
      </c>
      <c r="L252" s="835">
        <v>114.58</v>
      </c>
      <c r="M252" s="835">
        <v>114.58</v>
      </c>
      <c r="N252" s="832">
        <v>1</v>
      </c>
      <c r="O252" s="836">
        <v>0.5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30</v>
      </c>
      <c r="B253" s="832" t="s">
        <v>2401</v>
      </c>
      <c r="C253" s="832" t="s">
        <v>2407</v>
      </c>
      <c r="D253" s="833" t="s">
        <v>3186</v>
      </c>
      <c r="E253" s="834" t="s">
        <v>2416</v>
      </c>
      <c r="F253" s="832" t="s">
        <v>2402</v>
      </c>
      <c r="G253" s="832" t="s">
        <v>2821</v>
      </c>
      <c r="H253" s="832" t="s">
        <v>580</v>
      </c>
      <c r="I253" s="832" t="s">
        <v>2144</v>
      </c>
      <c r="J253" s="832" t="s">
        <v>1058</v>
      </c>
      <c r="K253" s="832" t="s">
        <v>2145</v>
      </c>
      <c r="L253" s="835">
        <v>229.15</v>
      </c>
      <c r="M253" s="835">
        <v>229.15</v>
      </c>
      <c r="N253" s="832">
        <v>1</v>
      </c>
      <c r="O253" s="836">
        <v>0.5</v>
      </c>
      <c r="P253" s="835"/>
      <c r="Q253" s="837">
        <v>0</v>
      </c>
      <c r="R253" s="832"/>
      <c r="S253" s="837">
        <v>0</v>
      </c>
      <c r="T253" s="836"/>
      <c r="U253" s="838">
        <v>0</v>
      </c>
    </row>
    <row r="254" spans="1:21" ht="14.4" customHeight="1" x14ac:dyDescent="0.3">
      <c r="A254" s="831">
        <v>30</v>
      </c>
      <c r="B254" s="832" t="s">
        <v>2401</v>
      </c>
      <c r="C254" s="832" t="s">
        <v>2407</v>
      </c>
      <c r="D254" s="833" t="s">
        <v>3186</v>
      </c>
      <c r="E254" s="834" t="s">
        <v>2416</v>
      </c>
      <c r="F254" s="832" t="s">
        <v>2402</v>
      </c>
      <c r="G254" s="832" t="s">
        <v>2497</v>
      </c>
      <c r="H254" s="832" t="s">
        <v>580</v>
      </c>
      <c r="I254" s="832" t="s">
        <v>2021</v>
      </c>
      <c r="J254" s="832" t="s">
        <v>2022</v>
      </c>
      <c r="K254" s="832" t="s">
        <v>2023</v>
      </c>
      <c r="L254" s="835">
        <v>105.23</v>
      </c>
      <c r="M254" s="835">
        <v>105.23</v>
      </c>
      <c r="N254" s="832">
        <v>1</v>
      </c>
      <c r="O254" s="836">
        <v>0.5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" customHeight="1" x14ac:dyDescent="0.3">
      <c r="A255" s="831">
        <v>30</v>
      </c>
      <c r="B255" s="832" t="s">
        <v>2401</v>
      </c>
      <c r="C255" s="832" t="s">
        <v>2407</v>
      </c>
      <c r="D255" s="833" t="s">
        <v>3186</v>
      </c>
      <c r="E255" s="834" t="s">
        <v>2416</v>
      </c>
      <c r="F255" s="832" t="s">
        <v>2404</v>
      </c>
      <c r="G255" s="832" t="s">
        <v>2537</v>
      </c>
      <c r="H255" s="832" t="s">
        <v>546</v>
      </c>
      <c r="I255" s="832" t="s">
        <v>2538</v>
      </c>
      <c r="J255" s="832" t="s">
        <v>2539</v>
      </c>
      <c r="K255" s="832" t="s">
        <v>2540</v>
      </c>
      <c r="L255" s="835">
        <v>2700</v>
      </c>
      <c r="M255" s="835">
        <v>2700</v>
      </c>
      <c r="N255" s="832">
        <v>1</v>
      </c>
      <c r="O255" s="836">
        <v>1</v>
      </c>
      <c r="P255" s="835"/>
      <c r="Q255" s="837">
        <v>0</v>
      </c>
      <c r="R255" s="832"/>
      <c r="S255" s="837">
        <v>0</v>
      </c>
      <c r="T255" s="836"/>
      <c r="U255" s="838">
        <v>0</v>
      </c>
    </row>
    <row r="256" spans="1:21" ht="14.4" customHeight="1" x14ac:dyDescent="0.3">
      <c r="A256" s="831">
        <v>30</v>
      </c>
      <c r="B256" s="832" t="s">
        <v>2401</v>
      </c>
      <c r="C256" s="832" t="s">
        <v>2407</v>
      </c>
      <c r="D256" s="833" t="s">
        <v>3186</v>
      </c>
      <c r="E256" s="834" t="s">
        <v>2418</v>
      </c>
      <c r="F256" s="832" t="s">
        <v>2402</v>
      </c>
      <c r="G256" s="832" t="s">
        <v>2424</v>
      </c>
      <c r="H256" s="832" t="s">
        <v>580</v>
      </c>
      <c r="I256" s="832" t="s">
        <v>2095</v>
      </c>
      <c r="J256" s="832" t="s">
        <v>602</v>
      </c>
      <c r="K256" s="832" t="s">
        <v>603</v>
      </c>
      <c r="L256" s="835">
        <v>21.76</v>
      </c>
      <c r="M256" s="835">
        <v>130.56</v>
      </c>
      <c r="N256" s="832">
        <v>6</v>
      </c>
      <c r="O256" s="836">
        <v>3</v>
      </c>
      <c r="P256" s="835">
        <v>21.76</v>
      </c>
      <c r="Q256" s="837">
        <v>0.16666666666666669</v>
      </c>
      <c r="R256" s="832">
        <v>1</v>
      </c>
      <c r="S256" s="837">
        <v>0.16666666666666666</v>
      </c>
      <c r="T256" s="836">
        <v>0.5</v>
      </c>
      <c r="U256" s="838">
        <v>0.16666666666666666</v>
      </c>
    </row>
    <row r="257" spans="1:21" ht="14.4" customHeight="1" x14ac:dyDescent="0.3">
      <c r="A257" s="831">
        <v>30</v>
      </c>
      <c r="B257" s="832" t="s">
        <v>2401</v>
      </c>
      <c r="C257" s="832" t="s">
        <v>2407</v>
      </c>
      <c r="D257" s="833" t="s">
        <v>3186</v>
      </c>
      <c r="E257" s="834" t="s">
        <v>2418</v>
      </c>
      <c r="F257" s="832" t="s">
        <v>2402</v>
      </c>
      <c r="G257" s="832" t="s">
        <v>2425</v>
      </c>
      <c r="H257" s="832" t="s">
        <v>580</v>
      </c>
      <c r="I257" s="832" t="s">
        <v>2162</v>
      </c>
      <c r="J257" s="832" t="s">
        <v>2163</v>
      </c>
      <c r="K257" s="832" t="s">
        <v>2164</v>
      </c>
      <c r="L257" s="835">
        <v>4.7</v>
      </c>
      <c r="M257" s="835">
        <v>9.4</v>
      </c>
      <c r="N257" s="832">
        <v>2</v>
      </c>
      <c r="O257" s="836">
        <v>1.5</v>
      </c>
      <c r="P257" s="835">
        <v>4.7</v>
      </c>
      <c r="Q257" s="837">
        <v>0.5</v>
      </c>
      <c r="R257" s="832">
        <v>1</v>
      </c>
      <c r="S257" s="837">
        <v>0.5</v>
      </c>
      <c r="T257" s="836">
        <v>0.5</v>
      </c>
      <c r="U257" s="838">
        <v>0.33333333333333331</v>
      </c>
    </row>
    <row r="258" spans="1:21" ht="14.4" customHeight="1" x14ac:dyDescent="0.3">
      <c r="A258" s="831">
        <v>30</v>
      </c>
      <c r="B258" s="832" t="s">
        <v>2401</v>
      </c>
      <c r="C258" s="832" t="s">
        <v>2407</v>
      </c>
      <c r="D258" s="833" t="s">
        <v>3186</v>
      </c>
      <c r="E258" s="834" t="s">
        <v>2418</v>
      </c>
      <c r="F258" s="832" t="s">
        <v>2402</v>
      </c>
      <c r="G258" s="832" t="s">
        <v>2594</v>
      </c>
      <c r="H258" s="832" t="s">
        <v>580</v>
      </c>
      <c r="I258" s="832" t="s">
        <v>1849</v>
      </c>
      <c r="J258" s="832" t="s">
        <v>730</v>
      </c>
      <c r="K258" s="832" t="s">
        <v>613</v>
      </c>
      <c r="L258" s="835">
        <v>72</v>
      </c>
      <c r="M258" s="835">
        <v>72</v>
      </c>
      <c r="N258" s="832">
        <v>1</v>
      </c>
      <c r="O258" s="836">
        <v>0.5</v>
      </c>
      <c r="P258" s="835"/>
      <c r="Q258" s="837">
        <v>0</v>
      </c>
      <c r="R258" s="832"/>
      <c r="S258" s="837">
        <v>0</v>
      </c>
      <c r="T258" s="836"/>
      <c r="U258" s="838">
        <v>0</v>
      </c>
    </row>
    <row r="259" spans="1:21" ht="14.4" customHeight="1" x14ac:dyDescent="0.3">
      <c r="A259" s="831">
        <v>30</v>
      </c>
      <c r="B259" s="832" t="s">
        <v>2401</v>
      </c>
      <c r="C259" s="832" t="s">
        <v>2407</v>
      </c>
      <c r="D259" s="833" t="s">
        <v>3186</v>
      </c>
      <c r="E259" s="834" t="s">
        <v>2418</v>
      </c>
      <c r="F259" s="832" t="s">
        <v>2402</v>
      </c>
      <c r="G259" s="832" t="s">
        <v>2429</v>
      </c>
      <c r="H259" s="832" t="s">
        <v>580</v>
      </c>
      <c r="I259" s="832" t="s">
        <v>1917</v>
      </c>
      <c r="J259" s="832" t="s">
        <v>1915</v>
      </c>
      <c r="K259" s="832" t="s">
        <v>1918</v>
      </c>
      <c r="L259" s="835">
        <v>62.18</v>
      </c>
      <c r="M259" s="835">
        <v>62.18</v>
      </c>
      <c r="N259" s="832">
        <v>1</v>
      </c>
      <c r="O259" s="836">
        <v>0.5</v>
      </c>
      <c r="P259" s="835"/>
      <c r="Q259" s="837">
        <v>0</v>
      </c>
      <c r="R259" s="832"/>
      <c r="S259" s="837">
        <v>0</v>
      </c>
      <c r="T259" s="836"/>
      <c r="U259" s="838">
        <v>0</v>
      </c>
    </row>
    <row r="260" spans="1:21" ht="14.4" customHeight="1" x14ac:dyDescent="0.3">
      <c r="A260" s="831">
        <v>30</v>
      </c>
      <c r="B260" s="832" t="s">
        <v>2401</v>
      </c>
      <c r="C260" s="832" t="s">
        <v>2407</v>
      </c>
      <c r="D260" s="833" t="s">
        <v>3186</v>
      </c>
      <c r="E260" s="834" t="s">
        <v>2418</v>
      </c>
      <c r="F260" s="832" t="s">
        <v>2402</v>
      </c>
      <c r="G260" s="832" t="s">
        <v>2430</v>
      </c>
      <c r="H260" s="832" t="s">
        <v>580</v>
      </c>
      <c r="I260" s="832" t="s">
        <v>1994</v>
      </c>
      <c r="J260" s="832" t="s">
        <v>1990</v>
      </c>
      <c r="K260" s="832" t="s">
        <v>1995</v>
      </c>
      <c r="L260" s="835">
        <v>93.18</v>
      </c>
      <c r="M260" s="835">
        <v>93.18</v>
      </c>
      <c r="N260" s="832">
        <v>1</v>
      </c>
      <c r="O260" s="836">
        <v>0.5</v>
      </c>
      <c r="P260" s="835"/>
      <c r="Q260" s="837">
        <v>0</v>
      </c>
      <c r="R260" s="832"/>
      <c r="S260" s="837">
        <v>0</v>
      </c>
      <c r="T260" s="836"/>
      <c r="U260" s="838">
        <v>0</v>
      </c>
    </row>
    <row r="261" spans="1:21" ht="14.4" customHeight="1" x14ac:dyDescent="0.3">
      <c r="A261" s="831">
        <v>30</v>
      </c>
      <c r="B261" s="832" t="s">
        <v>2401</v>
      </c>
      <c r="C261" s="832" t="s">
        <v>2407</v>
      </c>
      <c r="D261" s="833" t="s">
        <v>3186</v>
      </c>
      <c r="E261" s="834" t="s">
        <v>2418</v>
      </c>
      <c r="F261" s="832" t="s">
        <v>2402</v>
      </c>
      <c r="G261" s="832" t="s">
        <v>2430</v>
      </c>
      <c r="H261" s="832" t="s">
        <v>580</v>
      </c>
      <c r="I261" s="832" t="s">
        <v>1989</v>
      </c>
      <c r="J261" s="832" t="s">
        <v>1990</v>
      </c>
      <c r="K261" s="832" t="s">
        <v>1991</v>
      </c>
      <c r="L261" s="835">
        <v>46.6</v>
      </c>
      <c r="M261" s="835">
        <v>139.80000000000001</v>
      </c>
      <c r="N261" s="832">
        <v>3</v>
      </c>
      <c r="O261" s="836">
        <v>1.5</v>
      </c>
      <c r="P261" s="835">
        <v>46.6</v>
      </c>
      <c r="Q261" s="837">
        <v>0.33333333333333331</v>
      </c>
      <c r="R261" s="832">
        <v>1</v>
      </c>
      <c r="S261" s="837">
        <v>0.33333333333333331</v>
      </c>
      <c r="T261" s="836">
        <v>0.5</v>
      </c>
      <c r="U261" s="838">
        <v>0.33333333333333331</v>
      </c>
    </row>
    <row r="262" spans="1:21" ht="14.4" customHeight="1" x14ac:dyDescent="0.3">
      <c r="A262" s="831">
        <v>30</v>
      </c>
      <c r="B262" s="832" t="s">
        <v>2401</v>
      </c>
      <c r="C262" s="832" t="s">
        <v>2407</v>
      </c>
      <c r="D262" s="833" t="s">
        <v>3186</v>
      </c>
      <c r="E262" s="834" t="s">
        <v>2418</v>
      </c>
      <c r="F262" s="832" t="s">
        <v>2402</v>
      </c>
      <c r="G262" s="832" t="s">
        <v>2825</v>
      </c>
      <c r="H262" s="832" t="s">
        <v>546</v>
      </c>
      <c r="I262" s="832" t="s">
        <v>2826</v>
      </c>
      <c r="J262" s="832" t="s">
        <v>2827</v>
      </c>
      <c r="K262" s="832" t="s">
        <v>2682</v>
      </c>
      <c r="L262" s="835">
        <v>55.95</v>
      </c>
      <c r="M262" s="835">
        <v>223.8</v>
      </c>
      <c r="N262" s="832">
        <v>4</v>
      </c>
      <c r="O262" s="836">
        <v>0.5</v>
      </c>
      <c r="P262" s="835"/>
      <c r="Q262" s="837">
        <v>0</v>
      </c>
      <c r="R262" s="832"/>
      <c r="S262" s="837">
        <v>0</v>
      </c>
      <c r="T262" s="836"/>
      <c r="U262" s="838">
        <v>0</v>
      </c>
    </row>
    <row r="263" spans="1:21" ht="14.4" customHeight="1" x14ac:dyDescent="0.3">
      <c r="A263" s="831">
        <v>30</v>
      </c>
      <c r="B263" s="832" t="s">
        <v>2401</v>
      </c>
      <c r="C263" s="832" t="s">
        <v>2407</v>
      </c>
      <c r="D263" s="833" t="s">
        <v>3186</v>
      </c>
      <c r="E263" s="834" t="s">
        <v>2418</v>
      </c>
      <c r="F263" s="832" t="s">
        <v>2402</v>
      </c>
      <c r="G263" s="832" t="s">
        <v>2828</v>
      </c>
      <c r="H263" s="832" t="s">
        <v>546</v>
      </c>
      <c r="I263" s="832" t="s">
        <v>2829</v>
      </c>
      <c r="J263" s="832" t="s">
        <v>2830</v>
      </c>
      <c r="K263" s="832" t="s">
        <v>1922</v>
      </c>
      <c r="L263" s="835">
        <v>58.77</v>
      </c>
      <c r="M263" s="835">
        <v>58.77</v>
      </c>
      <c r="N263" s="832">
        <v>1</v>
      </c>
      <c r="O263" s="836">
        <v>0.5</v>
      </c>
      <c r="P263" s="835">
        <v>58.77</v>
      </c>
      <c r="Q263" s="837">
        <v>1</v>
      </c>
      <c r="R263" s="832">
        <v>1</v>
      </c>
      <c r="S263" s="837">
        <v>1</v>
      </c>
      <c r="T263" s="836">
        <v>0.5</v>
      </c>
      <c r="U263" s="838">
        <v>1</v>
      </c>
    </row>
    <row r="264" spans="1:21" ht="14.4" customHeight="1" x14ac:dyDescent="0.3">
      <c r="A264" s="831">
        <v>30</v>
      </c>
      <c r="B264" s="832" t="s">
        <v>2401</v>
      </c>
      <c r="C264" s="832" t="s">
        <v>2407</v>
      </c>
      <c r="D264" s="833" t="s">
        <v>3186</v>
      </c>
      <c r="E264" s="834" t="s">
        <v>2418</v>
      </c>
      <c r="F264" s="832" t="s">
        <v>2402</v>
      </c>
      <c r="G264" s="832" t="s">
        <v>2601</v>
      </c>
      <c r="H264" s="832" t="s">
        <v>580</v>
      </c>
      <c r="I264" s="832" t="s">
        <v>1901</v>
      </c>
      <c r="J264" s="832" t="s">
        <v>1899</v>
      </c>
      <c r="K264" s="832" t="s">
        <v>1902</v>
      </c>
      <c r="L264" s="835">
        <v>35.11</v>
      </c>
      <c r="M264" s="835">
        <v>35.11</v>
      </c>
      <c r="N264" s="832">
        <v>1</v>
      </c>
      <c r="O264" s="836">
        <v>0.5</v>
      </c>
      <c r="P264" s="835"/>
      <c r="Q264" s="837">
        <v>0</v>
      </c>
      <c r="R264" s="832"/>
      <c r="S264" s="837">
        <v>0</v>
      </c>
      <c r="T264" s="836"/>
      <c r="U264" s="838">
        <v>0</v>
      </c>
    </row>
    <row r="265" spans="1:21" ht="14.4" customHeight="1" x14ac:dyDescent="0.3">
      <c r="A265" s="831">
        <v>30</v>
      </c>
      <c r="B265" s="832" t="s">
        <v>2401</v>
      </c>
      <c r="C265" s="832" t="s">
        <v>2407</v>
      </c>
      <c r="D265" s="833" t="s">
        <v>3186</v>
      </c>
      <c r="E265" s="834" t="s">
        <v>2418</v>
      </c>
      <c r="F265" s="832" t="s">
        <v>2402</v>
      </c>
      <c r="G265" s="832" t="s">
        <v>2434</v>
      </c>
      <c r="H265" s="832" t="s">
        <v>580</v>
      </c>
      <c r="I265" s="832" t="s">
        <v>2171</v>
      </c>
      <c r="J265" s="832" t="s">
        <v>708</v>
      </c>
      <c r="K265" s="832" t="s">
        <v>1991</v>
      </c>
      <c r="L265" s="835">
        <v>65.989999999999995</v>
      </c>
      <c r="M265" s="835">
        <v>65.989999999999995</v>
      </c>
      <c r="N265" s="832">
        <v>1</v>
      </c>
      <c r="O265" s="836">
        <v>0.5</v>
      </c>
      <c r="P265" s="835"/>
      <c r="Q265" s="837">
        <v>0</v>
      </c>
      <c r="R265" s="832"/>
      <c r="S265" s="837">
        <v>0</v>
      </c>
      <c r="T265" s="836"/>
      <c r="U265" s="838">
        <v>0</v>
      </c>
    </row>
    <row r="266" spans="1:21" ht="14.4" customHeight="1" x14ac:dyDescent="0.3">
      <c r="A266" s="831">
        <v>30</v>
      </c>
      <c r="B266" s="832" t="s">
        <v>2401</v>
      </c>
      <c r="C266" s="832" t="s">
        <v>2407</v>
      </c>
      <c r="D266" s="833" t="s">
        <v>3186</v>
      </c>
      <c r="E266" s="834" t="s">
        <v>2418</v>
      </c>
      <c r="F266" s="832" t="s">
        <v>2402</v>
      </c>
      <c r="G266" s="832" t="s">
        <v>2434</v>
      </c>
      <c r="H266" s="832" t="s">
        <v>580</v>
      </c>
      <c r="I266" s="832" t="s">
        <v>2172</v>
      </c>
      <c r="J266" s="832" t="s">
        <v>710</v>
      </c>
      <c r="K266" s="832" t="s">
        <v>1995</v>
      </c>
      <c r="L266" s="835">
        <v>132</v>
      </c>
      <c r="M266" s="835">
        <v>396</v>
      </c>
      <c r="N266" s="832">
        <v>3</v>
      </c>
      <c r="O266" s="836">
        <v>1.5</v>
      </c>
      <c r="P266" s="835">
        <v>132</v>
      </c>
      <c r="Q266" s="837">
        <v>0.33333333333333331</v>
      </c>
      <c r="R266" s="832">
        <v>1</v>
      </c>
      <c r="S266" s="837">
        <v>0.33333333333333331</v>
      </c>
      <c r="T266" s="836">
        <v>0.5</v>
      </c>
      <c r="U266" s="838">
        <v>0.33333333333333331</v>
      </c>
    </row>
    <row r="267" spans="1:21" ht="14.4" customHeight="1" x14ac:dyDescent="0.3">
      <c r="A267" s="831">
        <v>30</v>
      </c>
      <c r="B267" s="832" t="s">
        <v>2401</v>
      </c>
      <c r="C267" s="832" t="s">
        <v>2407</v>
      </c>
      <c r="D267" s="833" t="s">
        <v>3186</v>
      </c>
      <c r="E267" s="834" t="s">
        <v>2418</v>
      </c>
      <c r="F267" s="832" t="s">
        <v>2402</v>
      </c>
      <c r="G267" s="832" t="s">
        <v>2762</v>
      </c>
      <c r="H267" s="832" t="s">
        <v>546</v>
      </c>
      <c r="I267" s="832" t="s">
        <v>2831</v>
      </c>
      <c r="J267" s="832" t="s">
        <v>2764</v>
      </c>
      <c r="K267" s="832" t="s">
        <v>2832</v>
      </c>
      <c r="L267" s="835">
        <v>1544.99</v>
      </c>
      <c r="M267" s="835">
        <v>1544.99</v>
      </c>
      <c r="N267" s="832">
        <v>1</v>
      </c>
      <c r="O267" s="836">
        <v>0.5</v>
      </c>
      <c r="P267" s="835">
        <v>1544.99</v>
      </c>
      <c r="Q267" s="837">
        <v>1</v>
      </c>
      <c r="R267" s="832">
        <v>1</v>
      </c>
      <c r="S267" s="837">
        <v>1</v>
      </c>
      <c r="T267" s="836">
        <v>0.5</v>
      </c>
      <c r="U267" s="838">
        <v>1</v>
      </c>
    </row>
    <row r="268" spans="1:21" ht="14.4" customHeight="1" x14ac:dyDescent="0.3">
      <c r="A268" s="831">
        <v>30</v>
      </c>
      <c r="B268" s="832" t="s">
        <v>2401</v>
      </c>
      <c r="C268" s="832" t="s">
        <v>2407</v>
      </c>
      <c r="D268" s="833" t="s">
        <v>3186</v>
      </c>
      <c r="E268" s="834" t="s">
        <v>2418</v>
      </c>
      <c r="F268" s="832" t="s">
        <v>2402</v>
      </c>
      <c r="G268" s="832" t="s">
        <v>2435</v>
      </c>
      <c r="H268" s="832" t="s">
        <v>546</v>
      </c>
      <c r="I268" s="832" t="s">
        <v>2833</v>
      </c>
      <c r="J268" s="832" t="s">
        <v>746</v>
      </c>
      <c r="K268" s="832" t="s">
        <v>2625</v>
      </c>
      <c r="L268" s="835">
        <v>91.11</v>
      </c>
      <c r="M268" s="835">
        <v>182.22</v>
      </c>
      <c r="N268" s="832">
        <v>2</v>
      </c>
      <c r="O268" s="836">
        <v>1.5</v>
      </c>
      <c r="P268" s="835"/>
      <c r="Q268" s="837">
        <v>0</v>
      </c>
      <c r="R268" s="832"/>
      <c r="S268" s="837">
        <v>0</v>
      </c>
      <c r="T268" s="836"/>
      <c r="U268" s="838">
        <v>0</v>
      </c>
    </row>
    <row r="269" spans="1:21" ht="14.4" customHeight="1" x14ac:dyDescent="0.3">
      <c r="A269" s="831">
        <v>30</v>
      </c>
      <c r="B269" s="832" t="s">
        <v>2401</v>
      </c>
      <c r="C269" s="832" t="s">
        <v>2407</v>
      </c>
      <c r="D269" s="833" t="s">
        <v>3186</v>
      </c>
      <c r="E269" s="834" t="s">
        <v>2418</v>
      </c>
      <c r="F269" s="832" t="s">
        <v>2402</v>
      </c>
      <c r="G269" s="832" t="s">
        <v>2834</v>
      </c>
      <c r="H269" s="832" t="s">
        <v>580</v>
      </c>
      <c r="I269" s="832" t="s">
        <v>2193</v>
      </c>
      <c r="J269" s="832" t="s">
        <v>2194</v>
      </c>
      <c r="K269" s="832" t="s">
        <v>2195</v>
      </c>
      <c r="L269" s="835">
        <v>264.23</v>
      </c>
      <c r="M269" s="835">
        <v>792.69</v>
      </c>
      <c r="N269" s="832">
        <v>3</v>
      </c>
      <c r="O269" s="836">
        <v>1</v>
      </c>
      <c r="P269" s="835"/>
      <c r="Q269" s="837">
        <v>0</v>
      </c>
      <c r="R269" s="832"/>
      <c r="S269" s="837">
        <v>0</v>
      </c>
      <c r="T269" s="836"/>
      <c r="U269" s="838">
        <v>0</v>
      </c>
    </row>
    <row r="270" spans="1:21" ht="14.4" customHeight="1" x14ac:dyDescent="0.3">
      <c r="A270" s="831">
        <v>30</v>
      </c>
      <c r="B270" s="832" t="s">
        <v>2401</v>
      </c>
      <c r="C270" s="832" t="s">
        <v>2407</v>
      </c>
      <c r="D270" s="833" t="s">
        <v>3186</v>
      </c>
      <c r="E270" s="834" t="s">
        <v>2418</v>
      </c>
      <c r="F270" s="832" t="s">
        <v>2402</v>
      </c>
      <c r="G270" s="832" t="s">
        <v>2835</v>
      </c>
      <c r="H270" s="832" t="s">
        <v>580</v>
      </c>
      <c r="I270" s="832" t="s">
        <v>2285</v>
      </c>
      <c r="J270" s="832" t="s">
        <v>1648</v>
      </c>
      <c r="K270" s="832" t="s">
        <v>2286</v>
      </c>
      <c r="L270" s="835">
        <v>300.31</v>
      </c>
      <c r="M270" s="835">
        <v>300.31</v>
      </c>
      <c r="N270" s="832">
        <v>1</v>
      </c>
      <c r="O270" s="836">
        <v>0.5</v>
      </c>
      <c r="P270" s="835">
        <v>300.31</v>
      </c>
      <c r="Q270" s="837">
        <v>1</v>
      </c>
      <c r="R270" s="832">
        <v>1</v>
      </c>
      <c r="S270" s="837">
        <v>1</v>
      </c>
      <c r="T270" s="836">
        <v>0.5</v>
      </c>
      <c r="U270" s="838">
        <v>1</v>
      </c>
    </row>
    <row r="271" spans="1:21" ht="14.4" customHeight="1" x14ac:dyDescent="0.3">
      <c r="A271" s="831">
        <v>30</v>
      </c>
      <c r="B271" s="832" t="s">
        <v>2401</v>
      </c>
      <c r="C271" s="832" t="s">
        <v>2407</v>
      </c>
      <c r="D271" s="833" t="s">
        <v>3186</v>
      </c>
      <c r="E271" s="834" t="s">
        <v>2418</v>
      </c>
      <c r="F271" s="832" t="s">
        <v>2402</v>
      </c>
      <c r="G271" s="832" t="s">
        <v>2836</v>
      </c>
      <c r="H271" s="832" t="s">
        <v>580</v>
      </c>
      <c r="I271" s="832" t="s">
        <v>2374</v>
      </c>
      <c r="J271" s="832" t="s">
        <v>2375</v>
      </c>
      <c r="K271" s="832" t="s">
        <v>2376</v>
      </c>
      <c r="L271" s="835">
        <v>123.2</v>
      </c>
      <c r="M271" s="835">
        <v>123.2</v>
      </c>
      <c r="N271" s="832">
        <v>1</v>
      </c>
      <c r="O271" s="836">
        <v>0.5</v>
      </c>
      <c r="P271" s="835"/>
      <c r="Q271" s="837">
        <v>0</v>
      </c>
      <c r="R271" s="832"/>
      <c r="S271" s="837">
        <v>0</v>
      </c>
      <c r="T271" s="836"/>
      <c r="U271" s="838">
        <v>0</v>
      </c>
    </row>
    <row r="272" spans="1:21" ht="14.4" customHeight="1" x14ac:dyDescent="0.3">
      <c r="A272" s="831">
        <v>30</v>
      </c>
      <c r="B272" s="832" t="s">
        <v>2401</v>
      </c>
      <c r="C272" s="832" t="s">
        <v>2407</v>
      </c>
      <c r="D272" s="833" t="s">
        <v>3186</v>
      </c>
      <c r="E272" s="834" t="s">
        <v>2418</v>
      </c>
      <c r="F272" s="832" t="s">
        <v>2402</v>
      </c>
      <c r="G272" s="832" t="s">
        <v>2836</v>
      </c>
      <c r="H272" s="832" t="s">
        <v>546</v>
      </c>
      <c r="I272" s="832" t="s">
        <v>2837</v>
      </c>
      <c r="J272" s="832" t="s">
        <v>2838</v>
      </c>
      <c r="K272" s="832" t="s">
        <v>1991</v>
      </c>
      <c r="L272" s="835">
        <v>132</v>
      </c>
      <c r="M272" s="835">
        <v>396</v>
      </c>
      <c r="N272" s="832">
        <v>3</v>
      </c>
      <c r="O272" s="836">
        <v>1</v>
      </c>
      <c r="P272" s="835">
        <v>396</v>
      </c>
      <c r="Q272" s="837">
        <v>1</v>
      </c>
      <c r="R272" s="832">
        <v>3</v>
      </c>
      <c r="S272" s="837">
        <v>1</v>
      </c>
      <c r="T272" s="836">
        <v>1</v>
      </c>
      <c r="U272" s="838">
        <v>1</v>
      </c>
    </row>
    <row r="273" spans="1:21" ht="14.4" customHeight="1" x14ac:dyDescent="0.3">
      <c r="A273" s="831">
        <v>30</v>
      </c>
      <c r="B273" s="832" t="s">
        <v>2401</v>
      </c>
      <c r="C273" s="832" t="s">
        <v>2407</v>
      </c>
      <c r="D273" s="833" t="s">
        <v>3186</v>
      </c>
      <c r="E273" s="834" t="s">
        <v>2418</v>
      </c>
      <c r="F273" s="832" t="s">
        <v>2402</v>
      </c>
      <c r="G273" s="832" t="s">
        <v>2839</v>
      </c>
      <c r="H273" s="832" t="s">
        <v>546</v>
      </c>
      <c r="I273" s="832" t="s">
        <v>2840</v>
      </c>
      <c r="J273" s="832" t="s">
        <v>2841</v>
      </c>
      <c r="K273" s="832" t="s">
        <v>2842</v>
      </c>
      <c r="L273" s="835">
        <v>62.18</v>
      </c>
      <c r="M273" s="835">
        <v>62.18</v>
      </c>
      <c r="N273" s="832">
        <v>1</v>
      </c>
      <c r="O273" s="836">
        <v>0.5</v>
      </c>
      <c r="P273" s="835">
        <v>62.18</v>
      </c>
      <c r="Q273" s="837">
        <v>1</v>
      </c>
      <c r="R273" s="832">
        <v>1</v>
      </c>
      <c r="S273" s="837">
        <v>1</v>
      </c>
      <c r="T273" s="836">
        <v>0.5</v>
      </c>
      <c r="U273" s="838">
        <v>1</v>
      </c>
    </row>
    <row r="274" spans="1:21" ht="14.4" customHeight="1" x14ac:dyDescent="0.3">
      <c r="A274" s="831">
        <v>30</v>
      </c>
      <c r="B274" s="832" t="s">
        <v>2401</v>
      </c>
      <c r="C274" s="832" t="s">
        <v>2407</v>
      </c>
      <c r="D274" s="833" t="s">
        <v>3186</v>
      </c>
      <c r="E274" s="834" t="s">
        <v>2418</v>
      </c>
      <c r="F274" s="832" t="s">
        <v>2402</v>
      </c>
      <c r="G274" s="832" t="s">
        <v>2442</v>
      </c>
      <c r="H274" s="832" t="s">
        <v>580</v>
      </c>
      <c r="I274" s="832" t="s">
        <v>1862</v>
      </c>
      <c r="J274" s="832" t="s">
        <v>875</v>
      </c>
      <c r="K274" s="832" t="s">
        <v>1863</v>
      </c>
      <c r="L274" s="835">
        <v>42.51</v>
      </c>
      <c r="M274" s="835">
        <v>170.04</v>
      </c>
      <c r="N274" s="832">
        <v>4</v>
      </c>
      <c r="O274" s="836">
        <v>2</v>
      </c>
      <c r="P274" s="835">
        <v>42.51</v>
      </c>
      <c r="Q274" s="837">
        <v>0.25</v>
      </c>
      <c r="R274" s="832">
        <v>1</v>
      </c>
      <c r="S274" s="837">
        <v>0.25</v>
      </c>
      <c r="T274" s="836">
        <v>0.5</v>
      </c>
      <c r="U274" s="838">
        <v>0.25</v>
      </c>
    </row>
    <row r="275" spans="1:21" ht="14.4" customHeight="1" x14ac:dyDescent="0.3">
      <c r="A275" s="831">
        <v>30</v>
      </c>
      <c r="B275" s="832" t="s">
        <v>2401</v>
      </c>
      <c r="C275" s="832" t="s">
        <v>2407</v>
      </c>
      <c r="D275" s="833" t="s">
        <v>3186</v>
      </c>
      <c r="E275" s="834" t="s">
        <v>2418</v>
      </c>
      <c r="F275" s="832" t="s">
        <v>2402</v>
      </c>
      <c r="G275" s="832" t="s">
        <v>2843</v>
      </c>
      <c r="H275" s="832" t="s">
        <v>546</v>
      </c>
      <c r="I275" s="832" t="s">
        <v>2844</v>
      </c>
      <c r="J275" s="832" t="s">
        <v>2845</v>
      </c>
      <c r="K275" s="832" t="s">
        <v>2846</v>
      </c>
      <c r="L275" s="835">
        <v>0</v>
      </c>
      <c r="M275" s="835">
        <v>0</v>
      </c>
      <c r="N275" s="832">
        <v>3</v>
      </c>
      <c r="O275" s="836">
        <v>1</v>
      </c>
      <c r="P275" s="835"/>
      <c r="Q275" s="837"/>
      <c r="R275" s="832"/>
      <c r="S275" s="837">
        <v>0</v>
      </c>
      <c r="T275" s="836"/>
      <c r="U275" s="838">
        <v>0</v>
      </c>
    </row>
    <row r="276" spans="1:21" ht="14.4" customHeight="1" x14ac:dyDescent="0.3">
      <c r="A276" s="831">
        <v>30</v>
      </c>
      <c r="B276" s="832" t="s">
        <v>2401</v>
      </c>
      <c r="C276" s="832" t="s">
        <v>2407</v>
      </c>
      <c r="D276" s="833" t="s">
        <v>3186</v>
      </c>
      <c r="E276" s="834" t="s">
        <v>2418</v>
      </c>
      <c r="F276" s="832" t="s">
        <v>2402</v>
      </c>
      <c r="G276" s="832" t="s">
        <v>2632</v>
      </c>
      <c r="H276" s="832" t="s">
        <v>546</v>
      </c>
      <c r="I276" s="832" t="s">
        <v>2633</v>
      </c>
      <c r="J276" s="832" t="s">
        <v>1024</v>
      </c>
      <c r="K276" s="832" t="s">
        <v>2634</v>
      </c>
      <c r="L276" s="835">
        <v>107.27</v>
      </c>
      <c r="M276" s="835">
        <v>321.81</v>
      </c>
      <c r="N276" s="832">
        <v>3</v>
      </c>
      <c r="O276" s="836">
        <v>1.5</v>
      </c>
      <c r="P276" s="835">
        <v>214.54</v>
      </c>
      <c r="Q276" s="837">
        <v>0.66666666666666663</v>
      </c>
      <c r="R276" s="832">
        <v>2</v>
      </c>
      <c r="S276" s="837">
        <v>0.66666666666666663</v>
      </c>
      <c r="T276" s="836">
        <v>1</v>
      </c>
      <c r="U276" s="838">
        <v>0.66666666666666663</v>
      </c>
    </row>
    <row r="277" spans="1:21" ht="14.4" customHeight="1" x14ac:dyDescent="0.3">
      <c r="A277" s="831">
        <v>30</v>
      </c>
      <c r="B277" s="832" t="s">
        <v>2401</v>
      </c>
      <c r="C277" s="832" t="s">
        <v>2407</v>
      </c>
      <c r="D277" s="833" t="s">
        <v>3186</v>
      </c>
      <c r="E277" s="834" t="s">
        <v>2418</v>
      </c>
      <c r="F277" s="832" t="s">
        <v>2402</v>
      </c>
      <c r="G277" s="832" t="s">
        <v>2500</v>
      </c>
      <c r="H277" s="832" t="s">
        <v>546</v>
      </c>
      <c r="I277" s="832" t="s">
        <v>2543</v>
      </c>
      <c r="J277" s="832" t="s">
        <v>946</v>
      </c>
      <c r="K277" s="832" t="s">
        <v>2544</v>
      </c>
      <c r="L277" s="835">
        <v>75.05</v>
      </c>
      <c r="M277" s="835">
        <v>75.05</v>
      </c>
      <c r="N277" s="832">
        <v>1</v>
      </c>
      <c r="O277" s="836">
        <v>0.5</v>
      </c>
      <c r="P277" s="835"/>
      <c r="Q277" s="837">
        <v>0</v>
      </c>
      <c r="R277" s="832"/>
      <c r="S277" s="837">
        <v>0</v>
      </c>
      <c r="T277" s="836"/>
      <c r="U277" s="838">
        <v>0</v>
      </c>
    </row>
    <row r="278" spans="1:21" ht="14.4" customHeight="1" x14ac:dyDescent="0.3">
      <c r="A278" s="831">
        <v>30</v>
      </c>
      <c r="B278" s="832" t="s">
        <v>2401</v>
      </c>
      <c r="C278" s="832" t="s">
        <v>2407</v>
      </c>
      <c r="D278" s="833" t="s">
        <v>3186</v>
      </c>
      <c r="E278" s="834" t="s">
        <v>2418</v>
      </c>
      <c r="F278" s="832" t="s">
        <v>2402</v>
      </c>
      <c r="G278" s="832" t="s">
        <v>2500</v>
      </c>
      <c r="H278" s="832" t="s">
        <v>546</v>
      </c>
      <c r="I278" s="832" t="s">
        <v>2501</v>
      </c>
      <c r="J278" s="832" t="s">
        <v>950</v>
      </c>
      <c r="K278" s="832" t="s">
        <v>2502</v>
      </c>
      <c r="L278" s="835">
        <v>45.03</v>
      </c>
      <c r="M278" s="835">
        <v>135.09</v>
      </c>
      <c r="N278" s="832">
        <v>3</v>
      </c>
      <c r="O278" s="836">
        <v>1.5</v>
      </c>
      <c r="P278" s="835"/>
      <c r="Q278" s="837">
        <v>0</v>
      </c>
      <c r="R278" s="832"/>
      <c r="S278" s="837">
        <v>0</v>
      </c>
      <c r="T278" s="836"/>
      <c r="U278" s="838">
        <v>0</v>
      </c>
    </row>
    <row r="279" spans="1:21" ht="14.4" customHeight="1" x14ac:dyDescent="0.3">
      <c r="A279" s="831">
        <v>30</v>
      </c>
      <c r="B279" s="832" t="s">
        <v>2401</v>
      </c>
      <c r="C279" s="832" t="s">
        <v>2407</v>
      </c>
      <c r="D279" s="833" t="s">
        <v>3186</v>
      </c>
      <c r="E279" s="834" t="s">
        <v>2418</v>
      </c>
      <c r="F279" s="832" t="s">
        <v>2402</v>
      </c>
      <c r="G279" s="832" t="s">
        <v>2503</v>
      </c>
      <c r="H279" s="832" t="s">
        <v>546</v>
      </c>
      <c r="I279" s="832" t="s">
        <v>2504</v>
      </c>
      <c r="J279" s="832" t="s">
        <v>1285</v>
      </c>
      <c r="K279" s="832" t="s">
        <v>2505</v>
      </c>
      <c r="L279" s="835">
        <v>34.15</v>
      </c>
      <c r="M279" s="835">
        <v>68.3</v>
      </c>
      <c r="N279" s="832">
        <v>2</v>
      </c>
      <c r="O279" s="836">
        <v>1.5</v>
      </c>
      <c r="P279" s="835">
        <v>34.15</v>
      </c>
      <c r="Q279" s="837">
        <v>0.5</v>
      </c>
      <c r="R279" s="832">
        <v>1</v>
      </c>
      <c r="S279" s="837">
        <v>0.5</v>
      </c>
      <c r="T279" s="836">
        <v>1</v>
      </c>
      <c r="U279" s="838">
        <v>0.66666666666666663</v>
      </c>
    </row>
    <row r="280" spans="1:21" ht="14.4" customHeight="1" x14ac:dyDescent="0.3">
      <c r="A280" s="831">
        <v>30</v>
      </c>
      <c r="B280" s="832" t="s">
        <v>2401</v>
      </c>
      <c r="C280" s="832" t="s">
        <v>2407</v>
      </c>
      <c r="D280" s="833" t="s">
        <v>3186</v>
      </c>
      <c r="E280" s="834" t="s">
        <v>2418</v>
      </c>
      <c r="F280" s="832" t="s">
        <v>2402</v>
      </c>
      <c r="G280" s="832" t="s">
        <v>2847</v>
      </c>
      <c r="H280" s="832" t="s">
        <v>546</v>
      </c>
      <c r="I280" s="832" t="s">
        <v>2848</v>
      </c>
      <c r="J280" s="832" t="s">
        <v>1198</v>
      </c>
      <c r="K280" s="832" t="s">
        <v>2849</v>
      </c>
      <c r="L280" s="835">
        <v>74.64</v>
      </c>
      <c r="M280" s="835">
        <v>74.64</v>
      </c>
      <c r="N280" s="832">
        <v>1</v>
      </c>
      <c r="O280" s="836">
        <v>0.5</v>
      </c>
      <c r="P280" s="835"/>
      <c r="Q280" s="837">
        <v>0</v>
      </c>
      <c r="R280" s="832"/>
      <c r="S280" s="837">
        <v>0</v>
      </c>
      <c r="T280" s="836"/>
      <c r="U280" s="838">
        <v>0</v>
      </c>
    </row>
    <row r="281" spans="1:21" ht="14.4" customHeight="1" x14ac:dyDescent="0.3">
      <c r="A281" s="831">
        <v>30</v>
      </c>
      <c r="B281" s="832" t="s">
        <v>2401</v>
      </c>
      <c r="C281" s="832" t="s">
        <v>2407</v>
      </c>
      <c r="D281" s="833" t="s">
        <v>3186</v>
      </c>
      <c r="E281" s="834" t="s">
        <v>2418</v>
      </c>
      <c r="F281" s="832" t="s">
        <v>2402</v>
      </c>
      <c r="G281" s="832" t="s">
        <v>2782</v>
      </c>
      <c r="H281" s="832" t="s">
        <v>580</v>
      </c>
      <c r="I281" s="832" t="s">
        <v>2297</v>
      </c>
      <c r="J281" s="832" t="s">
        <v>699</v>
      </c>
      <c r="K281" s="832" t="s">
        <v>2298</v>
      </c>
      <c r="L281" s="835">
        <v>8.7899999999999991</v>
      </c>
      <c r="M281" s="835">
        <v>8.7899999999999991</v>
      </c>
      <c r="N281" s="832">
        <v>1</v>
      </c>
      <c r="O281" s="836">
        <v>0.5</v>
      </c>
      <c r="P281" s="835"/>
      <c r="Q281" s="837">
        <v>0</v>
      </c>
      <c r="R281" s="832"/>
      <c r="S281" s="837">
        <v>0</v>
      </c>
      <c r="T281" s="836"/>
      <c r="U281" s="838">
        <v>0</v>
      </c>
    </row>
    <row r="282" spans="1:21" ht="14.4" customHeight="1" x14ac:dyDescent="0.3">
      <c r="A282" s="831">
        <v>30</v>
      </c>
      <c r="B282" s="832" t="s">
        <v>2401</v>
      </c>
      <c r="C282" s="832" t="s">
        <v>2407</v>
      </c>
      <c r="D282" s="833" t="s">
        <v>3186</v>
      </c>
      <c r="E282" s="834" t="s">
        <v>2418</v>
      </c>
      <c r="F282" s="832" t="s">
        <v>2402</v>
      </c>
      <c r="G282" s="832" t="s">
        <v>2782</v>
      </c>
      <c r="H282" s="832" t="s">
        <v>546</v>
      </c>
      <c r="I282" s="832" t="s">
        <v>2850</v>
      </c>
      <c r="J282" s="832" t="s">
        <v>2851</v>
      </c>
      <c r="K282" s="832" t="s">
        <v>2298</v>
      </c>
      <c r="L282" s="835">
        <v>8.7899999999999991</v>
      </c>
      <c r="M282" s="835">
        <v>8.7899999999999991</v>
      </c>
      <c r="N282" s="832">
        <v>1</v>
      </c>
      <c r="O282" s="836">
        <v>0.5</v>
      </c>
      <c r="P282" s="835"/>
      <c r="Q282" s="837">
        <v>0</v>
      </c>
      <c r="R282" s="832"/>
      <c r="S282" s="837">
        <v>0</v>
      </c>
      <c r="T282" s="836"/>
      <c r="U282" s="838">
        <v>0</v>
      </c>
    </row>
    <row r="283" spans="1:21" ht="14.4" customHeight="1" x14ac:dyDescent="0.3">
      <c r="A283" s="831">
        <v>30</v>
      </c>
      <c r="B283" s="832" t="s">
        <v>2401</v>
      </c>
      <c r="C283" s="832" t="s">
        <v>2407</v>
      </c>
      <c r="D283" s="833" t="s">
        <v>3186</v>
      </c>
      <c r="E283" s="834" t="s">
        <v>2418</v>
      </c>
      <c r="F283" s="832" t="s">
        <v>2402</v>
      </c>
      <c r="G283" s="832" t="s">
        <v>2656</v>
      </c>
      <c r="H283" s="832" t="s">
        <v>580</v>
      </c>
      <c r="I283" s="832" t="s">
        <v>1837</v>
      </c>
      <c r="J283" s="832" t="s">
        <v>1838</v>
      </c>
      <c r="K283" s="832" t="s">
        <v>1839</v>
      </c>
      <c r="L283" s="835">
        <v>93.43</v>
      </c>
      <c r="M283" s="835">
        <v>93.43</v>
      </c>
      <c r="N283" s="832">
        <v>1</v>
      </c>
      <c r="O283" s="836">
        <v>0.5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" customHeight="1" x14ac:dyDescent="0.3">
      <c r="A284" s="831">
        <v>30</v>
      </c>
      <c r="B284" s="832" t="s">
        <v>2401</v>
      </c>
      <c r="C284" s="832" t="s">
        <v>2407</v>
      </c>
      <c r="D284" s="833" t="s">
        <v>3186</v>
      </c>
      <c r="E284" s="834" t="s">
        <v>2418</v>
      </c>
      <c r="F284" s="832" t="s">
        <v>2402</v>
      </c>
      <c r="G284" s="832" t="s">
        <v>2852</v>
      </c>
      <c r="H284" s="832" t="s">
        <v>580</v>
      </c>
      <c r="I284" s="832" t="s">
        <v>2150</v>
      </c>
      <c r="J284" s="832" t="s">
        <v>2151</v>
      </c>
      <c r="K284" s="832" t="s">
        <v>2152</v>
      </c>
      <c r="L284" s="835">
        <v>88.92</v>
      </c>
      <c r="M284" s="835">
        <v>177.84</v>
      </c>
      <c r="N284" s="832">
        <v>2</v>
      </c>
      <c r="O284" s="836">
        <v>0.5</v>
      </c>
      <c r="P284" s="835"/>
      <c r="Q284" s="837">
        <v>0</v>
      </c>
      <c r="R284" s="832"/>
      <c r="S284" s="837">
        <v>0</v>
      </c>
      <c r="T284" s="836"/>
      <c r="U284" s="838">
        <v>0</v>
      </c>
    </row>
    <row r="285" spans="1:21" ht="14.4" customHeight="1" x14ac:dyDescent="0.3">
      <c r="A285" s="831">
        <v>30</v>
      </c>
      <c r="B285" s="832" t="s">
        <v>2401</v>
      </c>
      <c r="C285" s="832" t="s">
        <v>2407</v>
      </c>
      <c r="D285" s="833" t="s">
        <v>3186</v>
      </c>
      <c r="E285" s="834" t="s">
        <v>2418</v>
      </c>
      <c r="F285" s="832" t="s">
        <v>2402</v>
      </c>
      <c r="G285" s="832" t="s">
        <v>2852</v>
      </c>
      <c r="H285" s="832" t="s">
        <v>580</v>
      </c>
      <c r="I285" s="832" t="s">
        <v>2361</v>
      </c>
      <c r="J285" s="832" t="s">
        <v>2151</v>
      </c>
      <c r="K285" s="832" t="s">
        <v>2362</v>
      </c>
      <c r="L285" s="835">
        <v>467.28</v>
      </c>
      <c r="M285" s="835">
        <v>467.28</v>
      </c>
      <c r="N285" s="832">
        <v>1</v>
      </c>
      <c r="O285" s="836">
        <v>0.5</v>
      </c>
      <c r="P285" s="835"/>
      <c r="Q285" s="837">
        <v>0</v>
      </c>
      <c r="R285" s="832"/>
      <c r="S285" s="837">
        <v>0</v>
      </c>
      <c r="T285" s="836"/>
      <c r="U285" s="838">
        <v>0</v>
      </c>
    </row>
    <row r="286" spans="1:21" ht="14.4" customHeight="1" x14ac:dyDescent="0.3">
      <c r="A286" s="831">
        <v>30</v>
      </c>
      <c r="B286" s="832" t="s">
        <v>2401</v>
      </c>
      <c r="C286" s="832" t="s">
        <v>2407</v>
      </c>
      <c r="D286" s="833" t="s">
        <v>3186</v>
      </c>
      <c r="E286" s="834" t="s">
        <v>2418</v>
      </c>
      <c r="F286" s="832" t="s">
        <v>2402</v>
      </c>
      <c r="G286" s="832" t="s">
        <v>2451</v>
      </c>
      <c r="H286" s="832" t="s">
        <v>546</v>
      </c>
      <c r="I286" s="832" t="s">
        <v>2853</v>
      </c>
      <c r="J286" s="832" t="s">
        <v>2784</v>
      </c>
      <c r="K286" s="832" t="s">
        <v>2854</v>
      </c>
      <c r="L286" s="835">
        <v>35.18</v>
      </c>
      <c r="M286" s="835">
        <v>105.53999999999999</v>
      </c>
      <c r="N286" s="832">
        <v>3</v>
      </c>
      <c r="O286" s="836">
        <v>1.5</v>
      </c>
      <c r="P286" s="835">
        <v>35.18</v>
      </c>
      <c r="Q286" s="837">
        <v>0.33333333333333337</v>
      </c>
      <c r="R286" s="832">
        <v>1</v>
      </c>
      <c r="S286" s="837">
        <v>0.33333333333333331</v>
      </c>
      <c r="T286" s="836">
        <v>0.5</v>
      </c>
      <c r="U286" s="838">
        <v>0.33333333333333331</v>
      </c>
    </row>
    <row r="287" spans="1:21" ht="14.4" customHeight="1" x14ac:dyDescent="0.3">
      <c r="A287" s="831">
        <v>30</v>
      </c>
      <c r="B287" s="832" t="s">
        <v>2401</v>
      </c>
      <c r="C287" s="832" t="s">
        <v>2407</v>
      </c>
      <c r="D287" s="833" t="s">
        <v>3186</v>
      </c>
      <c r="E287" s="834" t="s">
        <v>2418</v>
      </c>
      <c r="F287" s="832" t="s">
        <v>2402</v>
      </c>
      <c r="G287" s="832" t="s">
        <v>2451</v>
      </c>
      <c r="H287" s="832" t="s">
        <v>546</v>
      </c>
      <c r="I287" s="832" t="s">
        <v>2506</v>
      </c>
      <c r="J287" s="832" t="s">
        <v>888</v>
      </c>
      <c r="K287" s="832" t="s">
        <v>2507</v>
      </c>
      <c r="L287" s="835">
        <v>29.31</v>
      </c>
      <c r="M287" s="835">
        <v>29.31</v>
      </c>
      <c r="N287" s="832">
        <v>1</v>
      </c>
      <c r="O287" s="836">
        <v>0.5</v>
      </c>
      <c r="P287" s="835"/>
      <c r="Q287" s="837">
        <v>0</v>
      </c>
      <c r="R287" s="832"/>
      <c r="S287" s="837">
        <v>0</v>
      </c>
      <c r="T287" s="836"/>
      <c r="U287" s="838">
        <v>0</v>
      </c>
    </row>
    <row r="288" spans="1:21" ht="14.4" customHeight="1" x14ac:dyDescent="0.3">
      <c r="A288" s="831">
        <v>30</v>
      </c>
      <c r="B288" s="832" t="s">
        <v>2401</v>
      </c>
      <c r="C288" s="832" t="s">
        <v>2407</v>
      </c>
      <c r="D288" s="833" t="s">
        <v>3186</v>
      </c>
      <c r="E288" s="834" t="s">
        <v>2418</v>
      </c>
      <c r="F288" s="832" t="s">
        <v>2402</v>
      </c>
      <c r="G288" s="832" t="s">
        <v>2451</v>
      </c>
      <c r="H288" s="832" t="s">
        <v>546</v>
      </c>
      <c r="I288" s="832" t="s">
        <v>2660</v>
      </c>
      <c r="J288" s="832" t="s">
        <v>2661</v>
      </c>
      <c r="K288" s="832" t="s">
        <v>2662</v>
      </c>
      <c r="L288" s="835">
        <v>0</v>
      </c>
      <c r="M288" s="835">
        <v>0</v>
      </c>
      <c r="N288" s="832">
        <v>1</v>
      </c>
      <c r="O288" s="836">
        <v>0.5</v>
      </c>
      <c r="P288" s="835"/>
      <c r="Q288" s="837"/>
      <c r="R288" s="832"/>
      <c r="S288" s="837">
        <v>0</v>
      </c>
      <c r="T288" s="836"/>
      <c r="U288" s="838">
        <v>0</v>
      </c>
    </row>
    <row r="289" spans="1:21" ht="14.4" customHeight="1" x14ac:dyDescent="0.3">
      <c r="A289" s="831">
        <v>30</v>
      </c>
      <c r="B289" s="832" t="s">
        <v>2401</v>
      </c>
      <c r="C289" s="832" t="s">
        <v>2407</v>
      </c>
      <c r="D289" s="833" t="s">
        <v>3186</v>
      </c>
      <c r="E289" s="834" t="s">
        <v>2418</v>
      </c>
      <c r="F289" s="832" t="s">
        <v>2402</v>
      </c>
      <c r="G289" s="832" t="s">
        <v>2451</v>
      </c>
      <c r="H289" s="832" t="s">
        <v>546</v>
      </c>
      <c r="I289" s="832" t="s">
        <v>2452</v>
      </c>
      <c r="J289" s="832" t="s">
        <v>2453</v>
      </c>
      <c r="K289" s="832" t="s">
        <v>2454</v>
      </c>
      <c r="L289" s="835">
        <v>35.17</v>
      </c>
      <c r="M289" s="835">
        <v>35.17</v>
      </c>
      <c r="N289" s="832">
        <v>1</v>
      </c>
      <c r="O289" s="836">
        <v>0.5</v>
      </c>
      <c r="P289" s="835">
        <v>35.17</v>
      </c>
      <c r="Q289" s="837">
        <v>1</v>
      </c>
      <c r="R289" s="832">
        <v>1</v>
      </c>
      <c r="S289" s="837">
        <v>1</v>
      </c>
      <c r="T289" s="836">
        <v>0.5</v>
      </c>
      <c r="U289" s="838">
        <v>1</v>
      </c>
    </row>
    <row r="290" spans="1:21" ht="14.4" customHeight="1" x14ac:dyDescent="0.3">
      <c r="A290" s="831">
        <v>30</v>
      </c>
      <c r="B290" s="832" t="s">
        <v>2401</v>
      </c>
      <c r="C290" s="832" t="s">
        <v>2407</v>
      </c>
      <c r="D290" s="833" t="s">
        <v>3186</v>
      </c>
      <c r="E290" s="834" t="s">
        <v>2418</v>
      </c>
      <c r="F290" s="832" t="s">
        <v>2402</v>
      </c>
      <c r="G290" s="832" t="s">
        <v>2552</v>
      </c>
      <c r="H290" s="832" t="s">
        <v>546</v>
      </c>
      <c r="I290" s="832" t="s">
        <v>2553</v>
      </c>
      <c r="J290" s="832" t="s">
        <v>2554</v>
      </c>
      <c r="K290" s="832" t="s">
        <v>2555</v>
      </c>
      <c r="L290" s="835">
        <v>88.76</v>
      </c>
      <c r="M290" s="835">
        <v>88.76</v>
      </c>
      <c r="N290" s="832">
        <v>1</v>
      </c>
      <c r="O290" s="836">
        <v>0.5</v>
      </c>
      <c r="P290" s="835"/>
      <c r="Q290" s="837">
        <v>0</v>
      </c>
      <c r="R290" s="832"/>
      <c r="S290" s="837">
        <v>0</v>
      </c>
      <c r="T290" s="836"/>
      <c r="U290" s="838">
        <v>0</v>
      </c>
    </row>
    <row r="291" spans="1:21" ht="14.4" customHeight="1" x14ac:dyDescent="0.3">
      <c r="A291" s="831">
        <v>30</v>
      </c>
      <c r="B291" s="832" t="s">
        <v>2401</v>
      </c>
      <c r="C291" s="832" t="s">
        <v>2407</v>
      </c>
      <c r="D291" s="833" t="s">
        <v>3186</v>
      </c>
      <c r="E291" s="834" t="s">
        <v>2418</v>
      </c>
      <c r="F291" s="832" t="s">
        <v>2402</v>
      </c>
      <c r="G291" s="832" t="s">
        <v>2855</v>
      </c>
      <c r="H291" s="832" t="s">
        <v>580</v>
      </c>
      <c r="I291" s="832" t="s">
        <v>2132</v>
      </c>
      <c r="J291" s="832" t="s">
        <v>2133</v>
      </c>
      <c r="K291" s="832" t="s">
        <v>2134</v>
      </c>
      <c r="L291" s="835">
        <v>109.89</v>
      </c>
      <c r="M291" s="835">
        <v>109.89</v>
      </c>
      <c r="N291" s="832">
        <v>1</v>
      </c>
      <c r="O291" s="836">
        <v>0.5</v>
      </c>
      <c r="P291" s="835"/>
      <c r="Q291" s="837">
        <v>0</v>
      </c>
      <c r="R291" s="832"/>
      <c r="S291" s="837">
        <v>0</v>
      </c>
      <c r="T291" s="836"/>
      <c r="U291" s="838">
        <v>0</v>
      </c>
    </row>
    <row r="292" spans="1:21" ht="14.4" customHeight="1" x14ac:dyDescent="0.3">
      <c r="A292" s="831">
        <v>30</v>
      </c>
      <c r="B292" s="832" t="s">
        <v>2401</v>
      </c>
      <c r="C292" s="832" t="s">
        <v>2407</v>
      </c>
      <c r="D292" s="833" t="s">
        <v>3186</v>
      </c>
      <c r="E292" s="834" t="s">
        <v>2418</v>
      </c>
      <c r="F292" s="832" t="s">
        <v>2402</v>
      </c>
      <c r="G292" s="832" t="s">
        <v>2560</v>
      </c>
      <c r="H292" s="832" t="s">
        <v>546</v>
      </c>
      <c r="I292" s="832" t="s">
        <v>2561</v>
      </c>
      <c r="J292" s="832" t="s">
        <v>829</v>
      </c>
      <c r="K292" s="832" t="s">
        <v>2562</v>
      </c>
      <c r="L292" s="835">
        <v>0</v>
      </c>
      <c r="M292" s="835">
        <v>0</v>
      </c>
      <c r="N292" s="832">
        <v>1</v>
      </c>
      <c r="O292" s="836">
        <v>0.5</v>
      </c>
      <c r="P292" s="835"/>
      <c r="Q292" s="837"/>
      <c r="R292" s="832"/>
      <c r="S292" s="837">
        <v>0</v>
      </c>
      <c r="T292" s="836"/>
      <c r="U292" s="838">
        <v>0</v>
      </c>
    </row>
    <row r="293" spans="1:21" ht="14.4" customHeight="1" x14ac:dyDescent="0.3">
      <c r="A293" s="831">
        <v>30</v>
      </c>
      <c r="B293" s="832" t="s">
        <v>2401</v>
      </c>
      <c r="C293" s="832" t="s">
        <v>2407</v>
      </c>
      <c r="D293" s="833" t="s">
        <v>3186</v>
      </c>
      <c r="E293" s="834" t="s">
        <v>2418</v>
      </c>
      <c r="F293" s="832" t="s">
        <v>2402</v>
      </c>
      <c r="G293" s="832" t="s">
        <v>2568</v>
      </c>
      <c r="H293" s="832" t="s">
        <v>546</v>
      </c>
      <c r="I293" s="832" t="s">
        <v>2569</v>
      </c>
      <c r="J293" s="832" t="s">
        <v>2570</v>
      </c>
      <c r="K293" s="832" t="s">
        <v>2571</v>
      </c>
      <c r="L293" s="835">
        <v>1228</v>
      </c>
      <c r="M293" s="835">
        <v>1228</v>
      </c>
      <c r="N293" s="832">
        <v>1</v>
      </c>
      <c r="O293" s="836">
        <v>0.5</v>
      </c>
      <c r="P293" s="835">
        <v>1228</v>
      </c>
      <c r="Q293" s="837">
        <v>1</v>
      </c>
      <c r="R293" s="832">
        <v>1</v>
      </c>
      <c r="S293" s="837">
        <v>1</v>
      </c>
      <c r="T293" s="836">
        <v>0.5</v>
      </c>
      <c r="U293" s="838">
        <v>1</v>
      </c>
    </row>
    <row r="294" spans="1:21" ht="14.4" customHeight="1" x14ac:dyDescent="0.3">
      <c r="A294" s="831">
        <v>30</v>
      </c>
      <c r="B294" s="832" t="s">
        <v>2401</v>
      </c>
      <c r="C294" s="832" t="s">
        <v>2407</v>
      </c>
      <c r="D294" s="833" t="s">
        <v>3186</v>
      </c>
      <c r="E294" s="834" t="s">
        <v>2418</v>
      </c>
      <c r="F294" s="832" t="s">
        <v>2402</v>
      </c>
      <c r="G294" s="832" t="s">
        <v>2463</v>
      </c>
      <c r="H294" s="832" t="s">
        <v>546</v>
      </c>
      <c r="I294" s="832" t="s">
        <v>2754</v>
      </c>
      <c r="J294" s="832" t="s">
        <v>2465</v>
      </c>
      <c r="K294" s="832" t="s">
        <v>2755</v>
      </c>
      <c r="L294" s="835">
        <v>43.21</v>
      </c>
      <c r="M294" s="835">
        <v>43.21</v>
      </c>
      <c r="N294" s="832">
        <v>1</v>
      </c>
      <c r="O294" s="836">
        <v>0.5</v>
      </c>
      <c r="P294" s="835"/>
      <c r="Q294" s="837">
        <v>0</v>
      </c>
      <c r="R294" s="832"/>
      <c r="S294" s="837">
        <v>0</v>
      </c>
      <c r="T294" s="836"/>
      <c r="U294" s="838">
        <v>0</v>
      </c>
    </row>
    <row r="295" spans="1:21" ht="14.4" customHeight="1" x14ac:dyDescent="0.3">
      <c r="A295" s="831">
        <v>30</v>
      </c>
      <c r="B295" s="832" t="s">
        <v>2401</v>
      </c>
      <c r="C295" s="832" t="s">
        <v>2407</v>
      </c>
      <c r="D295" s="833" t="s">
        <v>3186</v>
      </c>
      <c r="E295" s="834" t="s">
        <v>2418</v>
      </c>
      <c r="F295" s="832" t="s">
        <v>2402</v>
      </c>
      <c r="G295" s="832" t="s">
        <v>2467</v>
      </c>
      <c r="H295" s="832" t="s">
        <v>580</v>
      </c>
      <c r="I295" s="832" t="s">
        <v>1880</v>
      </c>
      <c r="J295" s="832" t="s">
        <v>1878</v>
      </c>
      <c r="K295" s="832" t="s">
        <v>1881</v>
      </c>
      <c r="L295" s="835">
        <v>10.65</v>
      </c>
      <c r="M295" s="835">
        <v>42.6</v>
      </c>
      <c r="N295" s="832">
        <v>4</v>
      </c>
      <c r="O295" s="836">
        <v>2</v>
      </c>
      <c r="P295" s="835">
        <v>21.3</v>
      </c>
      <c r="Q295" s="837">
        <v>0.5</v>
      </c>
      <c r="R295" s="832">
        <v>2</v>
      </c>
      <c r="S295" s="837">
        <v>0.5</v>
      </c>
      <c r="T295" s="836">
        <v>1</v>
      </c>
      <c r="U295" s="838">
        <v>0.5</v>
      </c>
    </row>
    <row r="296" spans="1:21" ht="14.4" customHeight="1" x14ac:dyDescent="0.3">
      <c r="A296" s="831">
        <v>30</v>
      </c>
      <c r="B296" s="832" t="s">
        <v>2401</v>
      </c>
      <c r="C296" s="832" t="s">
        <v>2407</v>
      </c>
      <c r="D296" s="833" t="s">
        <v>3186</v>
      </c>
      <c r="E296" s="834" t="s">
        <v>2418</v>
      </c>
      <c r="F296" s="832" t="s">
        <v>2402</v>
      </c>
      <c r="G296" s="832" t="s">
        <v>2467</v>
      </c>
      <c r="H296" s="832" t="s">
        <v>580</v>
      </c>
      <c r="I296" s="832" t="s">
        <v>1882</v>
      </c>
      <c r="J296" s="832" t="s">
        <v>1878</v>
      </c>
      <c r="K296" s="832" t="s">
        <v>1883</v>
      </c>
      <c r="L296" s="835">
        <v>35.11</v>
      </c>
      <c r="M296" s="835">
        <v>35.11</v>
      </c>
      <c r="N296" s="832">
        <v>1</v>
      </c>
      <c r="O296" s="836">
        <v>0.5</v>
      </c>
      <c r="P296" s="835">
        <v>35.11</v>
      </c>
      <c r="Q296" s="837">
        <v>1</v>
      </c>
      <c r="R296" s="832">
        <v>1</v>
      </c>
      <c r="S296" s="837">
        <v>1</v>
      </c>
      <c r="T296" s="836">
        <v>0.5</v>
      </c>
      <c r="U296" s="838">
        <v>1</v>
      </c>
    </row>
    <row r="297" spans="1:21" ht="14.4" customHeight="1" x14ac:dyDescent="0.3">
      <c r="A297" s="831">
        <v>30</v>
      </c>
      <c r="B297" s="832" t="s">
        <v>2401</v>
      </c>
      <c r="C297" s="832" t="s">
        <v>2407</v>
      </c>
      <c r="D297" s="833" t="s">
        <v>3186</v>
      </c>
      <c r="E297" s="834" t="s">
        <v>2418</v>
      </c>
      <c r="F297" s="832" t="s">
        <v>2402</v>
      </c>
      <c r="G297" s="832" t="s">
        <v>2467</v>
      </c>
      <c r="H297" s="832" t="s">
        <v>546</v>
      </c>
      <c r="I297" s="832" t="s">
        <v>2856</v>
      </c>
      <c r="J297" s="832" t="s">
        <v>2857</v>
      </c>
      <c r="K297" s="832" t="s">
        <v>2789</v>
      </c>
      <c r="L297" s="835">
        <v>70.23</v>
      </c>
      <c r="M297" s="835">
        <v>70.23</v>
      </c>
      <c r="N297" s="832">
        <v>1</v>
      </c>
      <c r="O297" s="836">
        <v>0.5</v>
      </c>
      <c r="P297" s="835"/>
      <c r="Q297" s="837">
        <v>0</v>
      </c>
      <c r="R297" s="832"/>
      <c r="S297" s="837">
        <v>0</v>
      </c>
      <c r="T297" s="836"/>
      <c r="U297" s="838">
        <v>0</v>
      </c>
    </row>
    <row r="298" spans="1:21" ht="14.4" customHeight="1" x14ac:dyDescent="0.3">
      <c r="A298" s="831">
        <v>30</v>
      </c>
      <c r="B298" s="832" t="s">
        <v>2401</v>
      </c>
      <c r="C298" s="832" t="s">
        <v>2407</v>
      </c>
      <c r="D298" s="833" t="s">
        <v>3186</v>
      </c>
      <c r="E298" s="834" t="s">
        <v>2418</v>
      </c>
      <c r="F298" s="832" t="s">
        <v>2402</v>
      </c>
      <c r="G298" s="832" t="s">
        <v>2508</v>
      </c>
      <c r="H298" s="832" t="s">
        <v>580</v>
      </c>
      <c r="I298" s="832" t="s">
        <v>2858</v>
      </c>
      <c r="J298" s="832" t="s">
        <v>861</v>
      </c>
      <c r="K298" s="832" t="s">
        <v>2859</v>
      </c>
      <c r="L298" s="835">
        <v>147.26</v>
      </c>
      <c r="M298" s="835">
        <v>294.52</v>
      </c>
      <c r="N298" s="832">
        <v>2</v>
      </c>
      <c r="O298" s="836">
        <v>0.5</v>
      </c>
      <c r="P298" s="835"/>
      <c r="Q298" s="837">
        <v>0</v>
      </c>
      <c r="R298" s="832"/>
      <c r="S298" s="837">
        <v>0</v>
      </c>
      <c r="T298" s="836"/>
      <c r="U298" s="838">
        <v>0</v>
      </c>
    </row>
    <row r="299" spans="1:21" ht="14.4" customHeight="1" x14ac:dyDescent="0.3">
      <c r="A299" s="831">
        <v>30</v>
      </c>
      <c r="B299" s="832" t="s">
        <v>2401</v>
      </c>
      <c r="C299" s="832" t="s">
        <v>2407</v>
      </c>
      <c r="D299" s="833" t="s">
        <v>3186</v>
      </c>
      <c r="E299" s="834" t="s">
        <v>2418</v>
      </c>
      <c r="F299" s="832" t="s">
        <v>2402</v>
      </c>
      <c r="G299" s="832" t="s">
        <v>2508</v>
      </c>
      <c r="H299" s="832" t="s">
        <v>580</v>
      </c>
      <c r="I299" s="832" t="s">
        <v>2860</v>
      </c>
      <c r="J299" s="832" t="s">
        <v>861</v>
      </c>
      <c r="K299" s="832" t="s">
        <v>1831</v>
      </c>
      <c r="L299" s="835">
        <v>736.33</v>
      </c>
      <c r="M299" s="835">
        <v>1472.66</v>
      </c>
      <c r="N299" s="832">
        <v>2</v>
      </c>
      <c r="O299" s="836">
        <v>0.5</v>
      </c>
      <c r="P299" s="835"/>
      <c r="Q299" s="837">
        <v>0</v>
      </c>
      <c r="R299" s="832"/>
      <c r="S299" s="837">
        <v>0</v>
      </c>
      <c r="T299" s="836"/>
      <c r="U299" s="838">
        <v>0</v>
      </c>
    </row>
    <row r="300" spans="1:21" ht="14.4" customHeight="1" x14ac:dyDescent="0.3">
      <c r="A300" s="831">
        <v>30</v>
      </c>
      <c r="B300" s="832" t="s">
        <v>2401</v>
      </c>
      <c r="C300" s="832" t="s">
        <v>2407</v>
      </c>
      <c r="D300" s="833" t="s">
        <v>3186</v>
      </c>
      <c r="E300" s="834" t="s">
        <v>2418</v>
      </c>
      <c r="F300" s="832" t="s">
        <v>2402</v>
      </c>
      <c r="G300" s="832" t="s">
        <v>2791</v>
      </c>
      <c r="H300" s="832" t="s">
        <v>546</v>
      </c>
      <c r="I300" s="832" t="s">
        <v>2861</v>
      </c>
      <c r="J300" s="832" t="s">
        <v>810</v>
      </c>
      <c r="K300" s="832" t="s">
        <v>1888</v>
      </c>
      <c r="L300" s="835">
        <v>155.24</v>
      </c>
      <c r="M300" s="835">
        <v>155.24</v>
      </c>
      <c r="N300" s="832">
        <v>1</v>
      </c>
      <c r="O300" s="836">
        <v>0.5</v>
      </c>
      <c r="P300" s="835">
        <v>155.24</v>
      </c>
      <c r="Q300" s="837">
        <v>1</v>
      </c>
      <c r="R300" s="832">
        <v>1</v>
      </c>
      <c r="S300" s="837">
        <v>1</v>
      </c>
      <c r="T300" s="836">
        <v>0.5</v>
      </c>
      <c r="U300" s="838">
        <v>1</v>
      </c>
    </row>
    <row r="301" spans="1:21" ht="14.4" customHeight="1" x14ac:dyDescent="0.3">
      <c r="A301" s="831">
        <v>30</v>
      </c>
      <c r="B301" s="832" t="s">
        <v>2401</v>
      </c>
      <c r="C301" s="832" t="s">
        <v>2407</v>
      </c>
      <c r="D301" s="833" t="s">
        <v>3186</v>
      </c>
      <c r="E301" s="834" t="s">
        <v>2418</v>
      </c>
      <c r="F301" s="832" t="s">
        <v>2402</v>
      </c>
      <c r="G301" s="832" t="s">
        <v>2577</v>
      </c>
      <c r="H301" s="832" t="s">
        <v>546</v>
      </c>
      <c r="I301" s="832" t="s">
        <v>2798</v>
      </c>
      <c r="J301" s="832" t="s">
        <v>893</v>
      </c>
      <c r="K301" s="832" t="s">
        <v>2799</v>
      </c>
      <c r="L301" s="835">
        <v>32.25</v>
      </c>
      <c r="M301" s="835">
        <v>64.5</v>
      </c>
      <c r="N301" s="832">
        <v>2</v>
      </c>
      <c r="O301" s="836">
        <v>1</v>
      </c>
      <c r="P301" s="835">
        <v>32.25</v>
      </c>
      <c r="Q301" s="837">
        <v>0.5</v>
      </c>
      <c r="R301" s="832">
        <v>1</v>
      </c>
      <c r="S301" s="837">
        <v>0.5</v>
      </c>
      <c r="T301" s="836">
        <v>0.5</v>
      </c>
      <c r="U301" s="838">
        <v>0.5</v>
      </c>
    </row>
    <row r="302" spans="1:21" ht="14.4" customHeight="1" x14ac:dyDescent="0.3">
      <c r="A302" s="831">
        <v>30</v>
      </c>
      <c r="B302" s="832" t="s">
        <v>2401</v>
      </c>
      <c r="C302" s="832" t="s">
        <v>2407</v>
      </c>
      <c r="D302" s="833" t="s">
        <v>3186</v>
      </c>
      <c r="E302" s="834" t="s">
        <v>2418</v>
      </c>
      <c r="F302" s="832" t="s">
        <v>2402</v>
      </c>
      <c r="G302" s="832" t="s">
        <v>2474</v>
      </c>
      <c r="H302" s="832" t="s">
        <v>580</v>
      </c>
      <c r="I302" s="832" t="s">
        <v>2475</v>
      </c>
      <c r="J302" s="832" t="s">
        <v>1786</v>
      </c>
      <c r="K302" s="832" t="s">
        <v>1787</v>
      </c>
      <c r="L302" s="835">
        <v>16.12</v>
      </c>
      <c r="M302" s="835">
        <v>16.12</v>
      </c>
      <c r="N302" s="832">
        <v>1</v>
      </c>
      <c r="O302" s="836">
        <v>0.5</v>
      </c>
      <c r="P302" s="835"/>
      <c r="Q302" s="837">
        <v>0</v>
      </c>
      <c r="R302" s="832"/>
      <c r="S302" s="837">
        <v>0</v>
      </c>
      <c r="T302" s="836"/>
      <c r="U302" s="838">
        <v>0</v>
      </c>
    </row>
    <row r="303" spans="1:21" ht="14.4" customHeight="1" x14ac:dyDescent="0.3">
      <c r="A303" s="831">
        <v>30</v>
      </c>
      <c r="B303" s="832" t="s">
        <v>2401</v>
      </c>
      <c r="C303" s="832" t="s">
        <v>2407</v>
      </c>
      <c r="D303" s="833" t="s">
        <v>3186</v>
      </c>
      <c r="E303" s="834" t="s">
        <v>2418</v>
      </c>
      <c r="F303" s="832" t="s">
        <v>2402</v>
      </c>
      <c r="G303" s="832" t="s">
        <v>2474</v>
      </c>
      <c r="H303" s="832" t="s">
        <v>580</v>
      </c>
      <c r="I303" s="832" t="s">
        <v>2862</v>
      </c>
      <c r="J303" s="832" t="s">
        <v>1786</v>
      </c>
      <c r="K303" s="832" t="s">
        <v>1791</v>
      </c>
      <c r="L303" s="835">
        <v>32.25</v>
      </c>
      <c r="M303" s="835">
        <v>129</v>
      </c>
      <c r="N303" s="832">
        <v>4</v>
      </c>
      <c r="O303" s="836">
        <v>2</v>
      </c>
      <c r="P303" s="835">
        <v>32.25</v>
      </c>
      <c r="Q303" s="837">
        <v>0.25</v>
      </c>
      <c r="R303" s="832">
        <v>1</v>
      </c>
      <c r="S303" s="837">
        <v>0.25</v>
      </c>
      <c r="T303" s="836">
        <v>0.5</v>
      </c>
      <c r="U303" s="838">
        <v>0.25</v>
      </c>
    </row>
    <row r="304" spans="1:21" ht="14.4" customHeight="1" x14ac:dyDescent="0.3">
      <c r="A304" s="831">
        <v>30</v>
      </c>
      <c r="B304" s="832" t="s">
        <v>2401</v>
      </c>
      <c r="C304" s="832" t="s">
        <v>2407</v>
      </c>
      <c r="D304" s="833" t="s">
        <v>3186</v>
      </c>
      <c r="E304" s="834" t="s">
        <v>2418</v>
      </c>
      <c r="F304" s="832" t="s">
        <v>2402</v>
      </c>
      <c r="G304" s="832" t="s">
        <v>2481</v>
      </c>
      <c r="H304" s="832" t="s">
        <v>580</v>
      </c>
      <c r="I304" s="832" t="s">
        <v>1937</v>
      </c>
      <c r="J304" s="832" t="s">
        <v>1938</v>
      </c>
      <c r="K304" s="832" t="s">
        <v>1939</v>
      </c>
      <c r="L304" s="835">
        <v>10.34</v>
      </c>
      <c r="M304" s="835">
        <v>20.68</v>
      </c>
      <c r="N304" s="832">
        <v>2</v>
      </c>
      <c r="O304" s="836">
        <v>1</v>
      </c>
      <c r="P304" s="835"/>
      <c r="Q304" s="837">
        <v>0</v>
      </c>
      <c r="R304" s="832"/>
      <c r="S304" s="837">
        <v>0</v>
      </c>
      <c r="T304" s="836"/>
      <c r="U304" s="838">
        <v>0</v>
      </c>
    </row>
    <row r="305" spans="1:21" ht="14.4" customHeight="1" x14ac:dyDescent="0.3">
      <c r="A305" s="831">
        <v>30</v>
      </c>
      <c r="B305" s="832" t="s">
        <v>2401</v>
      </c>
      <c r="C305" s="832" t="s">
        <v>2407</v>
      </c>
      <c r="D305" s="833" t="s">
        <v>3186</v>
      </c>
      <c r="E305" s="834" t="s">
        <v>2418</v>
      </c>
      <c r="F305" s="832" t="s">
        <v>2402</v>
      </c>
      <c r="G305" s="832" t="s">
        <v>2481</v>
      </c>
      <c r="H305" s="832" t="s">
        <v>580</v>
      </c>
      <c r="I305" s="832" t="s">
        <v>2692</v>
      </c>
      <c r="J305" s="832" t="s">
        <v>1938</v>
      </c>
      <c r="K305" s="832" t="s">
        <v>1916</v>
      </c>
      <c r="L305" s="835">
        <v>47.7</v>
      </c>
      <c r="M305" s="835">
        <v>47.7</v>
      </c>
      <c r="N305" s="832">
        <v>1</v>
      </c>
      <c r="O305" s="836">
        <v>0.5</v>
      </c>
      <c r="P305" s="835">
        <v>47.7</v>
      </c>
      <c r="Q305" s="837">
        <v>1</v>
      </c>
      <c r="R305" s="832">
        <v>1</v>
      </c>
      <c r="S305" s="837">
        <v>1</v>
      </c>
      <c r="T305" s="836">
        <v>0.5</v>
      </c>
      <c r="U305" s="838">
        <v>1</v>
      </c>
    </row>
    <row r="306" spans="1:21" ht="14.4" customHeight="1" x14ac:dyDescent="0.3">
      <c r="A306" s="831">
        <v>30</v>
      </c>
      <c r="B306" s="832" t="s">
        <v>2401</v>
      </c>
      <c r="C306" s="832" t="s">
        <v>2407</v>
      </c>
      <c r="D306" s="833" t="s">
        <v>3186</v>
      </c>
      <c r="E306" s="834" t="s">
        <v>2418</v>
      </c>
      <c r="F306" s="832" t="s">
        <v>2402</v>
      </c>
      <c r="G306" s="832" t="s">
        <v>2483</v>
      </c>
      <c r="H306" s="832" t="s">
        <v>546</v>
      </c>
      <c r="I306" s="832" t="s">
        <v>2484</v>
      </c>
      <c r="J306" s="832" t="s">
        <v>1203</v>
      </c>
      <c r="K306" s="832" t="s">
        <v>2485</v>
      </c>
      <c r="L306" s="835">
        <v>105.46</v>
      </c>
      <c r="M306" s="835">
        <v>105.46</v>
      </c>
      <c r="N306" s="832">
        <v>1</v>
      </c>
      <c r="O306" s="836">
        <v>0.5</v>
      </c>
      <c r="P306" s="835"/>
      <c r="Q306" s="837">
        <v>0</v>
      </c>
      <c r="R306" s="832"/>
      <c r="S306" s="837">
        <v>0</v>
      </c>
      <c r="T306" s="836"/>
      <c r="U306" s="838">
        <v>0</v>
      </c>
    </row>
    <row r="307" spans="1:21" ht="14.4" customHeight="1" x14ac:dyDescent="0.3">
      <c r="A307" s="831">
        <v>30</v>
      </c>
      <c r="B307" s="832" t="s">
        <v>2401</v>
      </c>
      <c r="C307" s="832" t="s">
        <v>2407</v>
      </c>
      <c r="D307" s="833" t="s">
        <v>3186</v>
      </c>
      <c r="E307" s="834" t="s">
        <v>2418</v>
      </c>
      <c r="F307" s="832" t="s">
        <v>2402</v>
      </c>
      <c r="G307" s="832" t="s">
        <v>2699</v>
      </c>
      <c r="H307" s="832" t="s">
        <v>580</v>
      </c>
      <c r="I307" s="832" t="s">
        <v>2332</v>
      </c>
      <c r="J307" s="832" t="s">
        <v>2000</v>
      </c>
      <c r="K307" s="832" t="s">
        <v>1995</v>
      </c>
      <c r="L307" s="835">
        <v>143.35</v>
      </c>
      <c r="M307" s="835">
        <v>143.35</v>
      </c>
      <c r="N307" s="832">
        <v>1</v>
      </c>
      <c r="O307" s="836">
        <v>0.5</v>
      </c>
      <c r="P307" s="835">
        <v>143.35</v>
      </c>
      <c r="Q307" s="837">
        <v>1</v>
      </c>
      <c r="R307" s="832">
        <v>1</v>
      </c>
      <c r="S307" s="837">
        <v>1</v>
      </c>
      <c r="T307" s="836">
        <v>0.5</v>
      </c>
      <c r="U307" s="838">
        <v>1</v>
      </c>
    </row>
    <row r="308" spans="1:21" ht="14.4" customHeight="1" x14ac:dyDescent="0.3">
      <c r="A308" s="831">
        <v>30</v>
      </c>
      <c r="B308" s="832" t="s">
        <v>2401</v>
      </c>
      <c r="C308" s="832" t="s">
        <v>2407</v>
      </c>
      <c r="D308" s="833" t="s">
        <v>3186</v>
      </c>
      <c r="E308" s="834" t="s">
        <v>2418</v>
      </c>
      <c r="F308" s="832" t="s">
        <v>2402</v>
      </c>
      <c r="G308" s="832" t="s">
        <v>2515</v>
      </c>
      <c r="H308" s="832" t="s">
        <v>546</v>
      </c>
      <c r="I308" s="832" t="s">
        <v>2863</v>
      </c>
      <c r="J308" s="832" t="s">
        <v>1618</v>
      </c>
      <c r="K308" s="832" t="s">
        <v>2864</v>
      </c>
      <c r="L308" s="835">
        <v>0</v>
      </c>
      <c r="M308" s="835">
        <v>0</v>
      </c>
      <c r="N308" s="832">
        <v>1</v>
      </c>
      <c r="O308" s="836">
        <v>0.5</v>
      </c>
      <c r="P308" s="835"/>
      <c r="Q308" s="837"/>
      <c r="R308" s="832"/>
      <c r="S308" s="837">
        <v>0</v>
      </c>
      <c r="T308" s="836"/>
      <c r="U308" s="838">
        <v>0</v>
      </c>
    </row>
    <row r="309" spans="1:21" ht="14.4" customHeight="1" x14ac:dyDescent="0.3">
      <c r="A309" s="831">
        <v>30</v>
      </c>
      <c r="B309" s="832" t="s">
        <v>2401</v>
      </c>
      <c r="C309" s="832" t="s">
        <v>2407</v>
      </c>
      <c r="D309" s="833" t="s">
        <v>3186</v>
      </c>
      <c r="E309" s="834" t="s">
        <v>2418</v>
      </c>
      <c r="F309" s="832" t="s">
        <v>2402</v>
      </c>
      <c r="G309" s="832" t="s">
        <v>2702</v>
      </c>
      <c r="H309" s="832" t="s">
        <v>580</v>
      </c>
      <c r="I309" s="832" t="s">
        <v>2176</v>
      </c>
      <c r="J309" s="832" t="s">
        <v>2177</v>
      </c>
      <c r="K309" s="832" t="s">
        <v>2088</v>
      </c>
      <c r="L309" s="835">
        <v>122.96</v>
      </c>
      <c r="M309" s="835">
        <v>491.84</v>
      </c>
      <c r="N309" s="832">
        <v>4</v>
      </c>
      <c r="O309" s="836">
        <v>1</v>
      </c>
      <c r="P309" s="835">
        <v>491.84</v>
      </c>
      <c r="Q309" s="837">
        <v>1</v>
      </c>
      <c r="R309" s="832">
        <v>4</v>
      </c>
      <c r="S309" s="837">
        <v>1</v>
      </c>
      <c r="T309" s="836">
        <v>1</v>
      </c>
      <c r="U309" s="838">
        <v>1</v>
      </c>
    </row>
    <row r="310" spans="1:21" ht="14.4" customHeight="1" x14ac:dyDescent="0.3">
      <c r="A310" s="831">
        <v>30</v>
      </c>
      <c r="B310" s="832" t="s">
        <v>2401</v>
      </c>
      <c r="C310" s="832" t="s">
        <v>2407</v>
      </c>
      <c r="D310" s="833" t="s">
        <v>3186</v>
      </c>
      <c r="E310" s="834" t="s">
        <v>2418</v>
      </c>
      <c r="F310" s="832" t="s">
        <v>2402</v>
      </c>
      <c r="G310" s="832" t="s">
        <v>2705</v>
      </c>
      <c r="H310" s="832" t="s">
        <v>546</v>
      </c>
      <c r="I310" s="832" t="s">
        <v>2865</v>
      </c>
      <c r="J310" s="832" t="s">
        <v>855</v>
      </c>
      <c r="K310" s="832" t="s">
        <v>856</v>
      </c>
      <c r="L310" s="835">
        <v>0</v>
      </c>
      <c r="M310" s="835">
        <v>0</v>
      </c>
      <c r="N310" s="832">
        <v>1</v>
      </c>
      <c r="O310" s="836">
        <v>0.5</v>
      </c>
      <c r="P310" s="835"/>
      <c r="Q310" s="837"/>
      <c r="R310" s="832"/>
      <c r="S310" s="837">
        <v>0</v>
      </c>
      <c r="T310" s="836"/>
      <c r="U310" s="838">
        <v>0</v>
      </c>
    </row>
    <row r="311" spans="1:21" ht="14.4" customHeight="1" x14ac:dyDescent="0.3">
      <c r="A311" s="831">
        <v>30</v>
      </c>
      <c r="B311" s="832" t="s">
        <v>2401</v>
      </c>
      <c r="C311" s="832" t="s">
        <v>2407</v>
      </c>
      <c r="D311" s="833" t="s">
        <v>3186</v>
      </c>
      <c r="E311" s="834" t="s">
        <v>2418</v>
      </c>
      <c r="F311" s="832" t="s">
        <v>2402</v>
      </c>
      <c r="G311" s="832" t="s">
        <v>2486</v>
      </c>
      <c r="H311" s="832" t="s">
        <v>580</v>
      </c>
      <c r="I311" s="832" t="s">
        <v>2115</v>
      </c>
      <c r="J311" s="832" t="s">
        <v>2116</v>
      </c>
      <c r="K311" s="832" t="s">
        <v>2117</v>
      </c>
      <c r="L311" s="835">
        <v>0</v>
      </c>
      <c r="M311" s="835">
        <v>0</v>
      </c>
      <c r="N311" s="832">
        <v>4</v>
      </c>
      <c r="O311" s="836">
        <v>2</v>
      </c>
      <c r="P311" s="835">
        <v>0</v>
      </c>
      <c r="Q311" s="837"/>
      <c r="R311" s="832">
        <v>1</v>
      </c>
      <c r="S311" s="837">
        <v>0.25</v>
      </c>
      <c r="T311" s="836">
        <v>0.5</v>
      </c>
      <c r="U311" s="838">
        <v>0.25</v>
      </c>
    </row>
    <row r="312" spans="1:21" ht="14.4" customHeight="1" x14ac:dyDescent="0.3">
      <c r="A312" s="831">
        <v>30</v>
      </c>
      <c r="B312" s="832" t="s">
        <v>2401</v>
      </c>
      <c r="C312" s="832" t="s">
        <v>2407</v>
      </c>
      <c r="D312" s="833" t="s">
        <v>3186</v>
      </c>
      <c r="E312" s="834" t="s">
        <v>2418</v>
      </c>
      <c r="F312" s="832" t="s">
        <v>2402</v>
      </c>
      <c r="G312" s="832" t="s">
        <v>2487</v>
      </c>
      <c r="H312" s="832" t="s">
        <v>546</v>
      </c>
      <c r="I312" s="832" t="s">
        <v>2488</v>
      </c>
      <c r="J312" s="832" t="s">
        <v>1275</v>
      </c>
      <c r="K312" s="832" t="s">
        <v>2489</v>
      </c>
      <c r="L312" s="835">
        <v>42.08</v>
      </c>
      <c r="M312" s="835">
        <v>84.16</v>
      </c>
      <c r="N312" s="832">
        <v>2</v>
      </c>
      <c r="O312" s="836">
        <v>1</v>
      </c>
      <c r="P312" s="835">
        <v>42.08</v>
      </c>
      <c r="Q312" s="837">
        <v>0.5</v>
      </c>
      <c r="R312" s="832">
        <v>1</v>
      </c>
      <c r="S312" s="837">
        <v>0.5</v>
      </c>
      <c r="T312" s="836">
        <v>0.5</v>
      </c>
      <c r="U312" s="838">
        <v>0.5</v>
      </c>
    </row>
    <row r="313" spans="1:21" ht="14.4" customHeight="1" x14ac:dyDescent="0.3">
      <c r="A313" s="831">
        <v>30</v>
      </c>
      <c r="B313" s="832" t="s">
        <v>2401</v>
      </c>
      <c r="C313" s="832" t="s">
        <v>2407</v>
      </c>
      <c r="D313" s="833" t="s">
        <v>3186</v>
      </c>
      <c r="E313" s="834" t="s">
        <v>2418</v>
      </c>
      <c r="F313" s="832" t="s">
        <v>2402</v>
      </c>
      <c r="G313" s="832" t="s">
        <v>2805</v>
      </c>
      <c r="H313" s="832" t="s">
        <v>580</v>
      </c>
      <c r="I313" s="832" t="s">
        <v>1974</v>
      </c>
      <c r="J313" s="832" t="s">
        <v>1975</v>
      </c>
      <c r="K313" s="832" t="s">
        <v>1976</v>
      </c>
      <c r="L313" s="835">
        <v>79.11</v>
      </c>
      <c r="M313" s="835">
        <v>237.32999999999998</v>
      </c>
      <c r="N313" s="832">
        <v>3</v>
      </c>
      <c r="O313" s="836">
        <v>1.5</v>
      </c>
      <c r="P313" s="835">
        <v>79.11</v>
      </c>
      <c r="Q313" s="837">
        <v>0.33333333333333337</v>
      </c>
      <c r="R313" s="832">
        <v>1</v>
      </c>
      <c r="S313" s="837">
        <v>0.33333333333333331</v>
      </c>
      <c r="T313" s="836">
        <v>0.5</v>
      </c>
      <c r="U313" s="838">
        <v>0.33333333333333331</v>
      </c>
    </row>
    <row r="314" spans="1:21" ht="14.4" customHeight="1" x14ac:dyDescent="0.3">
      <c r="A314" s="831">
        <v>30</v>
      </c>
      <c r="B314" s="832" t="s">
        <v>2401</v>
      </c>
      <c r="C314" s="832" t="s">
        <v>2407</v>
      </c>
      <c r="D314" s="833" t="s">
        <v>3186</v>
      </c>
      <c r="E314" s="834" t="s">
        <v>2418</v>
      </c>
      <c r="F314" s="832" t="s">
        <v>2402</v>
      </c>
      <c r="G314" s="832" t="s">
        <v>2714</v>
      </c>
      <c r="H314" s="832" t="s">
        <v>580</v>
      </c>
      <c r="I314" s="832" t="s">
        <v>2326</v>
      </c>
      <c r="J314" s="832" t="s">
        <v>1627</v>
      </c>
      <c r="K314" s="832" t="s">
        <v>1628</v>
      </c>
      <c r="L314" s="835">
        <v>86.73</v>
      </c>
      <c r="M314" s="835">
        <v>86.73</v>
      </c>
      <c r="N314" s="832">
        <v>1</v>
      </c>
      <c r="O314" s="836">
        <v>0.5</v>
      </c>
      <c r="P314" s="835"/>
      <c r="Q314" s="837">
        <v>0</v>
      </c>
      <c r="R314" s="832"/>
      <c r="S314" s="837">
        <v>0</v>
      </c>
      <c r="T314" s="836"/>
      <c r="U314" s="838">
        <v>0</v>
      </c>
    </row>
    <row r="315" spans="1:21" ht="14.4" customHeight="1" x14ac:dyDescent="0.3">
      <c r="A315" s="831">
        <v>30</v>
      </c>
      <c r="B315" s="832" t="s">
        <v>2401</v>
      </c>
      <c r="C315" s="832" t="s">
        <v>2407</v>
      </c>
      <c r="D315" s="833" t="s">
        <v>3186</v>
      </c>
      <c r="E315" s="834" t="s">
        <v>2418</v>
      </c>
      <c r="F315" s="832" t="s">
        <v>2402</v>
      </c>
      <c r="G315" s="832" t="s">
        <v>2492</v>
      </c>
      <c r="H315" s="832" t="s">
        <v>546</v>
      </c>
      <c r="I315" s="832" t="s">
        <v>2806</v>
      </c>
      <c r="J315" s="832" t="s">
        <v>833</v>
      </c>
      <c r="K315" s="832" t="s">
        <v>2807</v>
      </c>
      <c r="L315" s="835">
        <v>50.89</v>
      </c>
      <c r="M315" s="835">
        <v>101.78</v>
      </c>
      <c r="N315" s="832">
        <v>2</v>
      </c>
      <c r="O315" s="836">
        <v>1</v>
      </c>
      <c r="P315" s="835">
        <v>50.89</v>
      </c>
      <c r="Q315" s="837">
        <v>0.5</v>
      </c>
      <c r="R315" s="832">
        <v>1</v>
      </c>
      <c r="S315" s="837">
        <v>0.5</v>
      </c>
      <c r="T315" s="836">
        <v>0.5</v>
      </c>
      <c r="U315" s="838">
        <v>0.5</v>
      </c>
    </row>
    <row r="316" spans="1:21" ht="14.4" customHeight="1" x14ac:dyDescent="0.3">
      <c r="A316" s="831">
        <v>30</v>
      </c>
      <c r="B316" s="832" t="s">
        <v>2401</v>
      </c>
      <c r="C316" s="832" t="s">
        <v>2407</v>
      </c>
      <c r="D316" s="833" t="s">
        <v>3186</v>
      </c>
      <c r="E316" s="834" t="s">
        <v>2418</v>
      </c>
      <c r="F316" s="832" t="s">
        <v>2402</v>
      </c>
      <c r="G316" s="832" t="s">
        <v>2492</v>
      </c>
      <c r="H316" s="832" t="s">
        <v>546</v>
      </c>
      <c r="I316" s="832" t="s">
        <v>2866</v>
      </c>
      <c r="J316" s="832" t="s">
        <v>835</v>
      </c>
      <c r="K316" s="832" t="s">
        <v>2867</v>
      </c>
      <c r="L316" s="835">
        <v>76.33</v>
      </c>
      <c r="M316" s="835">
        <v>76.33</v>
      </c>
      <c r="N316" s="832">
        <v>1</v>
      </c>
      <c r="O316" s="836">
        <v>0.5</v>
      </c>
      <c r="P316" s="835">
        <v>76.33</v>
      </c>
      <c r="Q316" s="837">
        <v>1</v>
      </c>
      <c r="R316" s="832">
        <v>1</v>
      </c>
      <c r="S316" s="837">
        <v>1</v>
      </c>
      <c r="T316" s="836">
        <v>0.5</v>
      </c>
      <c r="U316" s="838">
        <v>1</v>
      </c>
    </row>
    <row r="317" spans="1:21" ht="14.4" customHeight="1" x14ac:dyDescent="0.3">
      <c r="A317" s="831">
        <v>30</v>
      </c>
      <c r="B317" s="832" t="s">
        <v>2401</v>
      </c>
      <c r="C317" s="832" t="s">
        <v>2407</v>
      </c>
      <c r="D317" s="833" t="s">
        <v>3186</v>
      </c>
      <c r="E317" s="834" t="s">
        <v>2418</v>
      </c>
      <c r="F317" s="832" t="s">
        <v>2402</v>
      </c>
      <c r="G317" s="832" t="s">
        <v>2518</v>
      </c>
      <c r="H317" s="832" t="s">
        <v>546</v>
      </c>
      <c r="I317" s="832" t="s">
        <v>2519</v>
      </c>
      <c r="J317" s="832" t="s">
        <v>1216</v>
      </c>
      <c r="K317" s="832" t="s">
        <v>1874</v>
      </c>
      <c r="L317" s="835">
        <v>122.73</v>
      </c>
      <c r="M317" s="835">
        <v>368.19</v>
      </c>
      <c r="N317" s="832">
        <v>3</v>
      </c>
      <c r="O317" s="836">
        <v>1.5</v>
      </c>
      <c r="P317" s="835">
        <v>122.73</v>
      </c>
      <c r="Q317" s="837">
        <v>0.33333333333333337</v>
      </c>
      <c r="R317" s="832">
        <v>1</v>
      </c>
      <c r="S317" s="837">
        <v>0.33333333333333331</v>
      </c>
      <c r="T317" s="836">
        <v>0.5</v>
      </c>
      <c r="U317" s="838">
        <v>0.33333333333333331</v>
      </c>
    </row>
    <row r="318" spans="1:21" ht="14.4" customHeight="1" x14ac:dyDescent="0.3">
      <c r="A318" s="831">
        <v>30</v>
      </c>
      <c r="B318" s="832" t="s">
        <v>2401</v>
      </c>
      <c r="C318" s="832" t="s">
        <v>2407</v>
      </c>
      <c r="D318" s="833" t="s">
        <v>3186</v>
      </c>
      <c r="E318" s="834" t="s">
        <v>2418</v>
      </c>
      <c r="F318" s="832" t="s">
        <v>2402</v>
      </c>
      <c r="G318" s="832" t="s">
        <v>2868</v>
      </c>
      <c r="H318" s="832" t="s">
        <v>546</v>
      </c>
      <c r="I318" s="832" t="s">
        <v>2869</v>
      </c>
      <c r="J318" s="832" t="s">
        <v>1623</v>
      </c>
      <c r="K318" s="832" t="s">
        <v>2870</v>
      </c>
      <c r="L318" s="835">
        <v>165.83</v>
      </c>
      <c r="M318" s="835">
        <v>165.83</v>
      </c>
      <c r="N318" s="832">
        <v>1</v>
      </c>
      <c r="O318" s="836">
        <v>0.5</v>
      </c>
      <c r="P318" s="835"/>
      <c r="Q318" s="837">
        <v>0</v>
      </c>
      <c r="R318" s="832"/>
      <c r="S318" s="837">
        <v>0</v>
      </c>
      <c r="T318" s="836"/>
      <c r="U318" s="838">
        <v>0</v>
      </c>
    </row>
    <row r="319" spans="1:21" ht="14.4" customHeight="1" x14ac:dyDescent="0.3">
      <c r="A319" s="831">
        <v>30</v>
      </c>
      <c r="B319" s="832" t="s">
        <v>2401</v>
      </c>
      <c r="C319" s="832" t="s">
        <v>2407</v>
      </c>
      <c r="D319" s="833" t="s">
        <v>3186</v>
      </c>
      <c r="E319" s="834" t="s">
        <v>2418</v>
      </c>
      <c r="F319" s="832" t="s">
        <v>2402</v>
      </c>
      <c r="G319" s="832" t="s">
        <v>2521</v>
      </c>
      <c r="H319" s="832" t="s">
        <v>546</v>
      </c>
      <c r="I319" s="832" t="s">
        <v>2871</v>
      </c>
      <c r="J319" s="832" t="s">
        <v>683</v>
      </c>
      <c r="K319" s="832" t="s">
        <v>2872</v>
      </c>
      <c r="L319" s="835">
        <v>0</v>
      </c>
      <c r="M319" s="835">
        <v>0</v>
      </c>
      <c r="N319" s="832">
        <v>2</v>
      </c>
      <c r="O319" s="836">
        <v>1</v>
      </c>
      <c r="P319" s="835"/>
      <c r="Q319" s="837"/>
      <c r="R319" s="832"/>
      <c r="S319" s="837">
        <v>0</v>
      </c>
      <c r="T319" s="836"/>
      <c r="U319" s="838">
        <v>0</v>
      </c>
    </row>
    <row r="320" spans="1:21" ht="14.4" customHeight="1" x14ac:dyDescent="0.3">
      <c r="A320" s="831">
        <v>30</v>
      </c>
      <c r="B320" s="832" t="s">
        <v>2401</v>
      </c>
      <c r="C320" s="832" t="s">
        <v>2407</v>
      </c>
      <c r="D320" s="833" t="s">
        <v>3186</v>
      </c>
      <c r="E320" s="834" t="s">
        <v>2418</v>
      </c>
      <c r="F320" s="832" t="s">
        <v>2402</v>
      </c>
      <c r="G320" s="832" t="s">
        <v>2819</v>
      </c>
      <c r="H320" s="832" t="s">
        <v>580</v>
      </c>
      <c r="I320" s="832" t="s">
        <v>1928</v>
      </c>
      <c r="J320" s="832" t="s">
        <v>1929</v>
      </c>
      <c r="K320" s="832" t="s">
        <v>1930</v>
      </c>
      <c r="L320" s="835">
        <v>218.73</v>
      </c>
      <c r="M320" s="835">
        <v>218.73</v>
      </c>
      <c r="N320" s="832">
        <v>1</v>
      </c>
      <c r="O320" s="836">
        <v>0.5</v>
      </c>
      <c r="P320" s="835"/>
      <c r="Q320" s="837">
        <v>0</v>
      </c>
      <c r="R320" s="832"/>
      <c r="S320" s="837">
        <v>0</v>
      </c>
      <c r="T320" s="836"/>
      <c r="U320" s="838">
        <v>0</v>
      </c>
    </row>
    <row r="321" spans="1:21" ht="14.4" customHeight="1" x14ac:dyDescent="0.3">
      <c r="A321" s="831">
        <v>30</v>
      </c>
      <c r="B321" s="832" t="s">
        <v>2401</v>
      </c>
      <c r="C321" s="832" t="s">
        <v>2407</v>
      </c>
      <c r="D321" s="833" t="s">
        <v>3186</v>
      </c>
      <c r="E321" s="834" t="s">
        <v>2418</v>
      </c>
      <c r="F321" s="832" t="s">
        <v>2402</v>
      </c>
      <c r="G321" s="832" t="s">
        <v>2730</v>
      </c>
      <c r="H321" s="832" t="s">
        <v>580</v>
      </c>
      <c r="I321" s="832" t="s">
        <v>2166</v>
      </c>
      <c r="J321" s="832" t="s">
        <v>1307</v>
      </c>
      <c r="K321" s="832" t="s">
        <v>2167</v>
      </c>
      <c r="L321" s="835">
        <v>0</v>
      </c>
      <c r="M321" s="835">
        <v>0</v>
      </c>
      <c r="N321" s="832">
        <v>2</v>
      </c>
      <c r="O321" s="836">
        <v>1</v>
      </c>
      <c r="P321" s="835">
        <v>0</v>
      </c>
      <c r="Q321" s="837"/>
      <c r="R321" s="832">
        <v>1</v>
      </c>
      <c r="S321" s="837">
        <v>0.5</v>
      </c>
      <c r="T321" s="836">
        <v>0.5</v>
      </c>
      <c r="U321" s="838">
        <v>0.5</v>
      </c>
    </row>
    <row r="322" spans="1:21" ht="14.4" customHeight="1" x14ac:dyDescent="0.3">
      <c r="A322" s="831">
        <v>30</v>
      </c>
      <c r="B322" s="832" t="s">
        <v>2401</v>
      </c>
      <c r="C322" s="832" t="s">
        <v>2407</v>
      </c>
      <c r="D322" s="833" t="s">
        <v>3186</v>
      </c>
      <c r="E322" s="834" t="s">
        <v>2418</v>
      </c>
      <c r="F322" s="832" t="s">
        <v>2402</v>
      </c>
      <c r="G322" s="832" t="s">
        <v>2731</v>
      </c>
      <c r="H322" s="832" t="s">
        <v>580</v>
      </c>
      <c r="I322" s="832" t="s">
        <v>2275</v>
      </c>
      <c r="J322" s="832" t="s">
        <v>2276</v>
      </c>
      <c r="K322" s="832" t="s">
        <v>2277</v>
      </c>
      <c r="L322" s="835">
        <v>1887.9</v>
      </c>
      <c r="M322" s="835">
        <v>1887.9</v>
      </c>
      <c r="N322" s="832">
        <v>1</v>
      </c>
      <c r="O322" s="836">
        <v>0.5</v>
      </c>
      <c r="P322" s="835"/>
      <c r="Q322" s="837">
        <v>0</v>
      </c>
      <c r="R322" s="832"/>
      <c r="S322" s="837">
        <v>0</v>
      </c>
      <c r="T322" s="836"/>
      <c r="U322" s="838">
        <v>0</v>
      </c>
    </row>
    <row r="323" spans="1:21" ht="14.4" customHeight="1" x14ac:dyDescent="0.3">
      <c r="A323" s="831">
        <v>30</v>
      </c>
      <c r="B323" s="832" t="s">
        <v>2401</v>
      </c>
      <c r="C323" s="832" t="s">
        <v>2407</v>
      </c>
      <c r="D323" s="833" t="s">
        <v>3186</v>
      </c>
      <c r="E323" s="834" t="s">
        <v>2418</v>
      </c>
      <c r="F323" s="832" t="s">
        <v>2402</v>
      </c>
      <c r="G323" s="832" t="s">
        <v>2525</v>
      </c>
      <c r="H323" s="832" t="s">
        <v>580</v>
      </c>
      <c r="I323" s="832" t="s">
        <v>2261</v>
      </c>
      <c r="J323" s="832" t="s">
        <v>1794</v>
      </c>
      <c r="K323" s="832" t="s">
        <v>2262</v>
      </c>
      <c r="L323" s="835">
        <v>414.07</v>
      </c>
      <c r="M323" s="835">
        <v>414.07</v>
      </c>
      <c r="N323" s="832">
        <v>1</v>
      </c>
      <c r="O323" s="836">
        <v>0.5</v>
      </c>
      <c r="P323" s="835">
        <v>414.07</v>
      </c>
      <c r="Q323" s="837">
        <v>1</v>
      </c>
      <c r="R323" s="832">
        <v>1</v>
      </c>
      <c r="S323" s="837">
        <v>1</v>
      </c>
      <c r="T323" s="836">
        <v>0.5</v>
      </c>
      <c r="U323" s="838">
        <v>1</v>
      </c>
    </row>
    <row r="324" spans="1:21" ht="14.4" customHeight="1" x14ac:dyDescent="0.3">
      <c r="A324" s="831">
        <v>30</v>
      </c>
      <c r="B324" s="832" t="s">
        <v>2401</v>
      </c>
      <c r="C324" s="832" t="s">
        <v>2407</v>
      </c>
      <c r="D324" s="833" t="s">
        <v>3186</v>
      </c>
      <c r="E324" s="834" t="s">
        <v>2418</v>
      </c>
      <c r="F324" s="832" t="s">
        <v>2402</v>
      </c>
      <c r="G324" s="832" t="s">
        <v>2496</v>
      </c>
      <c r="H324" s="832" t="s">
        <v>580</v>
      </c>
      <c r="I324" s="832" t="s">
        <v>2111</v>
      </c>
      <c r="J324" s="832" t="s">
        <v>2112</v>
      </c>
      <c r="K324" s="832" t="s">
        <v>2113</v>
      </c>
      <c r="L324" s="835">
        <v>50.32</v>
      </c>
      <c r="M324" s="835">
        <v>100.64</v>
      </c>
      <c r="N324" s="832">
        <v>2</v>
      </c>
      <c r="O324" s="836">
        <v>1.5</v>
      </c>
      <c r="P324" s="835"/>
      <c r="Q324" s="837">
        <v>0</v>
      </c>
      <c r="R324" s="832"/>
      <c r="S324" s="837">
        <v>0</v>
      </c>
      <c r="T324" s="836"/>
      <c r="U324" s="838">
        <v>0</v>
      </c>
    </row>
    <row r="325" spans="1:21" ht="14.4" customHeight="1" x14ac:dyDescent="0.3">
      <c r="A325" s="831">
        <v>30</v>
      </c>
      <c r="B325" s="832" t="s">
        <v>2401</v>
      </c>
      <c r="C325" s="832" t="s">
        <v>2407</v>
      </c>
      <c r="D325" s="833" t="s">
        <v>3186</v>
      </c>
      <c r="E325" s="834" t="s">
        <v>2418</v>
      </c>
      <c r="F325" s="832" t="s">
        <v>2402</v>
      </c>
      <c r="G325" s="832" t="s">
        <v>2873</v>
      </c>
      <c r="H325" s="832" t="s">
        <v>546</v>
      </c>
      <c r="I325" s="832" t="s">
        <v>2874</v>
      </c>
      <c r="J325" s="832" t="s">
        <v>984</v>
      </c>
      <c r="K325" s="832" t="s">
        <v>2875</v>
      </c>
      <c r="L325" s="835">
        <v>374.79</v>
      </c>
      <c r="M325" s="835">
        <v>374.79</v>
      </c>
      <c r="N325" s="832">
        <v>1</v>
      </c>
      <c r="O325" s="836">
        <v>0.5</v>
      </c>
      <c r="P325" s="835"/>
      <c r="Q325" s="837">
        <v>0</v>
      </c>
      <c r="R325" s="832"/>
      <c r="S325" s="837">
        <v>0</v>
      </c>
      <c r="T325" s="836"/>
      <c r="U325" s="838">
        <v>0</v>
      </c>
    </row>
    <row r="326" spans="1:21" ht="14.4" customHeight="1" x14ac:dyDescent="0.3">
      <c r="A326" s="831">
        <v>30</v>
      </c>
      <c r="B326" s="832" t="s">
        <v>2401</v>
      </c>
      <c r="C326" s="832" t="s">
        <v>2407</v>
      </c>
      <c r="D326" s="833" t="s">
        <v>3186</v>
      </c>
      <c r="E326" s="834" t="s">
        <v>2418</v>
      </c>
      <c r="F326" s="832" t="s">
        <v>2402</v>
      </c>
      <c r="G326" s="832" t="s">
        <v>2876</v>
      </c>
      <c r="H326" s="832" t="s">
        <v>580</v>
      </c>
      <c r="I326" s="832" t="s">
        <v>2877</v>
      </c>
      <c r="J326" s="832" t="s">
        <v>786</v>
      </c>
      <c r="K326" s="832" t="s">
        <v>2878</v>
      </c>
      <c r="L326" s="835">
        <v>0</v>
      </c>
      <c r="M326" s="835">
        <v>0</v>
      </c>
      <c r="N326" s="832">
        <v>4</v>
      </c>
      <c r="O326" s="836">
        <v>2.5</v>
      </c>
      <c r="P326" s="835">
        <v>0</v>
      </c>
      <c r="Q326" s="837"/>
      <c r="R326" s="832">
        <v>1</v>
      </c>
      <c r="S326" s="837">
        <v>0.25</v>
      </c>
      <c r="T326" s="836">
        <v>0.5</v>
      </c>
      <c r="U326" s="838">
        <v>0.2</v>
      </c>
    </row>
    <row r="327" spans="1:21" ht="14.4" customHeight="1" x14ac:dyDescent="0.3">
      <c r="A327" s="831">
        <v>30</v>
      </c>
      <c r="B327" s="832" t="s">
        <v>2401</v>
      </c>
      <c r="C327" s="832" t="s">
        <v>2407</v>
      </c>
      <c r="D327" s="833" t="s">
        <v>3186</v>
      </c>
      <c r="E327" s="834" t="s">
        <v>2418</v>
      </c>
      <c r="F327" s="832" t="s">
        <v>2402</v>
      </c>
      <c r="G327" s="832" t="s">
        <v>2876</v>
      </c>
      <c r="H327" s="832" t="s">
        <v>580</v>
      </c>
      <c r="I327" s="832" t="s">
        <v>1800</v>
      </c>
      <c r="J327" s="832" t="s">
        <v>786</v>
      </c>
      <c r="K327" s="832" t="s">
        <v>1801</v>
      </c>
      <c r="L327" s="835">
        <v>0</v>
      </c>
      <c r="M327" s="835">
        <v>0</v>
      </c>
      <c r="N327" s="832">
        <v>1</v>
      </c>
      <c r="O327" s="836">
        <v>1</v>
      </c>
      <c r="P327" s="835"/>
      <c r="Q327" s="837"/>
      <c r="R327" s="832"/>
      <c r="S327" s="837">
        <v>0</v>
      </c>
      <c r="T327" s="836"/>
      <c r="U327" s="838">
        <v>0</v>
      </c>
    </row>
    <row r="328" spans="1:21" ht="14.4" customHeight="1" x14ac:dyDescent="0.3">
      <c r="A328" s="831">
        <v>30</v>
      </c>
      <c r="B328" s="832" t="s">
        <v>2401</v>
      </c>
      <c r="C328" s="832" t="s">
        <v>2407</v>
      </c>
      <c r="D328" s="833" t="s">
        <v>3186</v>
      </c>
      <c r="E328" s="834" t="s">
        <v>2418</v>
      </c>
      <c r="F328" s="832" t="s">
        <v>2402</v>
      </c>
      <c r="G328" s="832" t="s">
        <v>2497</v>
      </c>
      <c r="H328" s="832" t="s">
        <v>580</v>
      </c>
      <c r="I328" s="832" t="s">
        <v>2026</v>
      </c>
      <c r="J328" s="832" t="s">
        <v>2019</v>
      </c>
      <c r="K328" s="832" t="s">
        <v>2025</v>
      </c>
      <c r="L328" s="835">
        <v>63.14</v>
      </c>
      <c r="M328" s="835">
        <v>126.28</v>
      </c>
      <c r="N328" s="832">
        <v>2</v>
      </c>
      <c r="O328" s="836">
        <v>1</v>
      </c>
      <c r="P328" s="835"/>
      <c r="Q328" s="837">
        <v>0</v>
      </c>
      <c r="R328" s="832"/>
      <c r="S328" s="837">
        <v>0</v>
      </c>
      <c r="T328" s="836"/>
      <c r="U328" s="838">
        <v>0</v>
      </c>
    </row>
    <row r="329" spans="1:21" ht="14.4" customHeight="1" x14ac:dyDescent="0.3">
      <c r="A329" s="831">
        <v>30</v>
      </c>
      <c r="B329" s="832" t="s">
        <v>2401</v>
      </c>
      <c r="C329" s="832" t="s">
        <v>2407</v>
      </c>
      <c r="D329" s="833" t="s">
        <v>3186</v>
      </c>
      <c r="E329" s="834" t="s">
        <v>2418</v>
      </c>
      <c r="F329" s="832" t="s">
        <v>2402</v>
      </c>
      <c r="G329" s="832" t="s">
        <v>2497</v>
      </c>
      <c r="H329" s="832" t="s">
        <v>580</v>
      </c>
      <c r="I329" s="832" t="s">
        <v>2027</v>
      </c>
      <c r="J329" s="832" t="s">
        <v>2019</v>
      </c>
      <c r="K329" s="832" t="s">
        <v>2028</v>
      </c>
      <c r="L329" s="835">
        <v>49.08</v>
      </c>
      <c r="M329" s="835">
        <v>147.24</v>
      </c>
      <c r="N329" s="832">
        <v>3</v>
      </c>
      <c r="O329" s="836">
        <v>1.5</v>
      </c>
      <c r="P329" s="835"/>
      <c r="Q329" s="837">
        <v>0</v>
      </c>
      <c r="R329" s="832"/>
      <c r="S329" s="837">
        <v>0</v>
      </c>
      <c r="T329" s="836"/>
      <c r="U329" s="838">
        <v>0</v>
      </c>
    </row>
    <row r="330" spans="1:21" ht="14.4" customHeight="1" x14ac:dyDescent="0.3">
      <c r="A330" s="831">
        <v>30</v>
      </c>
      <c r="B330" s="832" t="s">
        <v>2401</v>
      </c>
      <c r="C330" s="832" t="s">
        <v>2407</v>
      </c>
      <c r="D330" s="833" t="s">
        <v>3186</v>
      </c>
      <c r="E330" s="834" t="s">
        <v>2418</v>
      </c>
      <c r="F330" s="832" t="s">
        <v>2403</v>
      </c>
      <c r="G330" s="832" t="s">
        <v>2498</v>
      </c>
      <c r="H330" s="832" t="s">
        <v>546</v>
      </c>
      <c r="I330" s="832" t="s">
        <v>2879</v>
      </c>
      <c r="J330" s="832" t="s">
        <v>2414</v>
      </c>
      <c r="K330" s="832"/>
      <c r="L330" s="835">
        <v>0</v>
      </c>
      <c r="M330" s="835">
        <v>0</v>
      </c>
      <c r="N330" s="832">
        <v>2</v>
      </c>
      <c r="O330" s="836">
        <v>1.5</v>
      </c>
      <c r="P330" s="835">
        <v>0</v>
      </c>
      <c r="Q330" s="837"/>
      <c r="R330" s="832">
        <v>2</v>
      </c>
      <c r="S330" s="837">
        <v>1</v>
      </c>
      <c r="T330" s="836">
        <v>1.5</v>
      </c>
      <c r="U330" s="838">
        <v>1</v>
      </c>
    </row>
    <row r="331" spans="1:21" ht="14.4" customHeight="1" x14ac:dyDescent="0.3">
      <c r="A331" s="831">
        <v>30</v>
      </c>
      <c r="B331" s="832" t="s">
        <v>2401</v>
      </c>
      <c r="C331" s="832" t="s">
        <v>2407</v>
      </c>
      <c r="D331" s="833" t="s">
        <v>3186</v>
      </c>
      <c r="E331" s="834" t="s">
        <v>2419</v>
      </c>
      <c r="F331" s="832" t="s">
        <v>2402</v>
      </c>
      <c r="G331" s="832" t="s">
        <v>2880</v>
      </c>
      <c r="H331" s="832" t="s">
        <v>546</v>
      </c>
      <c r="I331" s="832" t="s">
        <v>2881</v>
      </c>
      <c r="J331" s="832" t="s">
        <v>2882</v>
      </c>
      <c r="K331" s="832" t="s">
        <v>2883</v>
      </c>
      <c r="L331" s="835">
        <v>35.11</v>
      </c>
      <c r="M331" s="835">
        <v>35.11</v>
      </c>
      <c r="N331" s="832">
        <v>1</v>
      </c>
      <c r="O331" s="836">
        <v>0.5</v>
      </c>
      <c r="P331" s="835">
        <v>35.11</v>
      </c>
      <c r="Q331" s="837">
        <v>1</v>
      </c>
      <c r="R331" s="832">
        <v>1</v>
      </c>
      <c r="S331" s="837">
        <v>1</v>
      </c>
      <c r="T331" s="836">
        <v>0.5</v>
      </c>
      <c r="U331" s="838">
        <v>1</v>
      </c>
    </row>
    <row r="332" spans="1:21" ht="14.4" customHeight="1" x14ac:dyDescent="0.3">
      <c r="A332" s="831">
        <v>30</v>
      </c>
      <c r="B332" s="832" t="s">
        <v>2401</v>
      </c>
      <c r="C332" s="832" t="s">
        <v>2407</v>
      </c>
      <c r="D332" s="833" t="s">
        <v>3186</v>
      </c>
      <c r="E332" s="834" t="s">
        <v>2419</v>
      </c>
      <c r="F332" s="832" t="s">
        <v>2402</v>
      </c>
      <c r="G332" s="832" t="s">
        <v>2424</v>
      </c>
      <c r="H332" s="832" t="s">
        <v>546</v>
      </c>
      <c r="I332" s="832" t="s">
        <v>2884</v>
      </c>
      <c r="J332" s="832" t="s">
        <v>2885</v>
      </c>
      <c r="K332" s="832" t="s">
        <v>605</v>
      </c>
      <c r="L332" s="835">
        <v>65.28</v>
      </c>
      <c r="M332" s="835">
        <v>65.28</v>
      </c>
      <c r="N332" s="832">
        <v>1</v>
      </c>
      <c r="O332" s="836">
        <v>0.5</v>
      </c>
      <c r="P332" s="835"/>
      <c r="Q332" s="837">
        <v>0</v>
      </c>
      <c r="R332" s="832"/>
      <c r="S332" s="837">
        <v>0</v>
      </c>
      <c r="T332" s="836"/>
      <c r="U332" s="838">
        <v>0</v>
      </c>
    </row>
    <row r="333" spans="1:21" ht="14.4" customHeight="1" x14ac:dyDescent="0.3">
      <c r="A333" s="831">
        <v>30</v>
      </c>
      <c r="B333" s="832" t="s">
        <v>2401</v>
      </c>
      <c r="C333" s="832" t="s">
        <v>2407</v>
      </c>
      <c r="D333" s="833" t="s">
        <v>3186</v>
      </c>
      <c r="E333" s="834" t="s">
        <v>2419</v>
      </c>
      <c r="F333" s="832" t="s">
        <v>2402</v>
      </c>
      <c r="G333" s="832" t="s">
        <v>2424</v>
      </c>
      <c r="H333" s="832" t="s">
        <v>580</v>
      </c>
      <c r="I333" s="832" t="s">
        <v>2096</v>
      </c>
      <c r="J333" s="832" t="s">
        <v>602</v>
      </c>
      <c r="K333" s="832" t="s">
        <v>604</v>
      </c>
      <c r="L333" s="835">
        <v>72.55</v>
      </c>
      <c r="M333" s="835">
        <v>145.1</v>
      </c>
      <c r="N333" s="832">
        <v>2</v>
      </c>
      <c r="O333" s="836">
        <v>1</v>
      </c>
      <c r="P333" s="835"/>
      <c r="Q333" s="837">
        <v>0</v>
      </c>
      <c r="R333" s="832"/>
      <c r="S333" s="837">
        <v>0</v>
      </c>
      <c r="T333" s="836"/>
      <c r="U333" s="838">
        <v>0</v>
      </c>
    </row>
    <row r="334" spans="1:21" ht="14.4" customHeight="1" x14ac:dyDescent="0.3">
      <c r="A334" s="831">
        <v>30</v>
      </c>
      <c r="B334" s="832" t="s">
        <v>2401</v>
      </c>
      <c r="C334" s="832" t="s">
        <v>2407</v>
      </c>
      <c r="D334" s="833" t="s">
        <v>3186</v>
      </c>
      <c r="E334" s="834" t="s">
        <v>2419</v>
      </c>
      <c r="F334" s="832" t="s">
        <v>2402</v>
      </c>
      <c r="G334" s="832" t="s">
        <v>2424</v>
      </c>
      <c r="H334" s="832" t="s">
        <v>580</v>
      </c>
      <c r="I334" s="832" t="s">
        <v>2095</v>
      </c>
      <c r="J334" s="832" t="s">
        <v>602</v>
      </c>
      <c r="K334" s="832" t="s">
        <v>603</v>
      </c>
      <c r="L334" s="835">
        <v>21.76</v>
      </c>
      <c r="M334" s="835">
        <v>43.52</v>
      </c>
      <c r="N334" s="832">
        <v>2</v>
      </c>
      <c r="O334" s="836">
        <v>1</v>
      </c>
      <c r="P334" s="835">
        <v>21.76</v>
      </c>
      <c r="Q334" s="837">
        <v>0.5</v>
      </c>
      <c r="R334" s="832">
        <v>1</v>
      </c>
      <c r="S334" s="837">
        <v>0.5</v>
      </c>
      <c r="T334" s="836">
        <v>0.5</v>
      </c>
      <c r="U334" s="838">
        <v>0.5</v>
      </c>
    </row>
    <row r="335" spans="1:21" ht="14.4" customHeight="1" x14ac:dyDescent="0.3">
      <c r="A335" s="831">
        <v>30</v>
      </c>
      <c r="B335" s="832" t="s">
        <v>2401</v>
      </c>
      <c r="C335" s="832" t="s">
        <v>2407</v>
      </c>
      <c r="D335" s="833" t="s">
        <v>3186</v>
      </c>
      <c r="E335" s="834" t="s">
        <v>2419</v>
      </c>
      <c r="F335" s="832" t="s">
        <v>2402</v>
      </c>
      <c r="G335" s="832" t="s">
        <v>2429</v>
      </c>
      <c r="H335" s="832" t="s">
        <v>546</v>
      </c>
      <c r="I335" s="832" t="s">
        <v>2886</v>
      </c>
      <c r="J335" s="832" t="s">
        <v>2757</v>
      </c>
      <c r="K335" s="832" t="s">
        <v>1916</v>
      </c>
      <c r="L335" s="835">
        <v>31.09</v>
      </c>
      <c r="M335" s="835">
        <v>31.09</v>
      </c>
      <c r="N335" s="832">
        <v>1</v>
      </c>
      <c r="O335" s="836">
        <v>1</v>
      </c>
      <c r="P335" s="835"/>
      <c r="Q335" s="837">
        <v>0</v>
      </c>
      <c r="R335" s="832"/>
      <c r="S335" s="837">
        <v>0</v>
      </c>
      <c r="T335" s="836"/>
      <c r="U335" s="838">
        <v>0</v>
      </c>
    </row>
    <row r="336" spans="1:21" ht="14.4" customHeight="1" x14ac:dyDescent="0.3">
      <c r="A336" s="831">
        <v>30</v>
      </c>
      <c r="B336" s="832" t="s">
        <v>2401</v>
      </c>
      <c r="C336" s="832" t="s">
        <v>2407</v>
      </c>
      <c r="D336" s="833" t="s">
        <v>3186</v>
      </c>
      <c r="E336" s="834" t="s">
        <v>2419</v>
      </c>
      <c r="F336" s="832" t="s">
        <v>2402</v>
      </c>
      <c r="G336" s="832" t="s">
        <v>2429</v>
      </c>
      <c r="H336" s="832" t="s">
        <v>580</v>
      </c>
      <c r="I336" s="832" t="s">
        <v>1914</v>
      </c>
      <c r="J336" s="832" t="s">
        <v>1915</v>
      </c>
      <c r="K336" s="832" t="s">
        <v>1916</v>
      </c>
      <c r="L336" s="835">
        <v>31.09</v>
      </c>
      <c r="M336" s="835">
        <v>62.18</v>
      </c>
      <c r="N336" s="832">
        <v>2</v>
      </c>
      <c r="O336" s="836">
        <v>1.5</v>
      </c>
      <c r="P336" s="835"/>
      <c r="Q336" s="837">
        <v>0</v>
      </c>
      <c r="R336" s="832"/>
      <c r="S336" s="837">
        <v>0</v>
      </c>
      <c r="T336" s="836"/>
      <c r="U336" s="838">
        <v>0</v>
      </c>
    </row>
    <row r="337" spans="1:21" ht="14.4" customHeight="1" x14ac:dyDescent="0.3">
      <c r="A337" s="831">
        <v>30</v>
      </c>
      <c r="B337" s="832" t="s">
        <v>2401</v>
      </c>
      <c r="C337" s="832" t="s">
        <v>2407</v>
      </c>
      <c r="D337" s="833" t="s">
        <v>3186</v>
      </c>
      <c r="E337" s="834" t="s">
        <v>2419</v>
      </c>
      <c r="F337" s="832" t="s">
        <v>2402</v>
      </c>
      <c r="G337" s="832" t="s">
        <v>2430</v>
      </c>
      <c r="H337" s="832" t="s">
        <v>580</v>
      </c>
      <c r="I337" s="832" t="s">
        <v>1989</v>
      </c>
      <c r="J337" s="832" t="s">
        <v>1990</v>
      </c>
      <c r="K337" s="832" t="s">
        <v>1991</v>
      </c>
      <c r="L337" s="835">
        <v>46.6</v>
      </c>
      <c r="M337" s="835">
        <v>46.6</v>
      </c>
      <c r="N337" s="832">
        <v>1</v>
      </c>
      <c r="O337" s="836">
        <v>0.5</v>
      </c>
      <c r="P337" s="835">
        <v>46.6</v>
      </c>
      <c r="Q337" s="837">
        <v>1</v>
      </c>
      <c r="R337" s="832">
        <v>1</v>
      </c>
      <c r="S337" s="837">
        <v>1</v>
      </c>
      <c r="T337" s="836">
        <v>0.5</v>
      </c>
      <c r="U337" s="838">
        <v>1</v>
      </c>
    </row>
    <row r="338" spans="1:21" ht="14.4" customHeight="1" x14ac:dyDescent="0.3">
      <c r="A338" s="831">
        <v>30</v>
      </c>
      <c r="B338" s="832" t="s">
        <v>2401</v>
      </c>
      <c r="C338" s="832" t="s">
        <v>2407</v>
      </c>
      <c r="D338" s="833" t="s">
        <v>3186</v>
      </c>
      <c r="E338" s="834" t="s">
        <v>2419</v>
      </c>
      <c r="F338" s="832" t="s">
        <v>2402</v>
      </c>
      <c r="G338" s="832" t="s">
        <v>2601</v>
      </c>
      <c r="H338" s="832" t="s">
        <v>580</v>
      </c>
      <c r="I338" s="832" t="s">
        <v>1898</v>
      </c>
      <c r="J338" s="832" t="s">
        <v>1899</v>
      </c>
      <c r="K338" s="832" t="s">
        <v>1900</v>
      </c>
      <c r="L338" s="835">
        <v>17.559999999999999</v>
      </c>
      <c r="M338" s="835">
        <v>70.239999999999995</v>
      </c>
      <c r="N338" s="832">
        <v>4</v>
      </c>
      <c r="O338" s="836">
        <v>2</v>
      </c>
      <c r="P338" s="835">
        <v>17.559999999999999</v>
      </c>
      <c r="Q338" s="837">
        <v>0.25</v>
      </c>
      <c r="R338" s="832">
        <v>1</v>
      </c>
      <c r="S338" s="837">
        <v>0.25</v>
      </c>
      <c r="T338" s="836">
        <v>0.5</v>
      </c>
      <c r="U338" s="838">
        <v>0.25</v>
      </c>
    </row>
    <row r="339" spans="1:21" ht="14.4" customHeight="1" x14ac:dyDescent="0.3">
      <c r="A339" s="831">
        <v>30</v>
      </c>
      <c r="B339" s="832" t="s">
        <v>2401</v>
      </c>
      <c r="C339" s="832" t="s">
        <v>2407</v>
      </c>
      <c r="D339" s="833" t="s">
        <v>3186</v>
      </c>
      <c r="E339" s="834" t="s">
        <v>2419</v>
      </c>
      <c r="F339" s="832" t="s">
        <v>2402</v>
      </c>
      <c r="G339" s="832" t="s">
        <v>2434</v>
      </c>
      <c r="H339" s="832" t="s">
        <v>580</v>
      </c>
      <c r="I339" s="832" t="s">
        <v>2887</v>
      </c>
      <c r="J339" s="832" t="s">
        <v>710</v>
      </c>
      <c r="K339" s="832" t="s">
        <v>1995</v>
      </c>
      <c r="L339" s="835">
        <v>132</v>
      </c>
      <c r="M339" s="835">
        <v>132</v>
      </c>
      <c r="N339" s="832">
        <v>1</v>
      </c>
      <c r="O339" s="836">
        <v>1</v>
      </c>
      <c r="P339" s="835"/>
      <c r="Q339" s="837">
        <v>0</v>
      </c>
      <c r="R339" s="832"/>
      <c r="S339" s="837">
        <v>0</v>
      </c>
      <c r="T339" s="836"/>
      <c r="U339" s="838">
        <v>0</v>
      </c>
    </row>
    <row r="340" spans="1:21" ht="14.4" customHeight="1" x14ac:dyDescent="0.3">
      <c r="A340" s="831">
        <v>30</v>
      </c>
      <c r="B340" s="832" t="s">
        <v>2401</v>
      </c>
      <c r="C340" s="832" t="s">
        <v>2407</v>
      </c>
      <c r="D340" s="833" t="s">
        <v>3186</v>
      </c>
      <c r="E340" s="834" t="s">
        <v>2419</v>
      </c>
      <c r="F340" s="832" t="s">
        <v>2402</v>
      </c>
      <c r="G340" s="832" t="s">
        <v>2762</v>
      </c>
      <c r="H340" s="832" t="s">
        <v>546</v>
      </c>
      <c r="I340" s="832" t="s">
        <v>2831</v>
      </c>
      <c r="J340" s="832" t="s">
        <v>2764</v>
      </c>
      <c r="K340" s="832" t="s">
        <v>2832</v>
      </c>
      <c r="L340" s="835">
        <v>1544.99</v>
      </c>
      <c r="M340" s="835">
        <v>1544.99</v>
      </c>
      <c r="N340" s="832">
        <v>1</v>
      </c>
      <c r="O340" s="836">
        <v>0.5</v>
      </c>
      <c r="P340" s="835"/>
      <c r="Q340" s="837">
        <v>0</v>
      </c>
      <c r="R340" s="832"/>
      <c r="S340" s="837">
        <v>0</v>
      </c>
      <c r="T340" s="836"/>
      <c r="U340" s="838">
        <v>0</v>
      </c>
    </row>
    <row r="341" spans="1:21" ht="14.4" customHeight="1" x14ac:dyDescent="0.3">
      <c r="A341" s="831">
        <v>30</v>
      </c>
      <c r="B341" s="832" t="s">
        <v>2401</v>
      </c>
      <c r="C341" s="832" t="s">
        <v>2407</v>
      </c>
      <c r="D341" s="833" t="s">
        <v>3186</v>
      </c>
      <c r="E341" s="834" t="s">
        <v>2419</v>
      </c>
      <c r="F341" s="832" t="s">
        <v>2402</v>
      </c>
      <c r="G341" s="832" t="s">
        <v>2888</v>
      </c>
      <c r="H341" s="832" t="s">
        <v>546</v>
      </c>
      <c r="I341" s="832" t="s">
        <v>2889</v>
      </c>
      <c r="J341" s="832" t="s">
        <v>2890</v>
      </c>
      <c r="K341" s="832" t="s">
        <v>2891</v>
      </c>
      <c r="L341" s="835">
        <v>23.72</v>
      </c>
      <c r="M341" s="835">
        <v>47.44</v>
      </c>
      <c r="N341" s="832">
        <v>2</v>
      </c>
      <c r="O341" s="836">
        <v>1</v>
      </c>
      <c r="P341" s="835"/>
      <c r="Q341" s="837">
        <v>0</v>
      </c>
      <c r="R341" s="832"/>
      <c r="S341" s="837">
        <v>0</v>
      </c>
      <c r="T341" s="836"/>
      <c r="U341" s="838">
        <v>0</v>
      </c>
    </row>
    <row r="342" spans="1:21" ht="14.4" customHeight="1" x14ac:dyDescent="0.3">
      <c r="A342" s="831">
        <v>30</v>
      </c>
      <c r="B342" s="832" t="s">
        <v>2401</v>
      </c>
      <c r="C342" s="832" t="s">
        <v>2407</v>
      </c>
      <c r="D342" s="833" t="s">
        <v>3186</v>
      </c>
      <c r="E342" s="834" t="s">
        <v>2419</v>
      </c>
      <c r="F342" s="832" t="s">
        <v>2402</v>
      </c>
      <c r="G342" s="832" t="s">
        <v>2435</v>
      </c>
      <c r="H342" s="832" t="s">
        <v>546</v>
      </c>
      <c r="I342" s="832" t="s">
        <v>2436</v>
      </c>
      <c r="J342" s="832" t="s">
        <v>746</v>
      </c>
      <c r="K342" s="832" t="s">
        <v>2437</v>
      </c>
      <c r="L342" s="835">
        <v>45.56</v>
      </c>
      <c r="M342" s="835">
        <v>45.56</v>
      </c>
      <c r="N342" s="832">
        <v>1</v>
      </c>
      <c r="O342" s="836">
        <v>0.5</v>
      </c>
      <c r="P342" s="835"/>
      <c r="Q342" s="837">
        <v>0</v>
      </c>
      <c r="R342" s="832"/>
      <c r="S342" s="837">
        <v>0</v>
      </c>
      <c r="T342" s="836"/>
      <c r="U342" s="838">
        <v>0</v>
      </c>
    </row>
    <row r="343" spans="1:21" ht="14.4" customHeight="1" x14ac:dyDescent="0.3">
      <c r="A343" s="831">
        <v>30</v>
      </c>
      <c r="B343" s="832" t="s">
        <v>2401</v>
      </c>
      <c r="C343" s="832" t="s">
        <v>2407</v>
      </c>
      <c r="D343" s="833" t="s">
        <v>3186</v>
      </c>
      <c r="E343" s="834" t="s">
        <v>2419</v>
      </c>
      <c r="F343" s="832" t="s">
        <v>2402</v>
      </c>
      <c r="G343" s="832" t="s">
        <v>2892</v>
      </c>
      <c r="H343" s="832" t="s">
        <v>546</v>
      </c>
      <c r="I343" s="832" t="s">
        <v>2893</v>
      </c>
      <c r="J343" s="832" t="s">
        <v>1051</v>
      </c>
      <c r="K343" s="832" t="s">
        <v>1991</v>
      </c>
      <c r="L343" s="835">
        <v>0</v>
      </c>
      <c r="M343" s="835">
        <v>0</v>
      </c>
      <c r="N343" s="832">
        <v>1</v>
      </c>
      <c r="O343" s="836">
        <v>0.5</v>
      </c>
      <c r="P343" s="835"/>
      <c r="Q343" s="837"/>
      <c r="R343" s="832"/>
      <c r="S343" s="837">
        <v>0</v>
      </c>
      <c r="T343" s="836"/>
      <c r="U343" s="838">
        <v>0</v>
      </c>
    </row>
    <row r="344" spans="1:21" ht="14.4" customHeight="1" x14ac:dyDescent="0.3">
      <c r="A344" s="831">
        <v>30</v>
      </c>
      <c r="B344" s="832" t="s">
        <v>2401</v>
      </c>
      <c r="C344" s="832" t="s">
        <v>2407</v>
      </c>
      <c r="D344" s="833" t="s">
        <v>3186</v>
      </c>
      <c r="E344" s="834" t="s">
        <v>2419</v>
      </c>
      <c r="F344" s="832" t="s">
        <v>2402</v>
      </c>
      <c r="G344" s="832" t="s">
        <v>2894</v>
      </c>
      <c r="H344" s="832" t="s">
        <v>546</v>
      </c>
      <c r="I344" s="832" t="s">
        <v>2895</v>
      </c>
      <c r="J344" s="832" t="s">
        <v>2896</v>
      </c>
      <c r="K344" s="832" t="s">
        <v>2897</v>
      </c>
      <c r="L344" s="835">
        <v>58.77</v>
      </c>
      <c r="M344" s="835">
        <v>58.77</v>
      </c>
      <c r="N344" s="832">
        <v>1</v>
      </c>
      <c r="O344" s="836">
        <v>0.5</v>
      </c>
      <c r="P344" s="835">
        <v>58.77</v>
      </c>
      <c r="Q344" s="837">
        <v>1</v>
      </c>
      <c r="R344" s="832">
        <v>1</v>
      </c>
      <c r="S344" s="837">
        <v>1</v>
      </c>
      <c r="T344" s="836">
        <v>0.5</v>
      </c>
      <c r="U344" s="838">
        <v>1</v>
      </c>
    </row>
    <row r="345" spans="1:21" ht="14.4" customHeight="1" x14ac:dyDescent="0.3">
      <c r="A345" s="831">
        <v>30</v>
      </c>
      <c r="B345" s="832" t="s">
        <v>2401</v>
      </c>
      <c r="C345" s="832" t="s">
        <v>2407</v>
      </c>
      <c r="D345" s="833" t="s">
        <v>3186</v>
      </c>
      <c r="E345" s="834" t="s">
        <v>2419</v>
      </c>
      <c r="F345" s="832" t="s">
        <v>2402</v>
      </c>
      <c r="G345" s="832" t="s">
        <v>2442</v>
      </c>
      <c r="H345" s="832" t="s">
        <v>580</v>
      </c>
      <c r="I345" s="832" t="s">
        <v>1862</v>
      </c>
      <c r="J345" s="832" t="s">
        <v>875</v>
      </c>
      <c r="K345" s="832" t="s">
        <v>1863</v>
      </c>
      <c r="L345" s="835">
        <v>42.51</v>
      </c>
      <c r="M345" s="835">
        <v>382.59</v>
      </c>
      <c r="N345" s="832">
        <v>9</v>
      </c>
      <c r="O345" s="836">
        <v>4.5</v>
      </c>
      <c r="P345" s="835">
        <v>42.51</v>
      </c>
      <c r="Q345" s="837">
        <v>0.11111111111111112</v>
      </c>
      <c r="R345" s="832">
        <v>1</v>
      </c>
      <c r="S345" s="837">
        <v>0.1111111111111111</v>
      </c>
      <c r="T345" s="836">
        <v>0.5</v>
      </c>
      <c r="U345" s="838">
        <v>0.1111111111111111</v>
      </c>
    </row>
    <row r="346" spans="1:21" ht="14.4" customHeight="1" x14ac:dyDescent="0.3">
      <c r="A346" s="831">
        <v>30</v>
      </c>
      <c r="B346" s="832" t="s">
        <v>2401</v>
      </c>
      <c r="C346" s="832" t="s">
        <v>2407</v>
      </c>
      <c r="D346" s="833" t="s">
        <v>3186</v>
      </c>
      <c r="E346" s="834" t="s">
        <v>2419</v>
      </c>
      <c r="F346" s="832" t="s">
        <v>2402</v>
      </c>
      <c r="G346" s="832" t="s">
        <v>2443</v>
      </c>
      <c r="H346" s="832" t="s">
        <v>546</v>
      </c>
      <c r="I346" s="832" t="s">
        <v>2898</v>
      </c>
      <c r="J346" s="832" t="s">
        <v>2445</v>
      </c>
      <c r="K346" s="832" t="s">
        <v>2899</v>
      </c>
      <c r="L346" s="835">
        <v>537.12</v>
      </c>
      <c r="M346" s="835">
        <v>537.12</v>
      </c>
      <c r="N346" s="832">
        <v>1</v>
      </c>
      <c r="O346" s="836">
        <v>0.5</v>
      </c>
      <c r="P346" s="835"/>
      <c r="Q346" s="837">
        <v>0</v>
      </c>
      <c r="R346" s="832"/>
      <c r="S346" s="837">
        <v>0</v>
      </c>
      <c r="T346" s="836"/>
      <c r="U346" s="838">
        <v>0</v>
      </c>
    </row>
    <row r="347" spans="1:21" ht="14.4" customHeight="1" x14ac:dyDescent="0.3">
      <c r="A347" s="831">
        <v>30</v>
      </c>
      <c r="B347" s="832" t="s">
        <v>2401</v>
      </c>
      <c r="C347" s="832" t="s">
        <v>2407</v>
      </c>
      <c r="D347" s="833" t="s">
        <v>3186</v>
      </c>
      <c r="E347" s="834" t="s">
        <v>2419</v>
      </c>
      <c r="F347" s="832" t="s">
        <v>2402</v>
      </c>
      <c r="G347" s="832" t="s">
        <v>2443</v>
      </c>
      <c r="H347" s="832" t="s">
        <v>546</v>
      </c>
      <c r="I347" s="832" t="s">
        <v>2444</v>
      </c>
      <c r="J347" s="832" t="s">
        <v>2445</v>
      </c>
      <c r="K347" s="832" t="s">
        <v>2446</v>
      </c>
      <c r="L347" s="835">
        <v>424.24</v>
      </c>
      <c r="M347" s="835">
        <v>424.24</v>
      </c>
      <c r="N347" s="832">
        <v>1</v>
      </c>
      <c r="O347" s="836">
        <v>0.5</v>
      </c>
      <c r="P347" s="835">
        <v>424.24</v>
      </c>
      <c r="Q347" s="837">
        <v>1</v>
      </c>
      <c r="R347" s="832">
        <v>1</v>
      </c>
      <c r="S347" s="837">
        <v>1</v>
      </c>
      <c r="T347" s="836">
        <v>0.5</v>
      </c>
      <c r="U347" s="838">
        <v>1</v>
      </c>
    </row>
    <row r="348" spans="1:21" ht="14.4" customHeight="1" x14ac:dyDescent="0.3">
      <c r="A348" s="831">
        <v>30</v>
      </c>
      <c r="B348" s="832" t="s">
        <v>2401</v>
      </c>
      <c r="C348" s="832" t="s">
        <v>2407</v>
      </c>
      <c r="D348" s="833" t="s">
        <v>3186</v>
      </c>
      <c r="E348" s="834" t="s">
        <v>2419</v>
      </c>
      <c r="F348" s="832" t="s">
        <v>2402</v>
      </c>
      <c r="G348" s="832" t="s">
        <v>2900</v>
      </c>
      <c r="H348" s="832" t="s">
        <v>546</v>
      </c>
      <c r="I348" s="832" t="s">
        <v>2901</v>
      </c>
      <c r="J348" s="832" t="s">
        <v>2902</v>
      </c>
      <c r="K348" s="832" t="s">
        <v>2485</v>
      </c>
      <c r="L348" s="835">
        <v>17.98</v>
      </c>
      <c r="M348" s="835">
        <v>17.98</v>
      </c>
      <c r="N348" s="832">
        <v>1</v>
      </c>
      <c r="O348" s="836">
        <v>0.5</v>
      </c>
      <c r="P348" s="835"/>
      <c r="Q348" s="837">
        <v>0</v>
      </c>
      <c r="R348" s="832"/>
      <c r="S348" s="837">
        <v>0</v>
      </c>
      <c r="T348" s="836"/>
      <c r="U348" s="838">
        <v>0</v>
      </c>
    </row>
    <row r="349" spans="1:21" ht="14.4" customHeight="1" x14ac:dyDescent="0.3">
      <c r="A349" s="831">
        <v>30</v>
      </c>
      <c r="B349" s="832" t="s">
        <v>2401</v>
      </c>
      <c r="C349" s="832" t="s">
        <v>2407</v>
      </c>
      <c r="D349" s="833" t="s">
        <v>3186</v>
      </c>
      <c r="E349" s="834" t="s">
        <v>2419</v>
      </c>
      <c r="F349" s="832" t="s">
        <v>2402</v>
      </c>
      <c r="G349" s="832" t="s">
        <v>2500</v>
      </c>
      <c r="H349" s="832" t="s">
        <v>546</v>
      </c>
      <c r="I349" s="832" t="s">
        <v>2543</v>
      </c>
      <c r="J349" s="832" t="s">
        <v>946</v>
      </c>
      <c r="K349" s="832" t="s">
        <v>2544</v>
      </c>
      <c r="L349" s="835">
        <v>75.05</v>
      </c>
      <c r="M349" s="835">
        <v>75.05</v>
      </c>
      <c r="N349" s="832">
        <v>1</v>
      </c>
      <c r="O349" s="836">
        <v>0.5</v>
      </c>
      <c r="P349" s="835"/>
      <c r="Q349" s="837">
        <v>0</v>
      </c>
      <c r="R349" s="832"/>
      <c r="S349" s="837">
        <v>0</v>
      </c>
      <c r="T349" s="836"/>
      <c r="U349" s="838">
        <v>0</v>
      </c>
    </row>
    <row r="350" spans="1:21" ht="14.4" customHeight="1" x14ac:dyDescent="0.3">
      <c r="A350" s="831">
        <v>30</v>
      </c>
      <c r="B350" s="832" t="s">
        <v>2401</v>
      </c>
      <c r="C350" s="832" t="s">
        <v>2407</v>
      </c>
      <c r="D350" s="833" t="s">
        <v>3186</v>
      </c>
      <c r="E350" s="834" t="s">
        <v>2419</v>
      </c>
      <c r="F350" s="832" t="s">
        <v>2402</v>
      </c>
      <c r="G350" s="832" t="s">
        <v>2500</v>
      </c>
      <c r="H350" s="832" t="s">
        <v>546</v>
      </c>
      <c r="I350" s="832" t="s">
        <v>2501</v>
      </c>
      <c r="J350" s="832" t="s">
        <v>950</v>
      </c>
      <c r="K350" s="832" t="s">
        <v>2502</v>
      </c>
      <c r="L350" s="835">
        <v>45.03</v>
      </c>
      <c r="M350" s="835">
        <v>90.06</v>
      </c>
      <c r="N350" s="832">
        <v>2</v>
      </c>
      <c r="O350" s="836">
        <v>1</v>
      </c>
      <c r="P350" s="835"/>
      <c r="Q350" s="837">
        <v>0</v>
      </c>
      <c r="R350" s="832"/>
      <c r="S350" s="837">
        <v>0</v>
      </c>
      <c r="T350" s="836"/>
      <c r="U350" s="838">
        <v>0</v>
      </c>
    </row>
    <row r="351" spans="1:21" ht="14.4" customHeight="1" x14ac:dyDescent="0.3">
      <c r="A351" s="831">
        <v>30</v>
      </c>
      <c r="B351" s="832" t="s">
        <v>2401</v>
      </c>
      <c r="C351" s="832" t="s">
        <v>2407</v>
      </c>
      <c r="D351" s="833" t="s">
        <v>3186</v>
      </c>
      <c r="E351" s="834" t="s">
        <v>2419</v>
      </c>
      <c r="F351" s="832" t="s">
        <v>2402</v>
      </c>
      <c r="G351" s="832" t="s">
        <v>2903</v>
      </c>
      <c r="H351" s="832" t="s">
        <v>546</v>
      </c>
      <c r="I351" s="832" t="s">
        <v>2904</v>
      </c>
      <c r="J351" s="832" t="s">
        <v>2905</v>
      </c>
      <c r="K351" s="832" t="s">
        <v>2906</v>
      </c>
      <c r="L351" s="835">
        <v>95.57</v>
      </c>
      <c r="M351" s="835">
        <v>95.57</v>
      </c>
      <c r="N351" s="832">
        <v>1</v>
      </c>
      <c r="O351" s="836">
        <v>0.5</v>
      </c>
      <c r="P351" s="835"/>
      <c r="Q351" s="837">
        <v>0</v>
      </c>
      <c r="R351" s="832"/>
      <c r="S351" s="837">
        <v>0</v>
      </c>
      <c r="T351" s="836"/>
      <c r="U351" s="838">
        <v>0</v>
      </c>
    </row>
    <row r="352" spans="1:21" ht="14.4" customHeight="1" x14ac:dyDescent="0.3">
      <c r="A352" s="831">
        <v>30</v>
      </c>
      <c r="B352" s="832" t="s">
        <v>2401</v>
      </c>
      <c r="C352" s="832" t="s">
        <v>2407</v>
      </c>
      <c r="D352" s="833" t="s">
        <v>3186</v>
      </c>
      <c r="E352" s="834" t="s">
        <v>2419</v>
      </c>
      <c r="F352" s="832" t="s">
        <v>2402</v>
      </c>
      <c r="G352" s="832" t="s">
        <v>2782</v>
      </c>
      <c r="H352" s="832" t="s">
        <v>580</v>
      </c>
      <c r="I352" s="832" t="s">
        <v>2297</v>
      </c>
      <c r="J352" s="832" t="s">
        <v>699</v>
      </c>
      <c r="K352" s="832" t="s">
        <v>2298</v>
      </c>
      <c r="L352" s="835">
        <v>8.7899999999999991</v>
      </c>
      <c r="M352" s="835">
        <v>17.579999999999998</v>
      </c>
      <c r="N352" s="832">
        <v>2</v>
      </c>
      <c r="O352" s="836">
        <v>1</v>
      </c>
      <c r="P352" s="835"/>
      <c r="Q352" s="837">
        <v>0</v>
      </c>
      <c r="R352" s="832"/>
      <c r="S352" s="837">
        <v>0</v>
      </c>
      <c r="T352" s="836"/>
      <c r="U352" s="838">
        <v>0</v>
      </c>
    </row>
    <row r="353" spans="1:21" ht="14.4" customHeight="1" x14ac:dyDescent="0.3">
      <c r="A353" s="831">
        <v>30</v>
      </c>
      <c r="B353" s="832" t="s">
        <v>2401</v>
      </c>
      <c r="C353" s="832" t="s">
        <v>2407</v>
      </c>
      <c r="D353" s="833" t="s">
        <v>3186</v>
      </c>
      <c r="E353" s="834" t="s">
        <v>2419</v>
      </c>
      <c r="F353" s="832" t="s">
        <v>2402</v>
      </c>
      <c r="G353" s="832" t="s">
        <v>2545</v>
      </c>
      <c r="H353" s="832" t="s">
        <v>546</v>
      </c>
      <c r="I353" s="832" t="s">
        <v>2546</v>
      </c>
      <c r="J353" s="832" t="s">
        <v>2547</v>
      </c>
      <c r="K353" s="832" t="s">
        <v>2548</v>
      </c>
      <c r="L353" s="835">
        <v>24.37</v>
      </c>
      <c r="M353" s="835">
        <v>24.37</v>
      </c>
      <c r="N353" s="832">
        <v>1</v>
      </c>
      <c r="O353" s="836">
        <v>0.5</v>
      </c>
      <c r="P353" s="835"/>
      <c r="Q353" s="837">
        <v>0</v>
      </c>
      <c r="R353" s="832"/>
      <c r="S353" s="837">
        <v>0</v>
      </c>
      <c r="T353" s="836"/>
      <c r="U353" s="838">
        <v>0</v>
      </c>
    </row>
    <row r="354" spans="1:21" ht="14.4" customHeight="1" x14ac:dyDescent="0.3">
      <c r="A354" s="831">
        <v>30</v>
      </c>
      <c r="B354" s="832" t="s">
        <v>2401</v>
      </c>
      <c r="C354" s="832" t="s">
        <v>2407</v>
      </c>
      <c r="D354" s="833" t="s">
        <v>3186</v>
      </c>
      <c r="E354" s="834" t="s">
        <v>2419</v>
      </c>
      <c r="F354" s="832" t="s">
        <v>2402</v>
      </c>
      <c r="G354" s="832" t="s">
        <v>2549</v>
      </c>
      <c r="H354" s="832" t="s">
        <v>546</v>
      </c>
      <c r="I354" s="832" t="s">
        <v>2550</v>
      </c>
      <c r="J354" s="832" t="s">
        <v>1026</v>
      </c>
      <c r="K354" s="832" t="s">
        <v>2551</v>
      </c>
      <c r="L354" s="835">
        <v>73.09</v>
      </c>
      <c r="M354" s="835">
        <v>73.09</v>
      </c>
      <c r="N354" s="832">
        <v>1</v>
      </c>
      <c r="O354" s="836">
        <v>0.5</v>
      </c>
      <c r="P354" s="835">
        <v>73.09</v>
      </c>
      <c r="Q354" s="837">
        <v>1</v>
      </c>
      <c r="R354" s="832">
        <v>1</v>
      </c>
      <c r="S354" s="837">
        <v>1</v>
      </c>
      <c r="T354" s="836">
        <v>0.5</v>
      </c>
      <c r="U354" s="838">
        <v>1</v>
      </c>
    </row>
    <row r="355" spans="1:21" ht="14.4" customHeight="1" x14ac:dyDescent="0.3">
      <c r="A355" s="831">
        <v>30</v>
      </c>
      <c r="B355" s="832" t="s">
        <v>2401</v>
      </c>
      <c r="C355" s="832" t="s">
        <v>2407</v>
      </c>
      <c r="D355" s="833" t="s">
        <v>3186</v>
      </c>
      <c r="E355" s="834" t="s">
        <v>2419</v>
      </c>
      <c r="F355" s="832" t="s">
        <v>2402</v>
      </c>
      <c r="G355" s="832" t="s">
        <v>2451</v>
      </c>
      <c r="H355" s="832" t="s">
        <v>546</v>
      </c>
      <c r="I355" s="832" t="s">
        <v>2506</v>
      </c>
      <c r="J355" s="832" t="s">
        <v>888</v>
      </c>
      <c r="K355" s="832" t="s">
        <v>2507</v>
      </c>
      <c r="L355" s="835">
        <v>29.31</v>
      </c>
      <c r="M355" s="835">
        <v>87.929999999999993</v>
      </c>
      <c r="N355" s="832">
        <v>3</v>
      </c>
      <c r="O355" s="836">
        <v>1.5</v>
      </c>
      <c r="P355" s="835"/>
      <c r="Q355" s="837">
        <v>0</v>
      </c>
      <c r="R355" s="832"/>
      <c r="S355" s="837">
        <v>0</v>
      </c>
      <c r="T355" s="836"/>
      <c r="U355" s="838">
        <v>0</v>
      </c>
    </row>
    <row r="356" spans="1:21" ht="14.4" customHeight="1" x14ac:dyDescent="0.3">
      <c r="A356" s="831">
        <v>30</v>
      </c>
      <c r="B356" s="832" t="s">
        <v>2401</v>
      </c>
      <c r="C356" s="832" t="s">
        <v>2407</v>
      </c>
      <c r="D356" s="833" t="s">
        <v>3186</v>
      </c>
      <c r="E356" s="834" t="s">
        <v>2419</v>
      </c>
      <c r="F356" s="832" t="s">
        <v>2402</v>
      </c>
      <c r="G356" s="832" t="s">
        <v>2451</v>
      </c>
      <c r="H356" s="832" t="s">
        <v>546</v>
      </c>
      <c r="I356" s="832" t="s">
        <v>2907</v>
      </c>
      <c r="J356" s="832" t="s">
        <v>2661</v>
      </c>
      <c r="K356" s="832" t="s">
        <v>2908</v>
      </c>
      <c r="L356" s="835">
        <v>0</v>
      </c>
      <c r="M356" s="835">
        <v>0</v>
      </c>
      <c r="N356" s="832">
        <v>1</v>
      </c>
      <c r="O356" s="836">
        <v>1</v>
      </c>
      <c r="P356" s="835">
        <v>0</v>
      </c>
      <c r="Q356" s="837"/>
      <c r="R356" s="832">
        <v>1</v>
      </c>
      <c r="S356" s="837">
        <v>1</v>
      </c>
      <c r="T356" s="836">
        <v>1</v>
      </c>
      <c r="U356" s="838">
        <v>1</v>
      </c>
    </row>
    <row r="357" spans="1:21" ht="14.4" customHeight="1" x14ac:dyDescent="0.3">
      <c r="A357" s="831">
        <v>30</v>
      </c>
      <c r="B357" s="832" t="s">
        <v>2401</v>
      </c>
      <c r="C357" s="832" t="s">
        <v>2407</v>
      </c>
      <c r="D357" s="833" t="s">
        <v>3186</v>
      </c>
      <c r="E357" s="834" t="s">
        <v>2419</v>
      </c>
      <c r="F357" s="832" t="s">
        <v>2402</v>
      </c>
      <c r="G357" s="832" t="s">
        <v>2451</v>
      </c>
      <c r="H357" s="832" t="s">
        <v>546</v>
      </c>
      <c r="I357" s="832" t="s">
        <v>2909</v>
      </c>
      <c r="J357" s="832" t="s">
        <v>2784</v>
      </c>
      <c r="K357" s="832" t="s">
        <v>604</v>
      </c>
      <c r="L357" s="835">
        <v>58.62</v>
      </c>
      <c r="M357" s="835">
        <v>58.62</v>
      </c>
      <c r="N357" s="832">
        <v>1</v>
      </c>
      <c r="O357" s="836">
        <v>0.5</v>
      </c>
      <c r="P357" s="835"/>
      <c r="Q357" s="837">
        <v>0</v>
      </c>
      <c r="R357" s="832"/>
      <c r="S357" s="837">
        <v>0</v>
      </c>
      <c r="T357" s="836"/>
      <c r="U357" s="838">
        <v>0</v>
      </c>
    </row>
    <row r="358" spans="1:21" ht="14.4" customHeight="1" x14ac:dyDescent="0.3">
      <c r="A358" s="831">
        <v>30</v>
      </c>
      <c r="B358" s="832" t="s">
        <v>2401</v>
      </c>
      <c r="C358" s="832" t="s">
        <v>2407</v>
      </c>
      <c r="D358" s="833" t="s">
        <v>3186</v>
      </c>
      <c r="E358" s="834" t="s">
        <v>2419</v>
      </c>
      <c r="F358" s="832" t="s">
        <v>2402</v>
      </c>
      <c r="G358" s="832" t="s">
        <v>2552</v>
      </c>
      <c r="H358" s="832" t="s">
        <v>546</v>
      </c>
      <c r="I358" s="832" t="s">
        <v>2553</v>
      </c>
      <c r="J358" s="832" t="s">
        <v>2554</v>
      </c>
      <c r="K358" s="832" t="s">
        <v>2555</v>
      </c>
      <c r="L358" s="835">
        <v>88.76</v>
      </c>
      <c r="M358" s="835">
        <v>88.76</v>
      </c>
      <c r="N358" s="832">
        <v>1</v>
      </c>
      <c r="O358" s="836">
        <v>0.5</v>
      </c>
      <c r="P358" s="835">
        <v>88.76</v>
      </c>
      <c r="Q358" s="837">
        <v>1</v>
      </c>
      <c r="R358" s="832">
        <v>1</v>
      </c>
      <c r="S358" s="837">
        <v>1</v>
      </c>
      <c r="T358" s="836">
        <v>0.5</v>
      </c>
      <c r="U358" s="838">
        <v>1</v>
      </c>
    </row>
    <row r="359" spans="1:21" ht="14.4" customHeight="1" x14ac:dyDescent="0.3">
      <c r="A359" s="831">
        <v>30</v>
      </c>
      <c r="B359" s="832" t="s">
        <v>2401</v>
      </c>
      <c r="C359" s="832" t="s">
        <v>2407</v>
      </c>
      <c r="D359" s="833" t="s">
        <v>3186</v>
      </c>
      <c r="E359" s="834" t="s">
        <v>2419</v>
      </c>
      <c r="F359" s="832" t="s">
        <v>2402</v>
      </c>
      <c r="G359" s="832" t="s">
        <v>2855</v>
      </c>
      <c r="H359" s="832" t="s">
        <v>580</v>
      </c>
      <c r="I359" s="832" t="s">
        <v>2132</v>
      </c>
      <c r="J359" s="832" t="s">
        <v>2133</v>
      </c>
      <c r="K359" s="832" t="s">
        <v>2134</v>
      </c>
      <c r="L359" s="835">
        <v>109.89</v>
      </c>
      <c r="M359" s="835">
        <v>109.89</v>
      </c>
      <c r="N359" s="832">
        <v>1</v>
      </c>
      <c r="O359" s="836">
        <v>0.5</v>
      </c>
      <c r="P359" s="835">
        <v>109.89</v>
      </c>
      <c r="Q359" s="837">
        <v>1</v>
      </c>
      <c r="R359" s="832">
        <v>1</v>
      </c>
      <c r="S359" s="837">
        <v>1</v>
      </c>
      <c r="T359" s="836">
        <v>0.5</v>
      </c>
      <c r="U359" s="838">
        <v>1</v>
      </c>
    </row>
    <row r="360" spans="1:21" ht="14.4" customHeight="1" x14ac:dyDescent="0.3">
      <c r="A360" s="831">
        <v>30</v>
      </c>
      <c r="B360" s="832" t="s">
        <v>2401</v>
      </c>
      <c r="C360" s="832" t="s">
        <v>2407</v>
      </c>
      <c r="D360" s="833" t="s">
        <v>3186</v>
      </c>
      <c r="E360" s="834" t="s">
        <v>2419</v>
      </c>
      <c r="F360" s="832" t="s">
        <v>2402</v>
      </c>
      <c r="G360" s="832" t="s">
        <v>2910</v>
      </c>
      <c r="H360" s="832" t="s">
        <v>546</v>
      </c>
      <c r="I360" s="832" t="s">
        <v>2911</v>
      </c>
      <c r="J360" s="832" t="s">
        <v>2912</v>
      </c>
      <c r="K360" s="832" t="s">
        <v>2913</v>
      </c>
      <c r="L360" s="835">
        <v>888.77</v>
      </c>
      <c r="M360" s="835">
        <v>888.77</v>
      </c>
      <c r="N360" s="832">
        <v>1</v>
      </c>
      <c r="O360" s="836">
        <v>0.5</v>
      </c>
      <c r="P360" s="835"/>
      <c r="Q360" s="837">
        <v>0</v>
      </c>
      <c r="R360" s="832"/>
      <c r="S360" s="837">
        <v>0</v>
      </c>
      <c r="T360" s="836"/>
      <c r="U360" s="838">
        <v>0</v>
      </c>
    </row>
    <row r="361" spans="1:21" ht="14.4" customHeight="1" x14ac:dyDescent="0.3">
      <c r="A361" s="831">
        <v>30</v>
      </c>
      <c r="B361" s="832" t="s">
        <v>2401</v>
      </c>
      <c r="C361" s="832" t="s">
        <v>2407</v>
      </c>
      <c r="D361" s="833" t="s">
        <v>3186</v>
      </c>
      <c r="E361" s="834" t="s">
        <v>2419</v>
      </c>
      <c r="F361" s="832" t="s">
        <v>2402</v>
      </c>
      <c r="G361" s="832" t="s">
        <v>2787</v>
      </c>
      <c r="H361" s="832" t="s">
        <v>580</v>
      </c>
      <c r="I361" s="832" t="s">
        <v>1963</v>
      </c>
      <c r="J361" s="832" t="s">
        <v>1012</v>
      </c>
      <c r="K361" s="832" t="s">
        <v>1964</v>
      </c>
      <c r="L361" s="835">
        <v>39.549999999999997</v>
      </c>
      <c r="M361" s="835">
        <v>39.549999999999997</v>
      </c>
      <c r="N361" s="832">
        <v>1</v>
      </c>
      <c r="O361" s="836">
        <v>0.5</v>
      </c>
      <c r="P361" s="835">
        <v>39.549999999999997</v>
      </c>
      <c r="Q361" s="837">
        <v>1</v>
      </c>
      <c r="R361" s="832">
        <v>1</v>
      </c>
      <c r="S361" s="837">
        <v>1</v>
      </c>
      <c r="T361" s="836">
        <v>0.5</v>
      </c>
      <c r="U361" s="838">
        <v>1</v>
      </c>
    </row>
    <row r="362" spans="1:21" ht="14.4" customHeight="1" x14ac:dyDescent="0.3">
      <c r="A362" s="831">
        <v>30</v>
      </c>
      <c r="B362" s="832" t="s">
        <v>2401</v>
      </c>
      <c r="C362" s="832" t="s">
        <v>2407</v>
      </c>
      <c r="D362" s="833" t="s">
        <v>3186</v>
      </c>
      <c r="E362" s="834" t="s">
        <v>2419</v>
      </c>
      <c r="F362" s="832" t="s">
        <v>2402</v>
      </c>
      <c r="G362" s="832" t="s">
        <v>2665</v>
      </c>
      <c r="H362" s="832" t="s">
        <v>580</v>
      </c>
      <c r="I362" s="832" t="s">
        <v>2669</v>
      </c>
      <c r="J362" s="832" t="s">
        <v>1564</v>
      </c>
      <c r="K362" s="832" t="s">
        <v>2670</v>
      </c>
      <c r="L362" s="835">
        <v>25.94</v>
      </c>
      <c r="M362" s="835">
        <v>25.94</v>
      </c>
      <c r="N362" s="832">
        <v>1</v>
      </c>
      <c r="O362" s="836">
        <v>0.5</v>
      </c>
      <c r="P362" s="835">
        <v>25.94</v>
      </c>
      <c r="Q362" s="837">
        <v>1</v>
      </c>
      <c r="R362" s="832">
        <v>1</v>
      </c>
      <c r="S362" s="837">
        <v>1</v>
      </c>
      <c r="T362" s="836">
        <v>0.5</v>
      </c>
      <c r="U362" s="838">
        <v>1</v>
      </c>
    </row>
    <row r="363" spans="1:21" ht="14.4" customHeight="1" x14ac:dyDescent="0.3">
      <c r="A363" s="831">
        <v>30</v>
      </c>
      <c r="B363" s="832" t="s">
        <v>2401</v>
      </c>
      <c r="C363" s="832" t="s">
        <v>2407</v>
      </c>
      <c r="D363" s="833" t="s">
        <v>3186</v>
      </c>
      <c r="E363" s="834" t="s">
        <v>2419</v>
      </c>
      <c r="F363" s="832" t="s">
        <v>2402</v>
      </c>
      <c r="G363" s="832" t="s">
        <v>2459</v>
      </c>
      <c r="H363" s="832" t="s">
        <v>546</v>
      </c>
      <c r="I363" s="832" t="s">
        <v>2460</v>
      </c>
      <c r="J363" s="832" t="s">
        <v>2461</v>
      </c>
      <c r="K363" s="832" t="s">
        <v>2462</v>
      </c>
      <c r="L363" s="835">
        <v>0</v>
      </c>
      <c r="M363" s="835">
        <v>0</v>
      </c>
      <c r="N363" s="832">
        <v>2</v>
      </c>
      <c r="O363" s="836">
        <v>1</v>
      </c>
      <c r="P363" s="835"/>
      <c r="Q363" s="837"/>
      <c r="R363" s="832"/>
      <c r="S363" s="837">
        <v>0</v>
      </c>
      <c r="T363" s="836"/>
      <c r="U363" s="838">
        <v>0</v>
      </c>
    </row>
    <row r="364" spans="1:21" ht="14.4" customHeight="1" x14ac:dyDescent="0.3">
      <c r="A364" s="831">
        <v>30</v>
      </c>
      <c r="B364" s="832" t="s">
        <v>2401</v>
      </c>
      <c r="C364" s="832" t="s">
        <v>2407</v>
      </c>
      <c r="D364" s="833" t="s">
        <v>3186</v>
      </c>
      <c r="E364" s="834" t="s">
        <v>2419</v>
      </c>
      <c r="F364" s="832" t="s">
        <v>2402</v>
      </c>
      <c r="G364" s="832" t="s">
        <v>2914</v>
      </c>
      <c r="H364" s="832" t="s">
        <v>546</v>
      </c>
      <c r="I364" s="832" t="s">
        <v>2915</v>
      </c>
      <c r="J364" s="832" t="s">
        <v>2916</v>
      </c>
      <c r="K364" s="832" t="s">
        <v>2917</v>
      </c>
      <c r="L364" s="835">
        <v>122.73</v>
      </c>
      <c r="M364" s="835">
        <v>122.73</v>
      </c>
      <c r="N364" s="832">
        <v>1</v>
      </c>
      <c r="O364" s="836">
        <v>0.5</v>
      </c>
      <c r="P364" s="835"/>
      <c r="Q364" s="837">
        <v>0</v>
      </c>
      <c r="R364" s="832"/>
      <c r="S364" s="837">
        <v>0</v>
      </c>
      <c r="T364" s="836"/>
      <c r="U364" s="838">
        <v>0</v>
      </c>
    </row>
    <row r="365" spans="1:21" ht="14.4" customHeight="1" x14ac:dyDescent="0.3">
      <c r="A365" s="831">
        <v>30</v>
      </c>
      <c r="B365" s="832" t="s">
        <v>2401</v>
      </c>
      <c r="C365" s="832" t="s">
        <v>2407</v>
      </c>
      <c r="D365" s="833" t="s">
        <v>3186</v>
      </c>
      <c r="E365" s="834" t="s">
        <v>2419</v>
      </c>
      <c r="F365" s="832" t="s">
        <v>2402</v>
      </c>
      <c r="G365" s="832" t="s">
        <v>2463</v>
      </c>
      <c r="H365" s="832" t="s">
        <v>546</v>
      </c>
      <c r="I365" s="832" t="s">
        <v>2918</v>
      </c>
      <c r="J365" s="832" t="s">
        <v>2919</v>
      </c>
      <c r="K365" s="832" t="s">
        <v>2920</v>
      </c>
      <c r="L365" s="835">
        <v>36.020000000000003</v>
      </c>
      <c r="M365" s="835">
        <v>36.020000000000003</v>
      </c>
      <c r="N365" s="832">
        <v>1</v>
      </c>
      <c r="O365" s="836">
        <v>0.5</v>
      </c>
      <c r="P365" s="835"/>
      <c r="Q365" s="837">
        <v>0</v>
      </c>
      <c r="R365" s="832"/>
      <c r="S365" s="837">
        <v>0</v>
      </c>
      <c r="T365" s="836"/>
      <c r="U365" s="838">
        <v>0</v>
      </c>
    </row>
    <row r="366" spans="1:21" ht="14.4" customHeight="1" x14ac:dyDescent="0.3">
      <c r="A366" s="831">
        <v>30</v>
      </c>
      <c r="B366" s="832" t="s">
        <v>2401</v>
      </c>
      <c r="C366" s="832" t="s">
        <v>2407</v>
      </c>
      <c r="D366" s="833" t="s">
        <v>3186</v>
      </c>
      <c r="E366" s="834" t="s">
        <v>2419</v>
      </c>
      <c r="F366" s="832" t="s">
        <v>2402</v>
      </c>
      <c r="G366" s="832" t="s">
        <v>2467</v>
      </c>
      <c r="H366" s="832" t="s">
        <v>580</v>
      </c>
      <c r="I366" s="832" t="s">
        <v>1880</v>
      </c>
      <c r="J366" s="832" t="s">
        <v>1878</v>
      </c>
      <c r="K366" s="832" t="s">
        <v>1881</v>
      </c>
      <c r="L366" s="835">
        <v>10.65</v>
      </c>
      <c r="M366" s="835">
        <v>10.65</v>
      </c>
      <c r="N366" s="832">
        <v>1</v>
      </c>
      <c r="O366" s="836">
        <v>0.5</v>
      </c>
      <c r="P366" s="835"/>
      <c r="Q366" s="837">
        <v>0</v>
      </c>
      <c r="R366" s="832"/>
      <c r="S366" s="837">
        <v>0</v>
      </c>
      <c r="T366" s="836"/>
      <c r="U366" s="838">
        <v>0</v>
      </c>
    </row>
    <row r="367" spans="1:21" ht="14.4" customHeight="1" x14ac:dyDescent="0.3">
      <c r="A367" s="831">
        <v>30</v>
      </c>
      <c r="B367" s="832" t="s">
        <v>2401</v>
      </c>
      <c r="C367" s="832" t="s">
        <v>2407</v>
      </c>
      <c r="D367" s="833" t="s">
        <v>3186</v>
      </c>
      <c r="E367" s="834" t="s">
        <v>2419</v>
      </c>
      <c r="F367" s="832" t="s">
        <v>2402</v>
      </c>
      <c r="G367" s="832" t="s">
        <v>2467</v>
      </c>
      <c r="H367" s="832" t="s">
        <v>580</v>
      </c>
      <c r="I367" s="832" t="s">
        <v>1889</v>
      </c>
      <c r="J367" s="832" t="s">
        <v>1878</v>
      </c>
      <c r="K367" s="832" t="s">
        <v>1890</v>
      </c>
      <c r="L367" s="835">
        <v>17.559999999999999</v>
      </c>
      <c r="M367" s="835">
        <v>35.119999999999997</v>
      </c>
      <c r="N367" s="832">
        <v>2</v>
      </c>
      <c r="O367" s="836">
        <v>1</v>
      </c>
      <c r="P367" s="835"/>
      <c r="Q367" s="837">
        <v>0</v>
      </c>
      <c r="R367" s="832"/>
      <c r="S367" s="837">
        <v>0</v>
      </c>
      <c r="T367" s="836"/>
      <c r="U367" s="838">
        <v>0</v>
      </c>
    </row>
    <row r="368" spans="1:21" ht="14.4" customHeight="1" x14ac:dyDescent="0.3">
      <c r="A368" s="831">
        <v>30</v>
      </c>
      <c r="B368" s="832" t="s">
        <v>2401</v>
      </c>
      <c r="C368" s="832" t="s">
        <v>2407</v>
      </c>
      <c r="D368" s="833" t="s">
        <v>3186</v>
      </c>
      <c r="E368" s="834" t="s">
        <v>2419</v>
      </c>
      <c r="F368" s="832" t="s">
        <v>2402</v>
      </c>
      <c r="G368" s="832" t="s">
        <v>2467</v>
      </c>
      <c r="H368" s="832" t="s">
        <v>546</v>
      </c>
      <c r="I368" s="832" t="s">
        <v>1873</v>
      </c>
      <c r="J368" s="832" t="s">
        <v>1266</v>
      </c>
      <c r="K368" s="832" t="s">
        <v>1874</v>
      </c>
      <c r="L368" s="835">
        <v>54.99</v>
      </c>
      <c r="M368" s="835">
        <v>54.99</v>
      </c>
      <c r="N368" s="832">
        <v>1</v>
      </c>
      <c r="O368" s="836">
        <v>0.5</v>
      </c>
      <c r="P368" s="835"/>
      <c r="Q368" s="837">
        <v>0</v>
      </c>
      <c r="R368" s="832"/>
      <c r="S368" s="837">
        <v>0</v>
      </c>
      <c r="T368" s="836"/>
      <c r="U368" s="838">
        <v>0</v>
      </c>
    </row>
    <row r="369" spans="1:21" ht="14.4" customHeight="1" x14ac:dyDescent="0.3">
      <c r="A369" s="831">
        <v>30</v>
      </c>
      <c r="B369" s="832" t="s">
        <v>2401</v>
      </c>
      <c r="C369" s="832" t="s">
        <v>2407</v>
      </c>
      <c r="D369" s="833" t="s">
        <v>3186</v>
      </c>
      <c r="E369" s="834" t="s">
        <v>2419</v>
      </c>
      <c r="F369" s="832" t="s">
        <v>2402</v>
      </c>
      <c r="G369" s="832" t="s">
        <v>2921</v>
      </c>
      <c r="H369" s="832" t="s">
        <v>546</v>
      </c>
      <c r="I369" s="832" t="s">
        <v>2922</v>
      </c>
      <c r="J369" s="832" t="s">
        <v>1394</v>
      </c>
      <c r="K369" s="832" t="s">
        <v>2923</v>
      </c>
      <c r="L369" s="835">
        <v>34.19</v>
      </c>
      <c r="M369" s="835">
        <v>136.76</v>
      </c>
      <c r="N369" s="832">
        <v>4</v>
      </c>
      <c r="O369" s="836">
        <v>1</v>
      </c>
      <c r="P369" s="835"/>
      <c r="Q369" s="837">
        <v>0</v>
      </c>
      <c r="R369" s="832"/>
      <c r="S369" s="837">
        <v>0</v>
      </c>
      <c r="T369" s="836"/>
      <c r="U369" s="838">
        <v>0</v>
      </c>
    </row>
    <row r="370" spans="1:21" ht="14.4" customHeight="1" x14ac:dyDescent="0.3">
      <c r="A370" s="831">
        <v>30</v>
      </c>
      <c r="B370" s="832" t="s">
        <v>2401</v>
      </c>
      <c r="C370" s="832" t="s">
        <v>2407</v>
      </c>
      <c r="D370" s="833" t="s">
        <v>3186</v>
      </c>
      <c r="E370" s="834" t="s">
        <v>2419</v>
      </c>
      <c r="F370" s="832" t="s">
        <v>2402</v>
      </c>
      <c r="G370" s="832" t="s">
        <v>2508</v>
      </c>
      <c r="H370" s="832" t="s">
        <v>580</v>
      </c>
      <c r="I370" s="832" t="s">
        <v>2509</v>
      </c>
      <c r="J370" s="832" t="s">
        <v>861</v>
      </c>
      <c r="K370" s="832" t="s">
        <v>1829</v>
      </c>
      <c r="L370" s="835">
        <v>368.16</v>
      </c>
      <c r="M370" s="835">
        <v>1472.64</v>
      </c>
      <c r="N370" s="832">
        <v>4</v>
      </c>
      <c r="O370" s="836">
        <v>1.5</v>
      </c>
      <c r="P370" s="835"/>
      <c r="Q370" s="837">
        <v>0</v>
      </c>
      <c r="R370" s="832"/>
      <c r="S370" s="837">
        <v>0</v>
      </c>
      <c r="T370" s="836"/>
      <c r="U370" s="838">
        <v>0</v>
      </c>
    </row>
    <row r="371" spans="1:21" ht="14.4" customHeight="1" x14ac:dyDescent="0.3">
      <c r="A371" s="831">
        <v>30</v>
      </c>
      <c r="B371" s="832" t="s">
        <v>2401</v>
      </c>
      <c r="C371" s="832" t="s">
        <v>2407</v>
      </c>
      <c r="D371" s="833" t="s">
        <v>3186</v>
      </c>
      <c r="E371" s="834" t="s">
        <v>2419</v>
      </c>
      <c r="F371" s="832" t="s">
        <v>2402</v>
      </c>
      <c r="G371" s="832" t="s">
        <v>2508</v>
      </c>
      <c r="H371" s="832" t="s">
        <v>580</v>
      </c>
      <c r="I371" s="832" t="s">
        <v>2860</v>
      </c>
      <c r="J371" s="832" t="s">
        <v>861</v>
      </c>
      <c r="K371" s="832" t="s">
        <v>1831</v>
      </c>
      <c r="L371" s="835">
        <v>736.33</v>
      </c>
      <c r="M371" s="835">
        <v>1472.66</v>
      </c>
      <c r="N371" s="832">
        <v>2</v>
      </c>
      <c r="O371" s="836">
        <v>0.5</v>
      </c>
      <c r="P371" s="835">
        <v>1472.66</v>
      </c>
      <c r="Q371" s="837">
        <v>1</v>
      </c>
      <c r="R371" s="832">
        <v>2</v>
      </c>
      <c r="S371" s="837">
        <v>1</v>
      </c>
      <c r="T371" s="836">
        <v>0.5</v>
      </c>
      <c r="U371" s="838">
        <v>1</v>
      </c>
    </row>
    <row r="372" spans="1:21" ht="14.4" customHeight="1" x14ac:dyDescent="0.3">
      <c r="A372" s="831">
        <v>30</v>
      </c>
      <c r="B372" s="832" t="s">
        <v>2401</v>
      </c>
      <c r="C372" s="832" t="s">
        <v>2407</v>
      </c>
      <c r="D372" s="833" t="s">
        <v>3186</v>
      </c>
      <c r="E372" s="834" t="s">
        <v>2419</v>
      </c>
      <c r="F372" s="832" t="s">
        <v>2402</v>
      </c>
      <c r="G372" s="832" t="s">
        <v>2686</v>
      </c>
      <c r="H372" s="832" t="s">
        <v>546</v>
      </c>
      <c r="I372" s="832" t="s">
        <v>2924</v>
      </c>
      <c r="J372" s="832" t="s">
        <v>638</v>
      </c>
      <c r="K372" s="832" t="s">
        <v>2925</v>
      </c>
      <c r="L372" s="835">
        <v>48.42</v>
      </c>
      <c r="M372" s="835">
        <v>48.42</v>
      </c>
      <c r="N372" s="832">
        <v>1</v>
      </c>
      <c r="O372" s="836">
        <v>1</v>
      </c>
      <c r="P372" s="835"/>
      <c r="Q372" s="837">
        <v>0</v>
      </c>
      <c r="R372" s="832"/>
      <c r="S372" s="837">
        <v>0</v>
      </c>
      <c r="T372" s="836"/>
      <c r="U372" s="838">
        <v>0</v>
      </c>
    </row>
    <row r="373" spans="1:21" ht="14.4" customHeight="1" x14ac:dyDescent="0.3">
      <c r="A373" s="831">
        <v>30</v>
      </c>
      <c r="B373" s="832" t="s">
        <v>2401</v>
      </c>
      <c r="C373" s="832" t="s">
        <v>2407</v>
      </c>
      <c r="D373" s="833" t="s">
        <v>3186</v>
      </c>
      <c r="E373" s="834" t="s">
        <v>2419</v>
      </c>
      <c r="F373" s="832" t="s">
        <v>2402</v>
      </c>
      <c r="G373" s="832" t="s">
        <v>2510</v>
      </c>
      <c r="H373" s="832" t="s">
        <v>546</v>
      </c>
      <c r="I373" s="832" t="s">
        <v>2511</v>
      </c>
      <c r="J373" s="832" t="s">
        <v>2512</v>
      </c>
      <c r="K373" s="832" t="s">
        <v>603</v>
      </c>
      <c r="L373" s="835">
        <v>88.1</v>
      </c>
      <c r="M373" s="835">
        <v>176.2</v>
      </c>
      <c r="N373" s="832">
        <v>2</v>
      </c>
      <c r="O373" s="836">
        <v>2</v>
      </c>
      <c r="P373" s="835">
        <v>88.1</v>
      </c>
      <c r="Q373" s="837">
        <v>0.5</v>
      </c>
      <c r="R373" s="832">
        <v>1</v>
      </c>
      <c r="S373" s="837">
        <v>0.5</v>
      </c>
      <c r="T373" s="836">
        <v>1</v>
      </c>
      <c r="U373" s="838">
        <v>0.5</v>
      </c>
    </row>
    <row r="374" spans="1:21" ht="14.4" customHeight="1" x14ac:dyDescent="0.3">
      <c r="A374" s="831">
        <v>30</v>
      </c>
      <c r="B374" s="832" t="s">
        <v>2401</v>
      </c>
      <c r="C374" s="832" t="s">
        <v>2407</v>
      </c>
      <c r="D374" s="833" t="s">
        <v>3186</v>
      </c>
      <c r="E374" s="834" t="s">
        <v>2419</v>
      </c>
      <c r="F374" s="832" t="s">
        <v>2402</v>
      </c>
      <c r="G374" s="832" t="s">
        <v>2577</v>
      </c>
      <c r="H374" s="832" t="s">
        <v>546</v>
      </c>
      <c r="I374" s="832" t="s">
        <v>2926</v>
      </c>
      <c r="J374" s="832" t="s">
        <v>893</v>
      </c>
      <c r="K374" s="832" t="s">
        <v>2579</v>
      </c>
      <c r="L374" s="835">
        <v>103.67</v>
      </c>
      <c r="M374" s="835">
        <v>103.67</v>
      </c>
      <c r="N374" s="832">
        <v>1</v>
      </c>
      <c r="O374" s="836">
        <v>0.5</v>
      </c>
      <c r="P374" s="835"/>
      <c r="Q374" s="837">
        <v>0</v>
      </c>
      <c r="R374" s="832"/>
      <c r="S374" s="837">
        <v>0</v>
      </c>
      <c r="T374" s="836"/>
      <c r="U374" s="838">
        <v>0</v>
      </c>
    </row>
    <row r="375" spans="1:21" ht="14.4" customHeight="1" x14ac:dyDescent="0.3">
      <c r="A375" s="831">
        <v>30</v>
      </c>
      <c r="B375" s="832" t="s">
        <v>2401</v>
      </c>
      <c r="C375" s="832" t="s">
        <v>2407</v>
      </c>
      <c r="D375" s="833" t="s">
        <v>3186</v>
      </c>
      <c r="E375" s="834" t="s">
        <v>2419</v>
      </c>
      <c r="F375" s="832" t="s">
        <v>2402</v>
      </c>
      <c r="G375" s="832" t="s">
        <v>2577</v>
      </c>
      <c r="H375" s="832" t="s">
        <v>546</v>
      </c>
      <c r="I375" s="832" t="s">
        <v>2927</v>
      </c>
      <c r="J375" s="832" t="s">
        <v>893</v>
      </c>
      <c r="K375" s="832" t="s">
        <v>2799</v>
      </c>
      <c r="L375" s="835">
        <v>32.25</v>
      </c>
      <c r="M375" s="835">
        <v>129</v>
      </c>
      <c r="N375" s="832">
        <v>4</v>
      </c>
      <c r="O375" s="836">
        <v>2.5</v>
      </c>
      <c r="P375" s="835">
        <v>32.25</v>
      </c>
      <c r="Q375" s="837">
        <v>0.25</v>
      </c>
      <c r="R375" s="832">
        <v>1</v>
      </c>
      <c r="S375" s="837">
        <v>0.25</v>
      </c>
      <c r="T375" s="836">
        <v>1</v>
      </c>
      <c r="U375" s="838">
        <v>0.4</v>
      </c>
    </row>
    <row r="376" spans="1:21" ht="14.4" customHeight="1" x14ac:dyDescent="0.3">
      <c r="A376" s="831">
        <v>30</v>
      </c>
      <c r="B376" s="832" t="s">
        <v>2401</v>
      </c>
      <c r="C376" s="832" t="s">
        <v>2407</v>
      </c>
      <c r="D376" s="833" t="s">
        <v>3186</v>
      </c>
      <c r="E376" s="834" t="s">
        <v>2419</v>
      </c>
      <c r="F376" s="832" t="s">
        <v>2402</v>
      </c>
      <c r="G376" s="832" t="s">
        <v>2474</v>
      </c>
      <c r="H376" s="832" t="s">
        <v>580</v>
      </c>
      <c r="I376" s="832" t="s">
        <v>2475</v>
      </c>
      <c r="J376" s="832" t="s">
        <v>1786</v>
      </c>
      <c r="K376" s="832" t="s">
        <v>1787</v>
      </c>
      <c r="L376" s="835">
        <v>16.12</v>
      </c>
      <c r="M376" s="835">
        <v>16.12</v>
      </c>
      <c r="N376" s="832">
        <v>1</v>
      </c>
      <c r="O376" s="836">
        <v>0.5</v>
      </c>
      <c r="P376" s="835"/>
      <c r="Q376" s="837">
        <v>0</v>
      </c>
      <c r="R376" s="832"/>
      <c r="S376" s="837">
        <v>0</v>
      </c>
      <c r="T376" s="836"/>
      <c r="U376" s="838">
        <v>0</v>
      </c>
    </row>
    <row r="377" spans="1:21" ht="14.4" customHeight="1" x14ac:dyDescent="0.3">
      <c r="A377" s="831">
        <v>30</v>
      </c>
      <c r="B377" s="832" t="s">
        <v>2401</v>
      </c>
      <c r="C377" s="832" t="s">
        <v>2407</v>
      </c>
      <c r="D377" s="833" t="s">
        <v>3186</v>
      </c>
      <c r="E377" s="834" t="s">
        <v>2419</v>
      </c>
      <c r="F377" s="832" t="s">
        <v>2402</v>
      </c>
      <c r="G377" s="832" t="s">
        <v>2474</v>
      </c>
      <c r="H377" s="832" t="s">
        <v>580</v>
      </c>
      <c r="I377" s="832" t="s">
        <v>1788</v>
      </c>
      <c r="J377" s="832" t="s">
        <v>1786</v>
      </c>
      <c r="K377" s="832" t="s">
        <v>1789</v>
      </c>
      <c r="L377" s="835">
        <v>57.6</v>
      </c>
      <c r="M377" s="835">
        <v>115.2</v>
      </c>
      <c r="N377" s="832">
        <v>2</v>
      </c>
      <c r="O377" s="836">
        <v>1</v>
      </c>
      <c r="P377" s="835"/>
      <c r="Q377" s="837">
        <v>0</v>
      </c>
      <c r="R377" s="832"/>
      <c r="S377" s="837">
        <v>0</v>
      </c>
      <c r="T377" s="836"/>
      <c r="U377" s="838">
        <v>0</v>
      </c>
    </row>
    <row r="378" spans="1:21" ht="14.4" customHeight="1" x14ac:dyDescent="0.3">
      <c r="A378" s="831">
        <v>30</v>
      </c>
      <c r="B378" s="832" t="s">
        <v>2401</v>
      </c>
      <c r="C378" s="832" t="s">
        <v>2407</v>
      </c>
      <c r="D378" s="833" t="s">
        <v>3186</v>
      </c>
      <c r="E378" s="834" t="s">
        <v>2419</v>
      </c>
      <c r="F378" s="832" t="s">
        <v>2402</v>
      </c>
      <c r="G378" s="832" t="s">
        <v>2474</v>
      </c>
      <c r="H378" s="832" t="s">
        <v>580</v>
      </c>
      <c r="I378" s="832" t="s">
        <v>1785</v>
      </c>
      <c r="J378" s="832" t="s">
        <v>1786</v>
      </c>
      <c r="K378" s="832" t="s">
        <v>1787</v>
      </c>
      <c r="L378" s="835">
        <v>16.12</v>
      </c>
      <c r="M378" s="835">
        <v>32.24</v>
      </c>
      <c r="N378" s="832">
        <v>2</v>
      </c>
      <c r="O378" s="836">
        <v>1</v>
      </c>
      <c r="P378" s="835"/>
      <c r="Q378" s="837">
        <v>0</v>
      </c>
      <c r="R378" s="832"/>
      <c r="S378" s="837">
        <v>0</v>
      </c>
      <c r="T378" s="836"/>
      <c r="U378" s="838">
        <v>0</v>
      </c>
    </row>
    <row r="379" spans="1:21" ht="14.4" customHeight="1" x14ac:dyDescent="0.3">
      <c r="A379" s="831">
        <v>30</v>
      </c>
      <c r="B379" s="832" t="s">
        <v>2401</v>
      </c>
      <c r="C379" s="832" t="s">
        <v>2407</v>
      </c>
      <c r="D379" s="833" t="s">
        <v>3186</v>
      </c>
      <c r="E379" s="834" t="s">
        <v>2419</v>
      </c>
      <c r="F379" s="832" t="s">
        <v>2402</v>
      </c>
      <c r="G379" s="832" t="s">
        <v>2513</v>
      </c>
      <c r="H379" s="832" t="s">
        <v>580</v>
      </c>
      <c r="I379" s="832" t="s">
        <v>1933</v>
      </c>
      <c r="J379" s="832" t="s">
        <v>1131</v>
      </c>
      <c r="K379" s="832" t="s">
        <v>1902</v>
      </c>
      <c r="L379" s="835">
        <v>47.7</v>
      </c>
      <c r="M379" s="835">
        <v>47.7</v>
      </c>
      <c r="N379" s="832">
        <v>1</v>
      </c>
      <c r="O379" s="836">
        <v>0.5</v>
      </c>
      <c r="P379" s="835"/>
      <c r="Q379" s="837">
        <v>0</v>
      </c>
      <c r="R379" s="832"/>
      <c r="S379" s="837">
        <v>0</v>
      </c>
      <c r="T379" s="836"/>
      <c r="U379" s="838">
        <v>0</v>
      </c>
    </row>
    <row r="380" spans="1:21" ht="14.4" customHeight="1" x14ac:dyDescent="0.3">
      <c r="A380" s="831">
        <v>30</v>
      </c>
      <c r="B380" s="832" t="s">
        <v>2401</v>
      </c>
      <c r="C380" s="832" t="s">
        <v>2407</v>
      </c>
      <c r="D380" s="833" t="s">
        <v>3186</v>
      </c>
      <c r="E380" s="834" t="s">
        <v>2419</v>
      </c>
      <c r="F380" s="832" t="s">
        <v>2402</v>
      </c>
      <c r="G380" s="832" t="s">
        <v>2514</v>
      </c>
      <c r="H380" s="832" t="s">
        <v>580</v>
      </c>
      <c r="I380" s="832" t="s">
        <v>1953</v>
      </c>
      <c r="J380" s="832" t="s">
        <v>1954</v>
      </c>
      <c r="K380" s="832" t="s">
        <v>1955</v>
      </c>
      <c r="L380" s="835">
        <v>117.46</v>
      </c>
      <c r="M380" s="835">
        <v>117.46</v>
      </c>
      <c r="N380" s="832">
        <v>1</v>
      </c>
      <c r="O380" s="836">
        <v>0.5</v>
      </c>
      <c r="P380" s="835"/>
      <c r="Q380" s="837">
        <v>0</v>
      </c>
      <c r="R380" s="832"/>
      <c r="S380" s="837">
        <v>0</v>
      </c>
      <c r="T380" s="836"/>
      <c r="U380" s="838">
        <v>0</v>
      </c>
    </row>
    <row r="381" spans="1:21" ht="14.4" customHeight="1" x14ac:dyDescent="0.3">
      <c r="A381" s="831">
        <v>30</v>
      </c>
      <c r="B381" s="832" t="s">
        <v>2401</v>
      </c>
      <c r="C381" s="832" t="s">
        <v>2407</v>
      </c>
      <c r="D381" s="833" t="s">
        <v>3186</v>
      </c>
      <c r="E381" s="834" t="s">
        <v>2419</v>
      </c>
      <c r="F381" s="832" t="s">
        <v>2402</v>
      </c>
      <c r="G381" s="832" t="s">
        <v>2514</v>
      </c>
      <c r="H381" s="832" t="s">
        <v>580</v>
      </c>
      <c r="I381" s="832" t="s">
        <v>2928</v>
      </c>
      <c r="J381" s="832" t="s">
        <v>1954</v>
      </c>
      <c r="K381" s="832" t="s">
        <v>2929</v>
      </c>
      <c r="L381" s="835">
        <v>181.94</v>
      </c>
      <c r="M381" s="835">
        <v>181.94</v>
      </c>
      <c r="N381" s="832">
        <v>1</v>
      </c>
      <c r="O381" s="836">
        <v>0.5</v>
      </c>
      <c r="P381" s="835"/>
      <c r="Q381" s="837">
        <v>0</v>
      </c>
      <c r="R381" s="832"/>
      <c r="S381" s="837">
        <v>0</v>
      </c>
      <c r="T381" s="836"/>
      <c r="U381" s="838">
        <v>0</v>
      </c>
    </row>
    <row r="382" spans="1:21" ht="14.4" customHeight="1" x14ac:dyDescent="0.3">
      <c r="A382" s="831">
        <v>30</v>
      </c>
      <c r="B382" s="832" t="s">
        <v>2401</v>
      </c>
      <c r="C382" s="832" t="s">
        <v>2407</v>
      </c>
      <c r="D382" s="833" t="s">
        <v>3186</v>
      </c>
      <c r="E382" s="834" t="s">
        <v>2419</v>
      </c>
      <c r="F382" s="832" t="s">
        <v>2402</v>
      </c>
      <c r="G382" s="832" t="s">
        <v>2476</v>
      </c>
      <c r="H382" s="832" t="s">
        <v>580</v>
      </c>
      <c r="I382" s="832" t="s">
        <v>1947</v>
      </c>
      <c r="J382" s="832" t="s">
        <v>1948</v>
      </c>
      <c r="K382" s="832" t="s">
        <v>1949</v>
      </c>
      <c r="L382" s="835">
        <v>72.88</v>
      </c>
      <c r="M382" s="835">
        <v>72.88</v>
      </c>
      <c r="N382" s="832">
        <v>1</v>
      </c>
      <c r="O382" s="836">
        <v>0.5</v>
      </c>
      <c r="P382" s="835"/>
      <c r="Q382" s="837">
        <v>0</v>
      </c>
      <c r="R382" s="832"/>
      <c r="S382" s="837">
        <v>0</v>
      </c>
      <c r="T382" s="836"/>
      <c r="U382" s="838">
        <v>0</v>
      </c>
    </row>
    <row r="383" spans="1:21" ht="14.4" customHeight="1" x14ac:dyDescent="0.3">
      <c r="A383" s="831">
        <v>30</v>
      </c>
      <c r="B383" s="832" t="s">
        <v>2401</v>
      </c>
      <c r="C383" s="832" t="s">
        <v>2407</v>
      </c>
      <c r="D383" s="833" t="s">
        <v>3186</v>
      </c>
      <c r="E383" s="834" t="s">
        <v>2419</v>
      </c>
      <c r="F383" s="832" t="s">
        <v>2402</v>
      </c>
      <c r="G383" s="832" t="s">
        <v>2930</v>
      </c>
      <c r="H383" s="832" t="s">
        <v>580</v>
      </c>
      <c r="I383" s="832" t="s">
        <v>2931</v>
      </c>
      <c r="J383" s="832" t="s">
        <v>1327</v>
      </c>
      <c r="K383" s="832" t="s">
        <v>1328</v>
      </c>
      <c r="L383" s="835">
        <v>194.26</v>
      </c>
      <c r="M383" s="835">
        <v>2719.64</v>
      </c>
      <c r="N383" s="832">
        <v>14</v>
      </c>
      <c r="O383" s="836">
        <v>1.5</v>
      </c>
      <c r="P383" s="835"/>
      <c r="Q383" s="837">
        <v>0</v>
      </c>
      <c r="R383" s="832"/>
      <c r="S383" s="837">
        <v>0</v>
      </c>
      <c r="T383" s="836"/>
      <c r="U383" s="838">
        <v>0</v>
      </c>
    </row>
    <row r="384" spans="1:21" ht="14.4" customHeight="1" x14ac:dyDescent="0.3">
      <c r="A384" s="831">
        <v>30</v>
      </c>
      <c r="B384" s="832" t="s">
        <v>2401</v>
      </c>
      <c r="C384" s="832" t="s">
        <v>2407</v>
      </c>
      <c r="D384" s="833" t="s">
        <v>3186</v>
      </c>
      <c r="E384" s="834" t="s">
        <v>2419</v>
      </c>
      <c r="F384" s="832" t="s">
        <v>2402</v>
      </c>
      <c r="G384" s="832" t="s">
        <v>2930</v>
      </c>
      <c r="H384" s="832" t="s">
        <v>580</v>
      </c>
      <c r="I384" s="832" t="s">
        <v>2932</v>
      </c>
      <c r="J384" s="832" t="s">
        <v>1352</v>
      </c>
      <c r="K384" s="832" t="s">
        <v>2933</v>
      </c>
      <c r="L384" s="835">
        <v>145.88999999999999</v>
      </c>
      <c r="M384" s="835">
        <v>4376.7</v>
      </c>
      <c r="N384" s="832">
        <v>30</v>
      </c>
      <c r="O384" s="836">
        <v>1</v>
      </c>
      <c r="P384" s="835"/>
      <c r="Q384" s="837">
        <v>0</v>
      </c>
      <c r="R384" s="832"/>
      <c r="S384" s="837">
        <v>0</v>
      </c>
      <c r="T384" s="836"/>
      <c r="U384" s="838">
        <v>0</v>
      </c>
    </row>
    <row r="385" spans="1:21" ht="14.4" customHeight="1" x14ac:dyDescent="0.3">
      <c r="A385" s="831">
        <v>30</v>
      </c>
      <c r="B385" s="832" t="s">
        <v>2401</v>
      </c>
      <c r="C385" s="832" t="s">
        <v>2407</v>
      </c>
      <c r="D385" s="833" t="s">
        <v>3186</v>
      </c>
      <c r="E385" s="834" t="s">
        <v>2419</v>
      </c>
      <c r="F385" s="832" t="s">
        <v>2402</v>
      </c>
      <c r="G385" s="832" t="s">
        <v>2930</v>
      </c>
      <c r="H385" s="832" t="s">
        <v>580</v>
      </c>
      <c r="I385" s="832" t="s">
        <v>2934</v>
      </c>
      <c r="J385" s="832" t="s">
        <v>2935</v>
      </c>
      <c r="K385" s="832" t="s">
        <v>2933</v>
      </c>
      <c r="L385" s="835">
        <v>79.17</v>
      </c>
      <c r="M385" s="835">
        <v>2375.1</v>
      </c>
      <c r="N385" s="832">
        <v>30</v>
      </c>
      <c r="O385" s="836">
        <v>1</v>
      </c>
      <c r="P385" s="835">
        <v>2375.1</v>
      </c>
      <c r="Q385" s="837">
        <v>1</v>
      </c>
      <c r="R385" s="832">
        <v>30</v>
      </c>
      <c r="S385" s="837">
        <v>1</v>
      </c>
      <c r="T385" s="836">
        <v>1</v>
      </c>
      <c r="U385" s="838">
        <v>1</v>
      </c>
    </row>
    <row r="386" spans="1:21" ht="14.4" customHeight="1" x14ac:dyDescent="0.3">
      <c r="A386" s="831">
        <v>30</v>
      </c>
      <c r="B386" s="832" t="s">
        <v>2401</v>
      </c>
      <c r="C386" s="832" t="s">
        <v>2407</v>
      </c>
      <c r="D386" s="833" t="s">
        <v>3186</v>
      </c>
      <c r="E386" s="834" t="s">
        <v>2419</v>
      </c>
      <c r="F386" s="832" t="s">
        <v>2402</v>
      </c>
      <c r="G386" s="832" t="s">
        <v>2479</v>
      </c>
      <c r="H386" s="832" t="s">
        <v>580</v>
      </c>
      <c r="I386" s="832" t="s">
        <v>2936</v>
      </c>
      <c r="J386" s="832" t="s">
        <v>1584</v>
      </c>
      <c r="K386" s="832" t="s">
        <v>2937</v>
      </c>
      <c r="L386" s="835">
        <v>1195.75</v>
      </c>
      <c r="M386" s="835">
        <v>1195.75</v>
      </c>
      <c r="N386" s="832">
        <v>1</v>
      </c>
      <c r="O386" s="836">
        <v>0.5</v>
      </c>
      <c r="P386" s="835"/>
      <c r="Q386" s="837">
        <v>0</v>
      </c>
      <c r="R386" s="832"/>
      <c r="S386" s="837">
        <v>0</v>
      </c>
      <c r="T386" s="836"/>
      <c r="U386" s="838">
        <v>0</v>
      </c>
    </row>
    <row r="387" spans="1:21" ht="14.4" customHeight="1" x14ac:dyDescent="0.3">
      <c r="A387" s="831">
        <v>30</v>
      </c>
      <c r="B387" s="832" t="s">
        <v>2401</v>
      </c>
      <c r="C387" s="832" t="s">
        <v>2407</v>
      </c>
      <c r="D387" s="833" t="s">
        <v>3186</v>
      </c>
      <c r="E387" s="834" t="s">
        <v>2419</v>
      </c>
      <c r="F387" s="832" t="s">
        <v>2402</v>
      </c>
      <c r="G387" s="832" t="s">
        <v>2481</v>
      </c>
      <c r="H387" s="832" t="s">
        <v>580</v>
      </c>
      <c r="I387" s="832" t="s">
        <v>1937</v>
      </c>
      <c r="J387" s="832" t="s">
        <v>1938</v>
      </c>
      <c r="K387" s="832" t="s">
        <v>1939</v>
      </c>
      <c r="L387" s="835">
        <v>10.34</v>
      </c>
      <c r="M387" s="835">
        <v>20.68</v>
      </c>
      <c r="N387" s="832">
        <v>2</v>
      </c>
      <c r="O387" s="836">
        <v>1</v>
      </c>
      <c r="P387" s="835"/>
      <c r="Q387" s="837">
        <v>0</v>
      </c>
      <c r="R387" s="832"/>
      <c r="S387" s="837">
        <v>0</v>
      </c>
      <c r="T387" s="836"/>
      <c r="U387" s="838">
        <v>0</v>
      </c>
    </row>
    <row r="388" spans="1:21" ht="14.4" customHeight="1" x14ac:dyDescent="0.3">
      <c r="A388" s="831">
        <v>30</v>
      </c>
      <c r="B388" s="832" t="s">
        <v>2401</v>
      </c>
      <c r="C388" s="832" t="s">
        <v>2407</v>
      </c>
      <c r="D388" s="833" t="s">
        <v>3186</v>
      </c>
      <c r="E388" s="834" t="s">
        <v>2419</v>
      </c>
      <c r="F388" s="832" t="s">
        <v>2402</v>
      </c>
      <c r="G388" s="832" t="s">
        <v>2938</v>
      </c>
      <c r="H388" s="832" t="s">
        <v>546</v>
      </c>
      <c r="I388" s="832" t="s">
        <v>2939</v>
      </c>
      <c r="J388" s="832" t="s">
        <v>1420</v>
      </c>
      <c r="K388" s="832" t="s">
        <v>2940</v>
      </c>
      <c r="L388" s="835">
        <v>453.79</v>
      </c>
      <c r="M388" s="835">
        <v>907.58</v>
      </c>
      <c r="N388" s="832">
        <v>2</v>
      </c>
      <c r="O388" s="836">
        <v>0.5</v>
      </c>
      <c r="P388" s="835"/>
      <c r="Q388" s="837">
        <v>0</v>
      </c>
      <c r="R388" s="832"/>
      <c r="S388" s="837">
        <v>0</v>
      </c>
      <c r="T388" s="836"/>
      <c r="U388" s="838">
        <v>0</v>
      </c>
    </row>
    <row r="389" spans="1:21" ht="14.4" customHeight="1" x14ac:dyDescent="0.3">
      <c r="A389" s="831">
        <v>30</v>
      </c>
      <c r="B389" s="832" t="s">
        <v>2401</v>
      </c>
      <c r="C389" s="832" t="s">
        <v>2407</v>
      </c>
      <c r="D389" s="833" t="s">
        <v>3186</v>
      </c>
      <c r="E389" s="834" t="s">
        <v>2419</v>
      </c>
      <c r="F389" s="832" t="s">
        <v>2402</v>
      </c>
      <c r="G389" s="832" t="s">
        <v>2483</v>
      </c>
      <c r="H389" s="832" t="s">
        <v>546</v>
      </c>
      <c r="I389" s="832" t="s">
        <v>2484</v>
      </c>
      <c r="J389" s="832" t="s">
        <v>1203</v>
      </c>
      <c r="K389" s="832" t="s">
        <v>2485</v>
      </c>
      <c r="L389" s="835">
        <v>105.46</v>
      </c>
      <c r="M389" s="835">
        <v>105.46</v>
      </c>
      <c r="N389" s="832">
        <v>1</v>
      </c>
      <c r="O389" s="836">
        <v>1</v>
      </c>
      <c r="P389" s="835">
        <v>105.46</v>
      </c>
      <c r="Q389" s="837">
        <v>1</v>
      </c>
      <c r="R389" s="832">
        <v>1</v>
      </c>
      <c r="S389" s="837">
        <v>1</v>
      </c>
      <c r="T389" s="836">
        <v>1</v>
      </c>
      <c r="U389" s="838">
        <v>1</v>
      </c>
    </row>
    <row r="390" spans="1:21" ht="14.4" customHeight="1" x14ac:dyDescent="0.3">
      <c r="A390" s="831">
        <v>30</v>
      </c>
      <c r="B390" s="832" t="s">
        <v>2401</v>
      </c>
      <c r="C390" s="832" t="s">
        <v>2407</v>
      </c>
      <c r="D390" s="833" t="s">
        <v>3186</v>
      </c>
      <c r="E390" s="834" t="s">
        <v>2419</v>
      </c>
      <c r="F390" s="832" t="s">
        <v>2402</v>
      </c>
      <c r="G390" s="832" t="s">
        <v>2699</v>
      </c>
      <c r="H390" s="832" t="s">
        <v>580</v>
      </c>
      <c r="I390" s="832" t="s">
        <v>2941</v>
      </c>
      <c r="J390" s="832" t="s">
        <v>2000</v>
      </c>
      <c r="K390" s="832" t="s">
        <v>2942</v>
      </c>
      <c r="L390" s="835">
        <v>220.53</v>
      </c>
      <c r="M390" s="835">
        <v>220.53</v>
      </c>
      <c r="N390" s="832">
        <v>1</v>
      </c>
      <c r="O390" s="836">
        <v>0.5</v>
      </c>
      <c r="P390" s="835"/>
      <c r="Q390" s="837">
        <v>0</v>
      </c>
      <c r="R390" s="832"/>
      <c r="S390" s="837">
        <v>0</v>
      </c>
      <c r="T390" s="836"/>
      <c r="U390" s="838">
        <v>0</v>
      </c>
    </row>
    <row r="391" spans="1:21" ht="14.4" customHeight="1" x14ac:dyDescent="0.3">
      <c r="A391" s="831">
        <v>30</v>
      </c>
      <c r="B391" s="832" t="s">
        <v>2401</v>
      </c>
      <c r="C391" s="832" t="s">
        <v>2407</v>
      </c>
      <c r="D391" s="833" t="s">
        <v>3186</v>
      </c>
      <c r="E391" s="834" t="s">
        <v>2419</v>
      </c>
      <c r="F391" s="832" t="s">
        <v>2402</v>
      </c>
      <c r="G391" s="832" t="s">
        <v>2705</v>
      </c>
      <c r="H391" s="832" t="s">
        <v>546</v>
      </c>
      <c r="I391" s="832" t="s">
        <v>2943</v>
      </c>
      <c r="J391" s="832" t="s">
        <v>855</v>
      </c>
      <c r="K391" s="832" t="s">
        <v>856</v>
      </c>
      <c r="L391" s="835">
        <v>0</v>
      </c>
      <c r="M391" s="835">
        <v>0</v>
      </c>
      <c r="N391" s="832">
        <v>1</v>
      </c>
      <c r="O391" s="836">
        <v>0.5</v>
      </c>
      <c r="P391" s="835"/>
      <c r="Q391" s="837"/>
      <c r="R391" s="832"/>
      <c r="S391" s="837">
        <v>0</v>
      </c>
      <c r="T391" s="836"/>
      <c r="U391" s="838">
        <v>0</v>
      </c>
    </row>
    <row r="392" spans="1:21" ht="14.4" customHeight="1" x14ac:dyDescent="0.3">
      <c r="A392" s="831">
        <v>30</v>
      </c>
      <c r="B392" s="832" t="s">
        <v>2401</v>
      </c>
      <c r="C392" s="832" t="s">
        <v>2407</v>
      </c>
      <c r="D392" s="833" t="s">
        <v>3186</v>
      </c>
      <c r="E392" s="834" t="s">
        <v>2419</v>
      </c>
      <c r="F392" s="832" t="s">
        <v>2402</v>
      </c>
      <c r="G392" s="832" t="s">
        <v>2486</v>
      </c>
      <c r="H392" s="832" t="s">
        <v>580</v>
      </c>
      <c r="I392" s="832" t="s">
        <v>2115</v>
      </c>
      <c r="J392" s="832" t="s">
        <v>2116</v>
      </c>
      <c r="K392" s="832" t="s">
        <v>2117</v>
      </c>
      <c r="L392" s="835">
        <v>0</v>
      </c>
      <c r="M392" s="835">
        <v>0</v>
      </c>
      <c r="N392" s="832">
        <v>4</v>
      </c>
      <c r="O392" s="836">
        <v>2</v>
      </c>
      <c r="P392" s="835">
        <v>0</v>
      </c>
      <c r="Q392" s="837"/>
      <c r="R392" s="832">
        <v>1</v>
      </c>
      <c r="S392" s="837">
        <v>0.25</v>
      </c>
      <c r="T392" s="836">
        <v>0.5</v>
      </c>
      <c r="U392" s="838">
        <v>0.25</v>
      </c>
    </row>
    <row r="393" spans="1:21" ht="14.4" customHeight="1" x14ac:dyDescent="0.3">
      <c r="A393" s="831">
        <v>30</v>
      </c>
      <c r="B393" s="832" t="s">
        <v>2401</v>
      </c>
      <c r="C393" s="832" t="s">
        <v>2407</v>
      </c>
      <c r="D393" s="833" t="s">
        <v>3186</v>
      </c>
      <c r="E393" s="834" t="s">
        <v>2419</v>
      </c>
      <c r="F393" s="832" t="s">
        <v>2402</v>
      </c>
      <c r="G393" s="832" t="s">
        <v>2487</v>
      </c>
      <c r="H393" s="832" t="s">
        <v>546</v>
      </c>
      <c r="I393" s="832" t="s">
        <v>2488</v>
      </c>
      <c r="J393" s="832" t="s">
        <v>1275</v>
      </c>
      <c r="K393" s="832" t="s">
        <v>2489</v>
      </c>
      <c r="L393" s="835">
        <v>42.08</v>
      </c>
      <c r="M393" s="835">
        <v>126.24</v>
      </c>
      <c r="N393" s="832">
        <v>3</v>
      </c>
      <c r="O393" s="836">
        <v>1.5</v>
      </c>
      <c r="P393" s="835"/>
      <c r="Q393" s="837">
        <v>0</v>
      </c>
      <c r="R393" s="832"/>
      <c r="S393" s="837">
        <v>0</v>
      </c>
      <c r="T393" s="836"/>
      <c r="U393" s="838">
        <v>0</v>
      </c>
    </row>
    <row r="394" spans="1:21" ht="14.4" customHeight="1" x14ac:dyDescent="0.3">
      <c r="A394" s="831">
        <v>30</v>
      </c>
      <c r="B394" s="832" t="s">
        <v>2401</v>
      </c>
      <c r="C394" s="832" t="s">
        <v>2407</v>
      </c>
      <c r="D394" s="833" t="s">
        <v>3186</v>
      </c>
      <c r="E394" s="834" t="s">
        <v>2419</v>
      </c>
      <c r="F394" s="832" t="s">
        <v>2402</v>
      </c>
      <c r="G394" s="832" t="s">
        <v>2944</v>
      </c>
      <c r="H394" s="832" t="s">
        <v>546</v>
      </c>
      <c r="I394" s="832" t="s">
        <v>2945</v>
      </c>
      <c r="J394" s="832" t="s">
        <v>2946</v>
      </c>
      <c r="K394" s="832" t="s">
        <v>2947</v>
      </c>
      <c r="L394" s="835">
        <v>42.54</v>
      </c>
      <c r="M394" s="835">
        <v>42.54</v>
      </c>
      <c r="N394" s="832">
        <v>1</v>
      </c>
      <c r="O394" s="836">
        <v>0.5</v>
      </c>
      <c r="P394" s="835"/>
      <c r="Q394" s="837">
        <v>0</v>
      </c>
      <c r="R394" s="832"/>
      <c r="S394" s="837">
        <v>0</v>
      </c>
      <c r="T394" s="836"/>
      <c r="U394" s="838">
        <v>0</v>
      </c>
    </row>
    <row r="395" spans="1:21" ht="14.4" customHeight="1" x14ac:dyDescent="0.3">
      <c r="A395" s="831">
        <v>30</v>
      </c>
      <c r="B395" s="832" t="s">
        <v>2401</v>
      </c>
      <c r="C395" s="832" t="s">
        <v>2407</v>
      </c>
      <c r="D395" s="833" t="s">
        <v>3186</v>
      </c>
      <c r="E395" s="834" t="s">
        <v>2419</v>
      </c>
      <c r="F395" s="832" t="s">
        <v>2402</v>
      </c>
      <c r="G395" s="832" t="s">
        <v>2718</v>
      </c>
      <c r="H395" s="832" t="s">
        <v>546</v>
      </c>
      <c r="I395" s="832" t="s">
        <v>2719</v>
      </c>
      <c r="J395" s="832" t="s">
        <v>711</v>
      </c>
      <c r="K395" s="832" t="s">
        <v>2720</v>
      </c>
      <c r="L395" s="835">
        <v>132</v>
      </c>
      <c r="M395" s="835">
        <v>528</v>
      </c>
      <c r="N395" s="832">
        <v>4</v>
      </c>
      <c r="O395" s="836">
        <v>2</v>
      </c>
      <c r="P395" s="835"/>
      <c r="Q395" s="837">
        <v>0</v>
      </c>
      <c r="R395" s="832"/>
      <c r="S395" s="837">
        <v>0</v>
      </c>
      <c r="T395" s="836"/>
      <c r="U395" s="838">
        <v>0</v>
      </c>
    </row>
    <row r="396" spans="1:21" ht="14.4" customHeight="1" x14ac:dyDescent="0.3">
      <c r="A396" s="831">
        <v>30</v>
      </c>
      <c r="B396" s="832" t="s">
        <v>2401</v>
      </c>
      <c r="C396" s="832" t="s">
        <v>2407</v>
      </c>
      <c r="D396" s="833" t="s">
        <v>3186</v>
      </c>
      <c r="E396" s="834" t="s">
        <v>2419</v>
      </c>
      <c r="F396" s="832" t="s">
        <v>2402</v>
      </c>
      <c r="G396" s="832" t="s">
        <v>2518</v>
      </c>
      <c r="H396" s="832" t="s">
        <v>546</v>
      </c>
      <c r="I396" s="832" t="s">
        <v>2519</v>
      </c>
      <c r="J396" s="832" t="s">
        <v>1216</v>
      </c>
      <c r="K396" s="832" t="s">
        <v>1874</v>
      </c>
      <c r="L396" s="835">
        <v>122.73</v>
      </c>
      <c r="M396" s="835">
        <v>368.19</v>
      </c>
      <c r="N396" s="832">
        <v>3</v>
      </c>
      <c r="O396" s="836">
        <v>1.5</v>
      </c>
      <c r="P396" s="835">
        <v>122.73</v>
      </c>
      <c r="Q396" s="837">
        <v>0.33333333333333337</v>
      </c>
      <c r="R396" s="832">
        <v>1</v>
      </c>
      <c r="S396" s="837">
        <v>0.33333333333333331</v>
      </c>
      <c r="T396" s="836">
        <v>0.5</v>
      </c>
      <c r="U396" s="838">
        <v>0.33333333333333331</v>
      </c>
    </row>
    <row r="397" spans="1:21" ht="14.4" customHeight="1" x14ac:dyDescent="0.3">
      <c r="A397" s="831">
        <v>30</v>
      </c>
      <c r="B397" s="832" t="s">
        <v>2401</v>
      </c>
      <c r="C397" s="832" t="s">
        <v>2407</v>
      </c>
      <c r="D397" s="833" t="s">
        <v>3186</v>
      </c>
      <c r="E397" s="834" t="s">
        <v>2419</v>
      </c>
      <c r="F397" s="832" t="s">
        <v>2402</v>
      </c>
      <c r="G397" s="832" t="s">
        <v>2948</v>
      </c>
      <c r="H397" s="832" t="s">
        <v>546</v>
      </c>
      <c r="I397" s="832" t="s">
        <v>2949</v>
      </c>
      <c r="J397" s="832" t="s">
        <v>2950</v>
      </c>
      <c r="K397" s="832" t="s">
        <v>2951</v>
      </c>
      <c r="L397" s="835">
        <v>93.96</v>
      </c>
      <c r="M397" s="835">
        <v>93.96</v>
      </c>
      <c r="N397" s="832">
        <v>1</v>
      </c>
      <c r="O397" s="836">
        <v>0.5</v>
      </c>
      <c r="P397" s="835"/>
      <c r="Q397" s="837">
        <v>0</v>
      </c>
      <c r="R397" s="832"/>
      <c r="S397" s="837">
        <v>0</v>
      </c>
      <c r="T397" s="836"/>
      <c r="U397" s="838">
        <v>0</v>
      </c>
    </row>
    <row r="398" spans="1:21" ht="14.4" customHeight="1" x14ac:dyDescent="0.3">
      <c r="A398" s="831">
        <v>30</v>
      </c>
      <c r="B398" s="832" t="s">
        <v>2401</v>
      </c>
      <c r="C398" s="832" t="s">
        <v>2407</v>
      </c>
      <c r="D398" s="833" t="s">
        <v>3186</v>
      </c>
      <c r="E398" s="834" t="s">
        <v>2419</v>
      </c>
      <c r="F398" s="832" t="s">
        <v>2402</v>
      </c>
      <c r="G398" s="832" t="s">
        <v>2520</v>
      </c>
      <c r="H398" s="832" t="s">
        <v>580</v>
      </c>
      <c r="I398" s="832" t="s">
        <v>1851</v>
      </c>
      <c r="J398" s="832" t="s">
        <v>1852</v>
      </c>
      <c r="K398" s="832" t="s">
        <v>1853</v>
      </c>
      <c r="L398" s="835">
        <v>131.32</v>
      </c>
      <c r="M398" s="835">
        <v>131.32</v>
      </c>
      <c r="N398" s="832">
        <v>1</v>
      </c>
      <c r="O398" s="836">
        <v>0.5</v>
      </c>
      <c r="P398" s="835">
        <v>131.32</v>
      </c>
      <c r="Q398" s="837">
        <v>1</v>
      </c>
      <c r="R398" s="832">
        <v>1</v>
      </c>
      <c r="S398" s="837">
        <v>1</v>
      </c>
      <c r="T398" s="836">
        <v>0.5</v>
      </c>
      <c r="U398" s="838">
        <v>1</v>
      </c>
    </row>
    <row r="399" spans="1:21" ht="14.4" customHeight="1" x14ac:dyDescent="0.3">
      <c r="A399" s="831">
        <v>30</v>
      </c>
      <c r="B399" s="832" t="s">
        <v>2401</v>
      </c>
      <c r="C399" s="832" t="s">
        <v>2407</v>
      </c>
      <c r="D399" s="833" t="s">
        <v>3186</v>
      </c>
      <c r="E399" s="834" t="s">
        <v>2419</v>
      </c>
      <c r="F399" s="832" t="s">
        <v>2402</v>
      </c>
      <c r="G399" s="832" t="s">
        <v>2521</v>
      </c>
      <c r="H399" s="832" t="s">
        <v>546</v>
      </c>
      <c r="I399" s="832" t="s">
        <v>2727</v>
      </c>
      <c r="J399" s="832" t="s">
        <v>690</v>
      </c>
      <c r="K399" s="832" t="s">
        <v>2728</v>
      </c>
      <c r="L399" s="835">
        <v>271.94</v>
      </c>
      <c r="M399" s="835">
        <v>271.94</v>
      </c>
      <c r="N399" s="832">
        <v>1</v>
      </c>
      <c r="O399" s="836">
        <v>0.5</v>
      </c>
      <c r="P399" s="835"/>
      <c r="Q399" s="837">
        <v>0</v>
      </c>
      <c r="R399" s="832"/>
      <c r="S399" s="837">
        <v>0</v>
      </c>
      <c r="T399" s="836"/>
      <c r="U399" s="838">
        <v>0</v>
      </c>
    </row>
    <row r="400" spans="1:21" ht="14.4" customHeight="1" x14ac:dyDescent="0.3">
      <c r="A400" s="831">
        <v>30</v>
      </c>
      <c r="B400" s="832" t="s">
        <v>2401</v>
      </c>
      <c r="C400" s="832" t="s">
        <v>2407</v>
      </c>
      <c r="D400" s="833" t="s">
        <v>3186</v>
      </c>
      <c r="E400" s="834" t="s">
        <v>2419</v>
      </c>
      <c r="F400" s="832" t="s">
        <v>2402</v>
      </c>
      <c r="G400" s="832" t="s">
        <v>1298</v>
      </c>
      <c r="H400" s="832" t="s">
        <v>580</v>
      </c>
      <c r="I400" s="832" t="s">
        <v>1820</v>
      </c>
      <c r="J400" s="832" t="s">
        <v>1821</v>
      </c>
      <c r="K400" s="832" t="s">
        <v>1822</v>
      </c>
      <c r="L400" s="835">
        <v>120.61</v>
      </c>
      <c r="M400" s="835">
        <v>120.61</v>
      </c>
      <c r="N400" s="832">
        <v>1</v>
      </c>
      <c r="O400" s="836">
        <v>0.5</v>
      </c>
      <c r="P400" s="835"/>
      <c r="Q400" s="837">
        <v>0</v>
      </c>
      <c r="R400" s="832"/>
      <c r="S400" s="837">
        <v>0</v>
      </c>
      <c r="T400" s="836"/>
      <c r="U400" s="838">
        <v>0</v>
      </c>
    </row>
    <row r="401" spans="1:21" ht="14.4" customHeight="1" x14ac:dyDescent="0.3">
      <c r="A401" s="831">
        <v>30</v>
      </c>
      <c r="B401" s="832" t="s">
        <v>2401</v>
      </c>
      <c r="C401" s="832" t="s">
        <v>2407</v>
      </c>
      <c r="D401" s="833" t="s">
        <v>3186</v>
      </c>
      <c r="E401" s="834" t="s">
        <v>2419</v>
      </c>
      <c r="F401" s="832" t="s">
        <v>2402</v>
      </c>
      <c r="G401" s="832" t="s">
        <v>2731</v>
      </c>
      <c r="H401" s="832" t="s">
        <v>580</v>
      </c>
      <c r="I401" s="832" t="s">
        <v>2732</v>
      </c>
      <c r="J401" s="832" t="s">
        <v>2276</v>
      </c>
      <c r="K401" s="832" t="s">
        <v>2733</v>
      </c>
      <c r="L401" s="835">
        <v>1544.99</v>
      </c>
      <c r="M401" s="835">
        <v>1544.99</v>
      </c>
      <c r="N401" s="832">
        <v>1</v>
      </c>
      <c r="O401" s="836">
        <v>0.5</v>
      </c>
      <c r="P401" s="835"/>
      <c r="Q401" s="837">
        <v>0</v>
      </c>
      <c r="R401" s="832"/>
      <c r="S401" s="837">
        <v>0</v>
      </c>
      <c r="T401" s="836"/>
      <c r="U401" s="838">
        <v>0</v>
      </c>
    </row>
    <row r="402" spans="1:21" ht="14.4" customHeight="1" x14ac:dyDescent="0.3">
      <c r="A402" s="831">
        <v>30</v>
      </c>
      <c r="B402" s="832" t="s">
        <v>2401</v>
      </c>
      <c r="C402" s="832" t="s">
        <v>2407</v>
      </c>
      <c r="D402" s="833" t="s">
        <v>3186</v>
      </c>
      <c r="E402" s="834" t="s">
        <v>2419</v>
      </c>
      <c r="F402" s="832" t="s">
        <v>2402</v>
      </c>
      <c r="G402" s="832" t="s">
        <v>2731</v>
      </c>
      <c r="H402" s="832" t="s">
        <v>580</v>
      </c>
      <c r="I402" s="832" t="s">
        <v>2952</v>
      </c>
      <c r="J402" s="832" t="s">
        <v>2276</v>
      </c>
      <c r="K402" s="832" t="s">
        <v>2953</v>
      </c>
      <c r="L402" s="835">
        <v>2669.75</v>
      </c>
      <c r="M402" s="835">
        <v>2669.75</v>
      </c>
      <c r="N402" s="832">
        <v>1</v>
      </c>
      <c r="O402" s="836">
        <v>0.5</v>
      </c>
      <c r="P402" s="835"/>
      <c r="Q402" s="837">
        <v>0</v>
      </c>
      <c r="R402" s="832"/>
      <c r="S402" s="837">
        <v>0</v>
      </c>
      <c r="T402" s="836"/>
      <c r="U402" s="838">
        <v>0</v>
      </c>
    </row>
    <row r="403" spans="1:21" ht="14.4" customHeight="1" x14ac:dyDescent="0.3">
      <c r="A403" s="831">
        <v>30</v>
      </c>
      <c r="B403" s="832" t="s">
        <v>2401</v>
      </c>
      <c r="C403" s="832" t="s">
        <v>2407</v>
      </c>
      <c r="D403" s="833" t="s">
        <v>3186</v>
      </c>
      <c r="E403" s="834" t="s">
        <v>2419</v>
      </c>
      <c r="F403" s="832" t="s">
        <v>2402</v>
      </c>
      <c r="G403" s="832" t="s">
        <v>2731</v>
      </c>
      <c r="H403" s="832" t="s">
        <v>580</v>
      </c>
      <c r="I403" s="832" t="s">
        <v>2954</v>
      </c>
      <c r="J403" s="832" t="s">
        <v>2276</v>
      </c>
      <c r="K403" s="832" t="s">
        <v>2955</v>
      </c>
      <c r="L403" s="835">
        <v>515</v>
      </c>
      <c r="M403" s="835">
        <v>515</v>
      </c>
      <c r="N403" s="832">
        <v>1</v>
      </c>
      <c r="O403" s="836">
        <v>1</v>
      </c>
      <c r="P403" s="835"/>
      <c r="Q403" s="837">
        <v>0</v>
      </c>
      <c r="R403" s="832"/>
      <c r="S403" s="837">
        <v>0</v>
      </c>
      <c r="T403" s="836"/>
      <c r="U403" s="838">
        <v>0</v>
      </c>
    </row>
    <row r="404" spans="1:21" ht="14.4" customHeight="1" x14ac:dyDescent="0.3">
      <c r="A404" s="831">
        <v>30</v>
      </c>
      <c r="B404" s="832" t="s">
        <v>2401</v>
      </c>
      <c r="C404" s="832" t="s">
        <v>2407</v>
      </c>
      <c r="D404" s="833" t="s">
        <v>3186</v>
      </c>
      <c r="E404" s="834" t="s">
        <v>2419</v>
      </c>
      <c r="F404" s="832" t="s">
        <v>2402</v>
      </c>
      <c r="G404" s="832" t="s">
        <v>2496</v>
      </c>
      <c r="H404" s="832" t="s">
        <v>580</v>
      </c>
      <c r="I404" s="832" t="s">
        <v>2111</v>
      </c>
      <c r="J404" s="832" t="s">
        <v>2112</v>
      </c>
      <c r="K404" s="832" t="s">
        <v>2113</v>
      </c>
      <c r="L404" s="835">
        <v>50.32</v>
      </c>
      <c r="M404" s="835">
        <v>100.64</v>
      </c>
      <c r="N404" s="832">
        <v>2</v>
      </c>
      <c r="O404" s="836">
        <v>1.5</v>
      </c>
      <c r="P404" s="835">
        <v>50.32</v>
      </c>
      <c r="Q404" s="837">
        <v>0.5</v>
      </c>
      <c r="R404" s="832">
        <v>1</v>
      </c>
      <c r="S404" s="837">
        <v>0.5</v>
      </c>
      <c r="T404" s="836">
        <v>1</v>
      </c>
      <c r="U404" s="838">
        <v>0.66666666666666663</v>
      </c>
    </row>
    <row r="405" spans="1:21" ht="14.4" customHeight="1" x14ac:dyDescent="0.3">
      <c r="A405" s="831">
        <v>30</v>
      </c>
      <c r="B405" s="832" t="s">
        <v>2401</v>
      </c>
      <c r="C405" s="832" t="s">
        <v>2407</v>
      </c>
      <c r="D405" s="833" t="s">
        <v>3186</v>
      </c>
      <c r="E405" s="834" t="s">
        <v>2419</v>
      </c>
      <c r="F405" s="832" t="s">
        <v>2402</v>
      </c>
      <c r="G405" s="832" t="s">
        <v>2497</v>
      </c>
      <c r="H405" s="832" t="s">
        <v>580</v>
      </c>
      <c r="I405" s="832" t="s">
        <v>2026</v>
      </c>
      <c r="J405" s="832" t="s">
        <v>2019</v>
      </c>
      <c r="K405" s="832" t="s">
        <v>2025</v>
      </c>
      <c r="L405" s="835">
        <v>63.14</v>
      </c>
      <c r="M405" s="835">
        <v>63.14</v>
      </c>
      <c r="N405" s="832">
        <v>1</v>
      </c>
      <c r="O405" s="836">
        <v>0.5</v>
      </c>
      <c r="P405" s="835"/>
      <c r="Q405" s="837">
        <v>0</v>
      </c>
      <c r="R405" s="832"/>
      <c r="S405" s="837">
        <v>0</v>
      </c>
      <c r="T405" s="836"/>
      <c r="U405" s="838">
        <v>0</v>
      </c>
    </row>
    <row r="406" spans="1:21" ht="14.4" customHeight="1" x14ac:dyDescent="0.3">
      <c r="A406" s="831">
        <v>30</v>
      </c>
      <c r="B406" s="832" t="s">
        <v>2401</v>
      </c>
      <c r="C406" s="832" t="s">
        <v>2407</v>
      </c>
      <c r="D406" s="833" t="s">
        <v>3186</v>
      </c>
      <c r="E406" s="834" t="s">
        <v>2419</v>
      </c>
      <c r="F406" s="832" t="s">
        <v>2402</v>
      </c>
      <c r="G406" s="832" t="s">
        <v>2497</v>
      </c>
      <c r="H406" s="832" t="s">
        <v>580</v>
      </c>
      <c r="I406" s="832" t="s">
        <v>2027</v>
      </c>
      <c r="J406" s="832" t="s">
        <v>2019</v>
      </c>
      <c r="K406" s="832" t="s">
        <v>2028</v>
      </c>
      <c r="L406" s="835">
        <v>49.08</v>
      </c>
      <c r="M406" s="835">
        <v>98.16</v>
      </c>
      <c r="N406" s="832">
        <v>2</v>
      </c>
      <c r="O406" s="836">
        <v>1</v>
      </c>
      <c r="P406" s="835"/>
      <c r="Q406" s="837">
        <v>0</v>
      </c>
      <c r="R406" s="832"/>
      <c r="S406" s="837">
        <v>0</v>
      </c>
      <c r="T406" s="836"/>
      <c r="U406" s="838">
        <v>0</v>
      </c>
    </row>
    <row r="407" spans="1:21" ht="14.4" customHeight="1" x14ac:dyDescent="0.3">
      <c r="A407" s="831">
        <v>30</v>
      </c>
      <c r="B407" s="832" t="s">
        <v>2401</v>
      </c>
      <c r="C407" s="832" t="s">
        <v>2407</v>
      </c>
      <c r="D407" s="833" t="s">
        <v>3186</v>
      </c>
      <c r="E407" s="834" t="s">
        <v>2420</v>
      </c>
      <c r="F407" s="832" t="s">
        <v>2402</v>
      </c>
      <c r="G407" s="832" t="s">
        <v>2429</v>
      </c>
      <c r="H407" s="832" t="s">
        <v>546</v>
      </c>
      <c r="I407" s="832" t="s">
        <v>2956</v>
      </c>
      <c r="J407" s="832" t="s">
        <v>2957</v>
      </c>
      <c r="K407" s="832" t="s">
        <v>2300</v>
      </c>
      <c r="L407" s="835">
        <v>93.27</v>
      </c>
      <c r="M407" s="835">
        <v>93.27</v>
      </c>
      <c r="N407" s="832">
        <v>1</v>
      </c>
      <c r="O407" s="836">
        <v>0.5</v>
      </c>
      <c r="P407" s="835">
        <v>93.27</v>
      </c>
      <c r="Q407" s="837">
        <v>1</v>
      </c>
      <c r="R407" s="832">
        <v>1</v>
      </c>
      <c r="S407" s="837">
        <v>1</v>
      </c>
      <c r="T407" s="836">
        <v>0.5</v>
      </c>
      <c r="U407" s="838">
        <v>1</v>
      </c>
    </row>
    <row r="408" spans="1:21" ht="14.4" customHeight="1" x14ac:dyDescent="0.3">
      <c r="A408" s="831">
        <v>30</v>
      </c>
      <c r="B408" s="832" t="s">
        <v>2401</v>
      </c>
      <c r="C408" s="832" t="s">
        <v>2407</v>
      </c>
      <c r="D408" s="833" t="s">
        <v>3186</v>
      </c>
      <c r="E408" s="834" t="s">
        <v>2420</v>
      </c>
      <c r="F408" s="832" t="s">
        <v>2402</v>
      </c>
      <c r="G408" s="832" t="s">
        <v>2612</v>
      </c>
      <c r="H408" s="832" t="s">
        <v>546</v>
      </c>
      <c r="I408" s="832" t="s">
        <v>2613</v>
      </c>
      <c r="J408" s="832" t="s">
        <v>2614</v>
      </c>
      <c r="K408" s="832" t="s">
        <v>2615</v>
      </c>
      <c r="L408" s="835">
        <v>72.64</v>
      </c>
      <c r="M408" s="835">
        <v>145.28</v>
      </c>
      <c r="N408" s="832">
        <v>2</v>
      </c>
      <c r="O408" s="836">
        <v>1</v>
      </c>
      <c r="P408" s="835">
        <v>145.28</v>
      </c>
      <c r="Q408" s="837">
        <v>1</v>
      </c>
      <c r="R408" s="832">
        <v>2</v>
      </c>
      <c r="S408" s="837">
        <v>1</v>
      </c>
      <c r="T408" s="836">
        <v>1</v>
      </c>
      <c r="U408" s="838">
        <v>1</v>
      </c>
    </row>
    <row r="409" spans="1:21" ht="14.4" customHeight="1" x14ac:dyDescent="0.3">
      <c r="A409" s="831">
        <v>30</v>
      </c>
      <c r="B409" s="832" t="s">
        <v>2401</v>
      </c>
      <c r="C409" s="832" t="s">
        <v>2407</v>
      </c>
      <c r="D409" s="833" t="s">
        <v>3186</v>
      </c>
      <c r="E409" s="834" t="s">
        <v>2420</v>
      </c>
      <c r="F409" s="832" t="s">
        <v>2402</v>
      </c>
      <c r="G409" s="832" t="s">
        <v>2635</v>
      </c>
      <c r="H409" s="832" t="s">
        <v>546</v>
      </c>
      <c r="I409" s="832" t="s">
        <v>2638</v>
      </c>
      <c r="J409" s="832" t="s">
        <v>2639</v>
      </c>
      <c r="K409" s="832" t="s">
        <v>2640</v>
      </c>
      <c r="L409" s="835">
        <v>50.64</v>
      </c>
      <c r="M409" s="835">
        <v>151.92000000000002</v>
      </c>
      <c r="N409" s="832">
        <v>3</v>
      </c>
      <c r="O409" s="836">
        <v>1</v>
      </c>
      <c r="P409" s="835">
        <v>151.92000000000002</v>
      </c>
      <c r="Q409" s="837">
        <v>1</v>
      </c>
      <c r="R409" s="832">
        <v>3</v>
      </c>
      <c r="S409" s="837">
        <v>1</v>
      </c>
      <c r="T409" s="836">
        <v>1</v>
      </c>
      <c r="U409" s="838">
        <v>1</v>
      </c>
    </row>
    <row r="410" spans="1:21" ht="14.4" customHeight="1" x14ac:dyDescent="0.3">
      <c r="A410" s="831">
        <v>30</v>
      </c>
      <c r="B410" s="832" t="s">
        <v>2401</v>
      </c>
      <c r="C410" s="832" t="s">
        <v>2407</v>
      </c>
      <c r="D410" s="833" t="s">
        <v>3186</v>
      </c>
      <c r="E410" s="834" t="s">
        <v>2420</v>
      </c>
      <c r="F410" s="832" t="s">
        <v>2402</v>
      </c>
      <c r="G410" s="832" t="s">
        <v>2786</v>
      </c>
      <c r="H410" s="832" t="s">
        <v>580</v>
      </c>
      <c r="I410" s="832" t="s">
        <v>2958</v>
      </c>
      <c r="J410" s="832" t="s">
        <v>1925</v>
      </c>
      <c r="K410" s="832" t="s">
        <v>2959</v>
      </c>
      <c r="L410" s="835">
        <v>207.27</v>
      </c>
      <c r="M410" s="835">
        <v>414.54</v>
      </c>
      <c r="N410" s="832">
        <v>2</v>
      </c>
      <c r="O410" s="836">
        <v>1</v>
      </c>
      <c r="P410" s="835"/>
      <c r="Q410" s="837">
        <v>0</v>
      </c>
      <c r="R410" s="832"/>
      <c r="S410" s="837">
        <v>0</v>
      </c>
      <c r="T410" s="836"/>
      <c r="U410" s="838">
        <v>0</v>
      </c>
    </row>
    <row r="411" spans="1:21" ht="14.4" customHeight="1" x14ac:dyDescent="0.3">
      <c r="A411" s="831">
        <v>30</v>
      </c>
      <c r="B411" s="832" t="s">
        <v>2401</v>
      </c>
      <c r="C411" s="832" t="s">
        <v>2407</v>
      </c>
      <c r="D411" s="833" t="s">
        <v>3186</v>
      </c>
      <c r="E411" s="834" t="s">
        <v>2420</v>
      </c>
      <c r="F411" s="832" t="s">
        <v>2402</v>
      </c>
      <c r="G411" s="832" t="s">
        <v>2960</v>
      </c>
      <c r="H411" s="832" t="s">
        <v>546</v>
      </c>
      <c r="I411" s="832" t="s">
        <v>2961</v>
      </c>
      <c r="J411" s="832" t="s">
        <v>2962</v>
      </c>
      <c r="K411" s="832" t="s">
        <v>2963</v>
      </c>
      <c r="L411" s="835">
        <v>140.72</v>
      </c>
      <c r="M411" s="835">
        <v>703.6</v>
      </c>
      <c r="N411" s="832">
        <v>5</v>
      </c>
      <c r="O411" s="836">
        <v>1</v>
      </c>
      <c r="P411" s="835">
        <v>703.6</v>
      </c>
      <c r="Q411" s="837">
        <v>1</v>
      </c>
      <c r="R411" s="832">
        <v>5</v>
      </c>
      <c r="S411" s="837">
        <v>1</v>
      </c>
      <c r="T411" s="836">
        <v>1</v>
      </c>
      <c r="U411" s="838">
        <v>1</v>
      </c>
    </row>
    <row r="412" spans="1:21" ht="14.4" customHeight="1" x14ac:dyDescent="0.3">
      <c r="A412" s="831">
        <v>30</v>
      </c>
      <c r="B412" s="832" t="s">
        <v>2401</v>
      </c>
      <c r="C412" s="832" t="s">
        <v>2407</v>
      </c>
      <c r="D412" s="833" t="s">
        <v>3186</v>
      </c>
      <c r="E412" s="834" t="s">
        <v>2420</v>
      </c>
      <c r="F412" s="832" t="s">
        <v>2402</v>
      </c>
      <c r="G412" s="832" t="s">
        <v>2790</v>
      </c>
      <c r="H412" s="832" t="s">
        <v>580</v>
      </c>
      <c r="I412" s="832" t="s">
        <v>2282</v>
      </c>
      <c r="J412" s="832" t="s">
        <v>1856</v>
      </c>
      <c r="K412" s="832" t="s">
        <v>2283</v>
      </c>
      <c r="L412" s="835">
        <v>351.51</v>
      </c>
      <c r="M412" s="835">
        <v>351.51</v>
      </c>
      <c r="N412" s="832">
        <v>1</v>
      </c>
      <c r="O412" s="836">
        <v>0.5</v>
      </c>
      <c r="P412" s="835"/>
      <c r="Q412" s="837">
        <v>0</v>
      </c>
      <c r="R412" s="832"/>
      <c r="S412" s="837">
        <v>0</v>
      </c>
      <c r="T412" s="836"/>
      <c r="U412" s="838">
        <v>0</v>
      </c>
    </row>
    <row r="413" spans="1:21" ht="14.4" customHeight="1" x14ac:dyDescent="0.3">
      <c r="A413" s="831">
        <v>30</v>
      </c>
      <c r="B413" s="832" t="s">
        <v>2401</v>
      </c>
      <c r="C413" s="832" t="s">
        <v>2407</v>
      </c>
      <c r="D413" s="833" t="s">
        <v>3186</v>
      </c>
      <c r="E413" s="834" t="s">
        <v>2420</v>
      </c>
      <c r="F413" s="832" t="s">
        <v>2402</v>
      </c>
      <c r="G413" s="832" t="s">
        <v>2790</v>
      </c>
      <c r="H413" s="832" t="s">
        <v>546</v>
      </c>
      <c r="I413" s="832" t="s">
        <v>2964</v>
      </c>
      <c r="J413" s="832" t="s">
        <v>2965</v>
      </c>
      <c r="K413" s="832" t="s">
        <v>2966</v>
      </c>
      <c r="L413" s="835">
        <v>229.65</v>
      </c>
      <c r="M413" s="835">
        <v>229.65</v>
      </c>
      <c r="N413" s="832">
        <v>1</v>
      </c>
      <c r="O413" s="836">
        <v>0.5</v>
      </c>
      <c r="P413" s="835">
        <v>229.65</v>
      </c>
      <c r="Q413" s="837">
        <v>1</v>
      </c>
      <c r="R413" s="832">
        <v>1</v>
      </c>
      <c r="S413" s="837">
        <v>1</v>
      </c>
      <c r="T413" s="836">
        <v>0.5</v>
      </c>
      <c r="U413" s="838">
        <v>1</v>
      </c>
    </row>
    <row r="414" spans="1:21" ht="14.4" customHeight="1" x14ac:dyDescent="0.3">
      <c r="A414" s="831">
        <v>30</v>
      </c>
      <c r="B414" s="832" t="s">
        <v>2401</v>
      </c>
      <c r="C414" s="832" t="s">
        <v>2407</v>
      </c>
      <c r="D414" s="833" t="s">
        <v>3186</v>
      </c>
      <c r="E414" s="834" t="s">
        <v>2420</v>
      </c>
      <c r="F414" s="832" t="s">
        <v>2402</v>
      </c>
      <c r="G414" s="832" t="s">
        <v>2686</v>
      </c>
      <c r="H414" s="832" t="s">
        <v>580</v>
      </c>
      <c r="I414" s="832" t="s">
        <v>2093</v>
      </c>
      <c r="J414" s="832" t="s">
        <v>638</v>
      </c>
      <c r="K414" s="832" t="s">
        <v>603</v>
      </c>
      <c r="L414" s="835">
        <v>48.42</v>
      </c>
      <c r="M414" s="835">
        <v>96.84</v>
      </c>
      <c r="N414" s="832">
        <v>2</v>
      </c>
      <c r="O414" s="836">
        <v>0.5</v>
      </c>
      <c r="P414" s="835"/>
      <c r="Q414" s="837">
        <v>0</v>
      </c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30</v>
      </c>
      <c r="B415" s="832" t="s">
        <v>2401</v>
      </c>
      <c r="C415" s="832" t="s">
        <v>2407</v>
      </c>
      <c r="D415" s="833" t="s">
        <v>3186</v>
      </c>
      <c r="E415" s="834" t="s">
        <v>2420</v>
      </c>
      <c r="F415" s="832" t="s">
        <v>2402</v>
      </c>
      <c r="G415" s="832" t="s">
        <v>2577</v>
      </c>
      <c r="H415" s="832" t="s">
        <v>546</v>
      </c>
      <c r="I415" s="832" t="s">
        <v>2967</v>
      </c>
      <c r="J415" s="832" t="s">
        <v>893</v>
      </c>
      <c r="K415" s="832" t="s">
        <v>2579</v>
      </c>
      <c r="L415" s="835">
        <v>103.67</v>
      </c>
      <c r="M415" s="835">
        <v>103.67</v>
      </c>
      <c r="N415" s="832">
        <v>1</v>
      </c>
      <c r="O415" s="836">
        <v>0.5</v>
      </c>
      <c r="P415" s="835"/>
      <c r="Q415" s="837">
        <v>0</v>
      </c>
      <c r="R415" s="832"/>
      <c r="S415" s="837">
        <v>0</v>
      </c>
      <c r="T415" s="836"/>
      <c r="U415" s="838">
        <v>0</v>
      </c>
    </row>
    <row r="416" spans="1:21" ht="14.4" customHeight="1" x14ac:dyDescent="0.3">
      <c r="A416" s="831">
        <v>30</v>
      </c>
      <c r="B416" s="832" t="s">
        <v>2401</v>
      </c>
      <c r="C416" s="832" t="s">
        <v>2407</v>
      </c>
      <c r="D416" s="833" t="s">
        <v>3186</v>
      </c>
      <c r="E416" s="834" t="s">
        <v>2420</v>
      </c>
      <c r="F416" s="832" t="s">
        <v>2402</v>
      </c>
      <c r="G416" s="832" t="s">
        <v>2577</v>
      </c>
      <c r="H416" s="832" t="s">
        <v>546</v>
      </c>
      <c r="I416" s="832" t="s">
        <v>2578</v>
      </c>
      <c r="J416" s="832" t="s">
        <v>893</v>
      </c>
      <c r="K416" s="832" t="s">
        <v>2579</v>
      </c>
      <c r="L416" s="835">
        <v>103.67</v>
      </c>
      <c r="M416" s="835">
        <v>103.67</v>
      </c>
      <c r="N416" s="832">
        <v>1</v>
      </c>
      <c r="O416" s="836">
        <v>0.5</v>
      </c>
      <c r="P416" s="835"/>
      <c r="Q416" s="837">
        <v>0</v>
      </c>
      <c r="R416" s="832"/>
      <c r="S416" s="837">
        <v>0</v>
      </c>
      <c r="T416" s="836"/>
      <c r="U416" s="838">
        <v>0</v>
      </c>
    </row>
    <row r="417" spans="1:21" ht="14.4" customHeight="1" x14ac:dyDescent="0.3">
      <c r="A417" s="831">
        <v>30</v>
      </c>
      <c r="B417" s="832" t="s">
        <v>2401</v>
      </c>
      <c r="C417" s="832" t="s">
        <v>2407</v>
      </c>
      <c r="D417" s="833" t="s">
        <v>3186</v>
      </c>
      <c r="E417" s="834" t="s">
        <v>2420</v>
      </c>
      <c r="F417" s="832" t="s">
        <v>2402</v>
      </c>
      <c r="G417" s="832" t="s">
        <v>2968</v>
      </c>
      <c r="H417" s="832" t="s">
        <v>580</v>
      </c>
      <c r="I417" s="832" t="s">
        <v>2174</v>
      </c>
      <c r="J417" s="832" t="s">
        <v>622</v>
      </c>
      <c r="K417" s="832" t="s">
        <v>1995</v>
      </c>
      <c r="L417" s="835">
        <v>132</v>
      </c>
      <c r="M417" s="835">
        <v>660</v>
      </c>
      <c r="N417" s="832">
        <v>5</v>
      </c>
      <c r="O417" s="836">
        <v>2</v>
      </c>
      <c r="P417" s="835">
        <v>396</v>
      </c>
      <c r="Q417" s="837">
        <v>0.6</v>
      </c>
      <c r="R417" s="832">
        <v>3</v>
      </c>
      <c r="S417" s="837">
        <v>0.6</v>
      </c>
      <c r="T417" s="836">
        <v>1</v>
      </c>
      <c r="U417" s="838">
        <v>0.5</v>
      </c>
    </row>
    <row r="418" spans="1:21" ht="14.4" customHeight="1" x14ac:dyDescent="0.3">
      <c r="A418" s="831">
        <v>30</v>
      </c>
      <c r="B418" s="832" t="s">
        <v>2401</v>
      </c>
      <c r="C418" s="832" t="s">
        <v>2407</v>
      </c>
      <c r="D418" s="833" t="s">
        <v>3186</v>
      </c>
      <c r="E418" s="834" t="s">
        <v>2420</v>
      </c>
      <c r="F418" s="832" t="s">
        <v>2402</v>
      </c>
      <c r="G418" s="832" t="s">
        <v>2481</v>
      </c>
      <c r="H418" s="832" t="s">
        <v>580</v>
      </c>
      <c r="I418" s="832" t="s">
        <v>1937</v>
      </c>
      <c r="J418" s="832" t="s">
        <v>1938</v>
      </c>
      <c r="K418" s="832" t="s">
        <v>1939</v>
      </c>
      <c r="L418" s="835">
        <v>10.34</v>
      </c>
      <c r="M418" s="835">
        <v>51.7</v>
      </c>
      <c r="N418" s="832">
        <v>5</v>
      </c>
      <c r="O418" s="836">
        <v>0.5</v>
      </c>
      <c r="P418" s="835"/>
      <c r="Q418" s="837">
        <v>0</v>
      </c>
      <c r="R418" s="832"/>
      <c r="S418" s="837">
        <v>0</v>
      </c>
      <c r="T418" s="836"/>
      <c r="U418" s="838">
        <v>0</v>
      </c>
    </row>
    <row r="419" spans="1:21" ht="14.4" customHeight="1" x14ac:dyDescent="0.3">
      <c r="A419" s="831">
        <v>30</v>
      </c>
      <c r="B419" s="832" t="s">
        <v>2401</v>
      </c>
      <c r="C419" s="832" t="s">
        <v>2407</v>
      </c>
      <c r="D419" s="833" t="s">
        <v>3186</v>
      </c>
      <c r="E419" s="834" t="s">
        <v>2420</v>
      </c>
      <c r="F419" s="832" t="s">
        <v>2402</v>
      </c>
      <c r="G419" s="832" t="s">
        <v>2969</v>
      </c>
      <c r="H419" s="832" t="s">
        <v>546</v>
      </c>
      <c r="I419" s="832" t="s">
        <v>2970</v>
      </c>
      <c r="J419" s="832" t="s">
        <v>2971</v>
      </c>
      <c r="K419" s="832" t="s">
        <v>2972</v>
      </c>
      <c r="L419" s="835">
        <v>170.77</v>
      </c>
      <c r="M419" s="835">
        <v>341.54</v>
      </c>
      <c r="N419" s="832">
        <v>2</v>
      </c>
      <c r="O419" s="836">
        <v>0.5</v>
      </c>
      <c r="P419" s="835"/>
      <c r="Q419" s="837">
        <v>0</v>
      </c>
      <c r="R419" s="832"/>
      <c r="S419" s="837">
        <v>0</v>
      </c>
      <c r="T419" s="836"/>
      <c r="U419" s="838">
        <v>0</v>
      </c>
    </row>
    <row r="420" spans="1:21" ht="14.4" customHeight="1" x14ac:dyDescent="0.3">
      <c r="A420" s="831">
        <v>30</v>
      </c>
      <c r="B420" s="832" t="s">
        <v>2401</v>
      </c>
      <c r="C420" s="832" t="s">
        <v>2407</v>
      </c>
      <c r="D420" s="833" t="s">
        <v>3186</v>
      </c>
      <c r="E420" s="834" t="s">
        <v>2420</v>
      </c>
      <c r="F420" s="832" t="s">
        <v>2402</v>
      </c>
      <c r="G420" s="832" t="s">
        <v>2730</v>
      </c>
      <c r="H420" s="832" t="s">
        <v>580</v>
      </c>
      <c r="I420" s="832" t="s">
        <v>2168</v>
      </c>
      <c r="J420" s="832" t="s">
        <v>1307</v>
      </c>
      <c r="K420" s="832" t="s">
        <v>2169</v>
      </c>
      <c r="L420" s="835">
        <v>0</v>
      </c>
      <c r="M420" s="835">
        <v>0</v>
      </c>
      <c r="N420" s="832">
        <v>1</v>
      </c>
      <c r="O420" s="836">
        <v>0.5</v>
      </c>
      <c r="P420" s="835">
        <v>0</v>
      </c>
      <c r="Q420" s="837"/>
      <c r="R420" s="832">
        <v>1</v>
      </c>
      <c r="S420" s="837">
        <v>1</v>
      </c>
      <c r="T420" s="836">
        <v>0.5</v>
      </c>
      <c r="U420" s="838">
        <v>1</v>
      </c>
    </row>
    <row r="421" spans="1:21" ht="14.4" customHeight="1" x14ac:dyDescent="0.3">
      <c r="A421" s="831">
        <v>30</v>
      </c>
      <c r="B421" s="832" t="s">
        <v>2401</v>
      </c>
      <c r="C421" s="832" t="s">
        <v>2407</v>
      </c>
      <c r="D421" s="833" t="s">
        <v>3186</v>
      </c>
      <c r="E421" s="834" t="s">
        <v>2420</v>
      </c>
      <c r="F421" s="832" t="s">
        <v>2402</v>
      </c>
      <c r="G421" s="832" t="s">
        <v>2873</v>
      </c>
      <c r="H421" s="832" t="s">
        <v>546</v>
      </c>
      <c r="I421" s="832" t="s">
        <v>2973</v>
      </c>
      <c r="J421" s="832" t="s">
        <v>984</v>
      </c>
      <c r="K421" s="832" t="s">
        <v>2875</v>
      </c>
      <c r="L421" s="835">
        <v>374.79</v>
      </c>
      <c r="M421" s="835">
        <v>1499.16</v>
      </c>
      <c r="N421" s="832">
        <v>4</v>
      </c>
      <c r="O421" s="836">
        <v>0.5</v>
      </c>
      <c r="P421" s="835"/>
      <c r="Q421" s="837">
        <v>0</v>
      </c>
      <c r="R421" s="832"/>
      <c r="S421" s="837">
        <v>0</v>
      </c>
      <c r="T421" s="836"/>
      <c r="U421" s="838">
        <v>0</v>
      </c>
    </row>
    <row r="422" spans="1:21" ht="14.4" customHeight="1" x14ac:dyDescent="0.3">
      <c r="A422" s="831">
        <v>30</v>
      </c>
      <c r="B422" s="832" t="s">
        <v>2401</v>
      </c>
      <c r="C422" s="832" t="s">
        <v>2407</v>
      </c>
      <c r="D422" s="833" t="s">
        <v>3186</v>
      </c>
      <c r="E422" s="834" t="s">
        <v>2420</v>
      </c>
      <c r="F422" s="832" t="s">
        <v>2403</v>
      </c>
      <c r="G422" s="832" t="s">
        <v>2498</v>
      </c>
      <c r="H422" s="832" t="s">
        <v>546</v>
      </c>
      <c r="I422" s="832" t="s">
        <v>2974</v>
      </c>
      <c r="J422" s="832" t="s">
        <v>2414</v>
      </c>
      <c r="K422" s="832"/>
      <c r="L422" s="835">
        <v>0</v>
      </c>
      <c r="M422" s="835">
        <v>0</v>
      </c>
      <c r="N422" s="832">
        <v>6</v>
      </c>
      <c r="O422" s="836">
        <v>5</v>
      </c>
      <c r="P422" s="835">
        <v>0</v>
      </c>
      <c r="Q422" s="837"/>
      <c r="R422" s="832">
        <v>3</v>
      </c>
      <c r="S422" s="837">
        <v>0.5</v>
      </c>
      <c r="T422" s="836">
        <v>2.5</v>
      </c>
      <c r="U422" s="838">
        <v>0.5</v>
      </c>
    </row>
    <row r="423" spans="1:21" ht="14.4" customHeight="1" x14ac:dyDescent="0.3">
      <c r="A423" s="831">
        <v>30</v>
      </c>
      <c r="B423" s="832" t="s">
        <v>2401</v>
      </c>
      <c r="C423" s="832" t="s">
        <v>2407</v>
      </c>
      <c r="D423" s="833" t="s">
        <v>3186</v>
      </c>
      <c r="E423" s="834" t="s">
        <v>2422</v>
      </c>
      <c r="F423" s="832" t="s">
        <v>2402</v>
      </c>
      <c r="G423" s="832" t="s">
        <v>2429</v>
      </c>
      <c r="H423" s="832" t="s">
        <v>580</v>
      </c>
      <c r="I423" s="832" t="s">
        <v>1914</v>
      </c>
      <c r="J423" s="832" t="s">
        <v>1915</v>
      </c>
      <c r="K423" s="832" t="s">
        <v>1916</v>
      </c>
      <c r="L423" s="835">
        <v>31.09</v>
      </c>
      <c r="M423" s="835">
        <v>31.09</v>
      </c>
      <c r="N423" s="832">
        <v>1</v>
      </c>
      <c r="O423" s="836">
        <v>0.5</v>
      </c>
      <c r="P423" s="835"/>
      <c r="Q423" s="837">
        <v>0</v>
      </c>
      <c r="R423" s="832"/>
      <c r="S423" s="837">
        <v>0</v>
      </c>
      <c r="T423" s="836"/>
      <c r="U423" s="838">
        <v>0</v>
      </c>
    </row>
    <row r="424" spans="1:21" ht="14.4" customHeight="1" x14ac:dyDescent="0.3">
      <c r="A424" s="831">
        <v>30</v>
      </c>
      <c r="B424" s="832" t="s">
        <v>2401</v>
      </c>
      <c r="C424" s="832" t="s">
        <v>2407</v>
      </c>
      <c r="D424" s="833" t="s">
        <v>3186</v>
      </c>
      <c r="E424" s="834" t="s">
        <v>2422</v>
      </c>
      <c r="F424" s="832" t="s">
        <v>2402</v>
      </c>
      <c r="G424" s="832" t="s">
        <v>2430</v>
      </c>
      <c r="H424" s="832" t="s">
        <v>546</v>
      </c>
      <c r="I424" s="832" t="s">
        <v>2599</v>
      </c>
      <c r="J424" s="832" t="s">
        <v>2598</v>
      </c>
      <c r="K424" s="832" t="s">
        <v>1995</v>
      </c>
      <c r="L424" s="835">
        <v>117.71</v>
      </c>
      <c r="M424" s="835">
        <v>117.71</v>
      </c>
      <c r="N424" s="832">
        <v>1</v>
      </c>
      <c r="O424" s="836">
        <v>0.5</v>
      </c>
      <c r="P424" s="835"/>
      <c r="Q424" s="837">
        <v>0</v>
      </c>
      <c r="R424" s="832"/>
      <c r="S424" s="837">
        <v>0</v>
      </c>
      <c r="T424" s="836"/>
      <c r="U424" s="838">
        <v>0</v>
      </c>
    </row>
    <row r="425" spans="1:21" ht="14.4" customHeight="1" x14ac:dyDescent="0.3">
      <c r="A425" s="831">
        <v>30</v>
      </c>
      <c r="B425" s="832" t="s">
        <v>2401</v>
      </c>
      <c r="C425" s="832" t="s">
        <v>2407</v>
      </c>
      <c r="D425" s="833" t="s">
        <v>3186</v>
      </c>
      <c r="E425" s="834" t="s">
        <v>2422</v>
      </c>
      <c r="F425" s="832" t="s">
        <v>2402</v>
      </c>
      <c r="G425" s="832" t="s">
        <v>2430</v>
      </c>
      <c r="H425" s="832" t="s">
        <v>546</v>
      </c>
      <c r="I425" s="832" t="s">
        <v>2975</v>
      </c>
      <c r="J425" s="832" t="s">
        <v>2976</v>
      </c>
      <c r="K425" s="832" t="s">
        <v>1997</v>
      </c>
      <c r="L425" s="835">
        <v>279.52999999999997</v>
      </c>
      <c r="M425" s="835">
        <v>279.52999999999997</v>
      </c>
      <c r="N425" s="832">
        <v>1</v>
      </c>
      <c r="O425" s="836">
        <v>0.5</v>
      </c>
      <c r="P425" s="835"/>
      <c r="Q425" s="837">
        <v>0</v>
      </c>
      <c r="R425" s="832"/>
      <c r="S425" s="837">
        <v>0</v>
      </c>
      <c r="T425" s="836"/>
      <c r="U425" s="838">
        <v>0</v>
      </c>
    </row>
    <row r="426" spans="1:21" ht="14.4" customHeight="1" x14ac:dyDescent="0.3">
      <c r="A426" s="831">
        <v>30</v>
      </c>
      <c r="B426" s="832" t="s">
        <v>2401</v>
      </c>
      <c r="C426" s="832" t="s">
        <v>2407</v>
      </c>
      <c r="D426" s="833" t="s">
        <v>3186</v>
      </c>
      <c r="E426" s="834" t="s">
        <v>2422</v>
      </c>
      <c r="F426" s="832" t="s">
        <v>2402</v>
      </c>
      <c r="G426" s="832" t="s">
        <v>2601</v>
      </c>
      <c r="H426" s="832" t="s">
        <v>580</v>
      </c>
      <c r="I426" s="832" t="s">
        <v>1898</v>
      </c>
      <c r="J426" s="832" t="s">
        <v>1899</v>
      </c>
      <c r="K426" s="832" t="s">
        <v>1900</v>
      </c>
      <c r="L426" s="835">
        <v>17.559999999999999</v>
      </c>
      <c r="M426" s="835">
        <v>17.559999999999999</v>
      </c>
      <c r="N426" s="832">
        <v>1</v>
      </c>
      <c r="O426" s="836">
        <v>0.5</v>
      </c>
      <c r="P426" s="835"/>
      <c r="Q426" s="837">
        <v>0</v>
      </c>
      <c r="R426" s="832"/>
      <c r="S426" s="837">
        <v>0</v>
      </c>
      <c r="T426" s="836"/>
      <c r="U426" s="838">
        <v>0</v>
      </c>
    </row>
    <row r="427" spans="1:21" ht="14.4" customHeight="1" x14ac:dyDescent="0.3">
      <c r="A427" s="831">
        <v>30</v>
      </c>
      <c r="B427" s="832" t="s">
        <v>2401</v>
      </c>
      <c r="C427" s="832" t="s">
        <v>2407</v>
      </c>
      <c r="D427" s="833" t="s">
        <v>3186</v>
      </c>
      <c r="E427" s="834" t="s">
        <v>2422</v>
      </c>
      <c r="F427" s="832" t="s">
        <v>2402</v>
      </c>
      <c r="G427" s="832" t="s">
        <v>2435</v>
      </c>
      <c r="H427" s="832" t="s">
        <v>546</v>
      </c>
      <c r="I427" s="832" t="s">
        <v>2833</v>
      </c>
      <c r="J427" s="832" t="s">
        <v>746</v>
      </c>
      <c r="K427" s="832" t="s">
        <v>2625</v>
      </c>
      <c r="L427" s="835">
        <v>91.11</v>
      </c>
      <c r="M427" s="835">
        <v>91.11</v>
      </c>
      <c r="N427" s="832">
        <v>1</v>
      </c>
      <c r="O427" s="836">
        <v>0.5</v>
      </c>
      <c r="P427" s="835"/>
      <c r="Q427" s="837">
        <v>0</v>
      </c>
      <c r="R427" s="832"/>
      <c r="S427" s="837">
        <v>0</v>
      </c>
      <c r="T427" s="836"/>
      <c r="U427" s="838">
        <v>0</v>
      </c>
    </row>
    <row r="428" spans="1:21" ht="14.4" customHeight="1" x14ac:dyDescent="0.3">
      <c r="A428" s="831">
        <v>30</v>
      </c>
      <c r="B428" s="832" t="s">
        <v>2401</v>
      </c>
      <c r="C428" s="832" t="s">
        <v>2407</v>
      </c>
      <c r="D428" s="833" t="s">
        <v>3186</v>
      </c>
      <c r="E428" s="834" t="s">
        <v>2422</v>
      </c>
      <c r="F428" s="832" t="s">
        <v>2402</v>
      </c>
      <c r="G428" s="832" t="s">
        <v>2836</v>
      </c>
      <c r="H428" s="832" t="s">
        <v>580</v>
      </c>
      <c r="I428" s="832" t="s">
        <v>2374</v>
      </c>
      <c r="J428" s="832" t="s">
        <v>2375</v>
      </c>
      <c r="K428" s="832" t="s">
        <v>2376</v>
      </c>
      <c r="L428" s="835">
        <v>123.2</v>
      </c>
      <c r="M428" s="835">
        <v>369.6</v>
      </c>
      <c r="N428" s="832">
        <v>3</v>
      </c>
      <c r="O428" s="836">
        <v>0.5</v>
      </c>
      <c r="P428" s="835"/>
      <c r="Q428" s="837">
        <v>0</v>
      </c>
      <c r="R428" s="832"/>
      <c r="S428" s="837">
        <v>0</v>
      </c>
      <c r="T428" s="836"/>
      <c r="U428" s="838">
        <v>0</v>
      </c>
    </row>
    <row r="429" spans="1:21" ht="14.4" customHeight="1" x14ac:dyDescent="0.3">
      <c r="A429" s="831">
        <v>30</v>
      </c>
      <c r="B429" s="832" t="s">
        <v>2401</v>
      </c>
      <c r="C429" s="832" t="s">
        <v>2407</v>
      </c>
      <c r="D429" s="833" t="s">
        <v>3186</v>
      </c>
      <c r="E429" s="834" t="s">
        <v>2422</v>
      </c>
      <c r="F429" s="832" t="s">
        <v>2402</v>
      </c>
      <c r="G429" s="832" t="s">
        <v>2775</v>
      </c>
      <c r="H429" s="832" t="s">
        <v>546</v>
      </c>
      <c r="I429" s="832" t="s">
        <v>2977</v>
      </c>
      <c r="J429" s="832" t="s">
        <v>1049</v>
      </c>
      <c r="K429" s="832" t="s">
        <v>1888</v>
      </c>
      <c r="L429" s="835">
        <v>593.25</v>
      </c>
      <c r="M429" s="835">
        <v>593.25</v>
      </c>
      <c r="N429" s="832">
        <v>1</v>
      </c>
      <c r="O429" s="836">
        <v>0.5</v>
      </c>
      <c r="P429" s="835"/>
      <c r="Q429" s="837">
        <v>0</v>
      </c>
      <c r="R429" s="832"/>
      <c r="S429" s="837">
        <v>0</v>
      </c>
      <c r="T429" s="836"/>
      <c r="U429" s="838">
        <v>0</v>
      </c>
    </row>
    <row r="430" spans="1:21" ht="14.4" customHeight="1" x14ac:dyDescent="0.3">
      <c r="A430" s="831">
        <v>30</v>
      </c>
      <c r="B430" s="832" t="s">
        <v>2401</v>
      </c>
      <c r="C430" s="832" t="s">
        <v>2407</v>
      </c>
      <c r="D430" s="833" t="s">
        <v>3186</v>
      </c>
      <c r="E430" s="834" t="s">
        <v>2422</v>
      </c>
      <c r="F430" s="832" t="s">
        <v>2402</v>
      </c>
      <c r="G430" s="832" t="s">
        <v>2978</v>
      </c>
      <c r="H430" s="832" t="s">
        <v>580</v>
      </c>
      <c r="I430" s="832" t="s">
        <v>2979</v>
      </c>
      <c r="J430" s="832" t="s">
        <v>2980</v>
      </c>
      <c r="K430" s="832" t="s">
        <v>2981</v>
      </c>
      <c r="L430" s="835">
        <v>982.84</v>
      </c>
      <c r="M430" s="835">
        <v>2948.52</v>
      </c>
      <c r="N430" s="832">
        <v>3</v>
      </c>
      <c r="O430" s="836">
        <v>0.5</v>
      </c>
      <c r="P430" s="835"/>
      <c r="Q430" s="837">
        <v>0</v>
      </c>
      <c r="R430" s="832"/>
      <c r="S430" s="837">
        <v>0</v>
      </c>
      <c r="T430" s="836"/>
      <c r="U430" s="838">
        <v>0</v>
      </c>
    </row>
    <row r="431" spans="1:21" ht="14.4" customHeight="1" x14ac:dyDescent="0.3">
      <c r="A431" s="831">
        <v>30</v>
      </c>
      <c r="B431" s="832" t="s">
        <v>2401</v>
      </c>
      <c r="C431" s="832" t="s">
        <v>2407</v>
      </c>
      <c r="D431" s="833" t="s">
        <v>3186</v>
      </c>
      <c r="E431" s="834" t="s">
        <v>2422</v>
      </c>
      <c r="F431" s="832" t="s">
        <v>2402</v>
      </c>
      <c r="G431" s="832" t="s">
        <v>2652</v>
      </c>
      <c r="H431" s="832" t="s">
        <v>546</v>
      </c>
      <c r="I431" s="832" t="s">
        <v>2653</v>
      </c>
      <c r="J431" s="832" t="s">
        <v>1406</v>
      </c>
      <c r="K431" s="832" t="s">
        <v>2654</v>
      </c>
      <c r="L431" s="835">
        <v>98.75</v>
      </c>
      <c r="M431" s="835">
        <v>98.75</v>
      </c>
      <c r="N431" s="832">
        <v>1</v>
      </c>
      <c r="O431" s="836">
        <v>1</v>
      </c>
      <c r="P431" s="835">
        <v>98.75</v>
      </c>
      <c r="Q431" s="837">
        <v>1</v>
      </c>
      <c r="R431" s="832">
        <v>1</v>
      </c>
      <c r="S431" s="837">
        <v>1</v>
      </c>
      <c r="T431" s="836">
        <v>1</v>
      </c>
      <c r="U431" s="838">
        <v>1</v>
      </c>
    </row>
    <row r="432" spans="1:21" ht="14.4" customHeight="1" x14ac:dyDescent="0.3">
      <c r="A432" s="831">
        <v>30</v>
      </c>
      <c r="B432" s="832" t="s">
        <v>2401</v>
      </c>
      <c r="C432" s="832" t="s">
        <v>2407</v>
      </c>
      <c r="D432" s="833" t="s">
        <v>3186</v>
      </c>
      <c r="E432" s="834" t="s">
        <v>2422</v>
      </c>
      <c r="F432" s="832" t="s">
        <v>2402</v>
      </c>
      <c r="G432" s="832" t="s">
        <v>2656</v>
      </c>
      <c r="H432" s="832" t="s">
        <v>580</v>
      </c>
      <c r="I432" s="832" t="s">
        <v>1837</v>
      </c>
      <c r="J432" s="832" t="s">
        <v>1838</v>
      </c>
      <c r="K432" s="832" t="s">
        <v>1839</v>
      </c>
      <c r="L432" s="835">
        <v>93.43</v>
      </c>
      <c r="M432" s="835">
        <v>280.29000000000002</v>
      </c>
      <c r="N432" s="832">
        <v>3</v>
      </c>
      <c r="O432" s="836">
        <v>0.5</v>
      </c>
      <c r="P432" s="835"/>
      <c r="Q432" s="837">
        <v>0</v>
      </c>
      <c r="R432" s="832"/>
      <c r="S432" s="837">
        <v>0</v>
      </c>
      <c r="T432" s="836"/>
      <c r="U432" s="838">
        <v>0</v>
      </c>
    </row>
    <row r="433" spans="1:21" ht="14.4" customHeight="1" x14ac:dyDescent="0.3">
      <c r="A433" s="831">
        <v>30</v>
      </c>
      <c r="B433" s="832" t="s">
        <v>2401</v>
      </c>
      <c r="C433" s="832" t="s">
        <v>2407</v>
      </c>
      <c r="D433" s="833" t="s">
        <v>3186</v>
      </c>
      <c r="E433" s="834" t="s">
        <v>2422</v>
      </c>
      <c r="F433" s="832" t="s">
        <v>2402</v>
      </c>
      <c r="G433" s="832" t="s">
        <v>2451</v>
      </c>
      <c r="H433" s="832" t="s">
        <v>546</v>
      </c>
      <c r="I433" s="832" t="s">
        <v>2663</v>
      </c>
      <c r="J433" s="832" t="s">
        <v>888</v>
      </c>
      <c r="K433" s="832" t="s">
        <v>2664</v>
      </c>
      <c r="L433" s="835">
        <v>11.73</v>
      </c>
      <c r="M433" s="835">
        <v>11.73</v>
      </c>
      <c r="N433" s="832">
        <v>1</v>
      </c>
      <c r="O433" s="836">
        <v>0.5</v>
      </c>
      <c r="P433" s="835"/>
      <c r="Q433" s="837">
        <v>0</v>
      </c>
      <c r="R433" s="832"/>
      <c r="S433" s="837">
        <v>0</v>
      </c>
      <c r="T433" s="836"/>
      <c r="U433" s="838">
        <v>0</v>
      </c>
    </row>
    <row r="434" spans="1:21" ht="14.4" customHeight="1" x14ac:dyDescent="0.3">
      <c r="A434" s="831">
        <v>30</v>
      </c>
      <c r="B434" s="832" t="s">
        <v>2401</v>
      </c>
      <c r="C434" s="832" t="s">
        <v>2407</v>
      </c>
      <c r="D434" s="833" t="s">
        <v>3186</v>
      </c>
      <c r="E434" s="834" t="s">
        <v>2422</v>
      </c>
      <c r="F434" s="832" t="s">
        <v>2402</v>
      </c>
      <c r="G434" s="832" t="s">
        <v>2552</v>
      </c>
      <c r="H434" s="832" t="s">
        <v>546</v>
      </c>
      <c r="I434" s="832" t="s">
        <v>2553</v>
      </c>
      <c r="J434" s="832" t="s">
        <v>2554</v>
      </c>
      <c r="K434" s="832" t="s">
        <v>2555</v>
      </c>
      <c r="L434" s="835">
        <v>88.76</v>
      </c>
      <c r="M434" s="835">
        <v>88.76</v>
      </c>
      <c r="N434" s="832">
        <v>1</v>
      </c>
      <c r="O434" s="836">
        <v>0.5</v>
      </c>
      <c r="P434" s="835"/>
      <c r="Q434" s="837">
        <v>0</v>
      </c>
      <c r="R434" s="832"/>
      <c r="S434" s="837">
        <v>0</v>
      </c>
      <c r="T434" s="836"/>
      <c r="U434" s="838">
        <v>0</v>
      </c>
    </row>
    <row r="435" spans="1:21" ht="14.4" customHeight="1" x14ac:dyDescent="0.3">
      <c r="A435" s="831">
        <v>30</v>
      </c>
      <c r="B435" s="832" t="s">
        <v>2401</v>
      </c>
      <c r="C435" s="832" t="s">
        <v>2407</v>
      </c>
      <c r="D435" s="833" t="s">
        <v>3186</v>
      </c>
      <c r="E435" s="834" t="s">
        <v>2422</v>
      </c>
      <c r="F435" s="832" t="s">
        <v>2402</v>
      </c>
      <c r="G435" s="832" t="s">
        <v>2455</v>
      </c>
      <c r="H435" s="832" t="s">
        <v>580</v>
      </c>
      <c r="I435" s="832" t="s">
        <v>2456</v>
      </c>
      <c r="J435" s="832" t="s">
        <v>2457</v>
      </c>
      <c r="K435" s="832" t="s">
        <v>2458</v>
      </c>
      <c r="L435" s="835">
        <v>32.25</v>
      </c>
      <c r="M435" s="835">
        <v>96.75</v>
      </c>
      <c r="N435" s="832">
        <v>3</v>
      </c>
      <c r="O435" s="836">
        <v>0.5</v>
      </c>
      <c r="P435" s="835"/>
      <c r="Q435" s="837">
        <v>0</v>
      </c>
      <c r="R435" s="832"/>
      <c r="S435" s="837">
        <v>0</v>
      </c>
      <c r="T435" s="836"/>
      <c r="U435" s="838">
        <v>0</v>
      </c>
    </row>
    <row r="436" spans="1:21" ht="14.4" customHeight="1" x14ac:dyDescent="0.3">
      <c r="A436" s="831">
        <v>30</v>
      </c>
      <c r="B436" s="832" t="s">
        <v>2401</v>
      </c>
      <c r="C436" s="832" t="s">
        <v>2407</v>
      </c>
      <c r="D436" s="833" t="s">
        <v>3186</v>
      </c>
      <c r="E436" s="834" t="s">
        <v>2422</v>
      </c>
      <c r="F436" s="832" t="s">
        <v>2402</v>
      </c>
      <c r="G436" s="832" t="s">
        <v>2474</v>
      </c>
      <c r="H436" s="832" t="s">
        <v>580</v>
      </c>
      <c r="I436" s="832" t="s">
        <v>1785</v>
      </c>
      <c r="J436" s="832" t="s">
        <v>1786</v>
      </c>
      <c r="K436" s="832" t="s">
        <v>1787</v>
      </c>
      <c r="L436" s="835">
        <v>16.12</v>
      </c>
      <c r="M436" s="835">
        <v>16.12</v>
      </c>
      <c r="N436" s="832">
        <v>1</v>
      </c>
      <c r="O436" s="836">
        <v>0.5</v>
      </c>
      <c r="P436" s="835"/>
      <c r="Q436" s="837">
        <v>0</v>
      </c>
      <c r="R436" s="832"/>
      <c r="S436" s="837">
        <v>0</v>
      </c>
      <c r="T436" s="836"/>
      <c r="U436" s="838">
        <v>0</v>
      </c>
    </row>
    <row r="437" spans="1:21" ht="14.4" customHeight="1" x14ac:dyDescent="0.3">
      <c r="A437" s="831">
        <v>30</v>
      </c>
      <c r="B437" s="832" t="s">
        <v>2401</v>
      </c>
      <c r="C437" s="832" t="s">
        <v>2407</v>
      </c>
      <c r="D437" s="833" t="s">
        <v>3186</v>
      </c>
      <c r="E437" s="834" t="s">
        <v>2422</v>
      </c>
      <c r="F437" s="832" t="s">
        <v>2402</v>
      </c>
      <c r="G437" s="832" t="s">
        <v>2968</v>
      </c>
      <c r="H437" s="832" t="s">
        <v>580</v>
      </c>
      <c r="I437" s="832" t="s">
        <v>2174</v>
      </c>
      <c r="J437" s="832" t="s">
        <v>622</v>
      </c>
      <c r="K437" s="832" t="s">
        <v>1995</v>
      </c>
      <c r="L437" s="835">
        <v>132</v>
      </c>
      <c r="M437" s="835">
        <v>132</v>
      </c>
      <c r="N437" s="832">
        <v>1</v>
      </c>
      <c r="O437" s="836">
        <v>0.5</v>
      </c>
      <c r="P437" s="835"/>
      <c r="Q437" s="837">
        <v>0</v>
      </c>
      <c r="R437" s="832"/>
      <c r="S437" s="837">
        <v>0</v>
      </c>
      <c r="T437" s="836"/>
      <c r="U437" s="838">
        <v>0</v>
      </c>
    </row>
    <row r="438" spans="1:21" ht="14.4" customHeight="1" x14ac:dyDescent="0.3">
      <c r="A438" s="831">
        <v>30</v>
      </c>
      <c r="B438" s="832" t="s">
        <v>2401</v>
      </c>
      <c r="C438" s="832" t="s">
        <v>2407</v>
      </c>
      <c r="D438" s="833" t="s">
        <v>3186</v>
      </c>
      <c r="E438" s="834" t="s">
        <v>2422</v>
      </c>
      <c r="F438" s="832" t="s">
        <v>2402</v>
      </c>
      <c r="G438" s="832" t="s">
        <v>2982</v>
      </c>
      <c r="H438" s="832" t="s">
        <v>546</v>
      </c>
      <c r="I438" s="832" t="s">
        <v>2983</v>
      </c>
      <c r="J438" s="832" t="s">
        <v>2984</v>
      </c>
      <c r="K438" s="832" t="s">
        <v>2985</v>
      </c>
      <c r="L438" s="835">
        <v>1762.05</v>
      </c>
      <c r="M438" s="835">
        <v>3524.1</v>
      </c>
      <c r="N438" s="832">
        <v>2</v>
      </c>
      <c r="O438" s="836">
        <v>1</v>
      </c>
      <c r="P438" s="835"/>
      <c r="Q438" s="837">
        <v>0</v>
      </c>
      <c r="R438" s="832"/>
      <c r="S438" s="837">
        <v>0</v>
      </c>
      <c r="T438" s="836"/>
      <c r="U438" s="838">
        <v>0</v>
      </c>
    </row>
    <row r="439" spans="1:21" ht="14.4" customHeight="1" x14ac:dyDescent="0.3">
      <c r="A439" s="831">
        <v>30</v>
      </c>
      <c r="B439" s="832" t="s">
        <v>2401</v>
      </c>
      <c r="C439" s="832" t="s">
        <v>2407</v>
      </c>
      <c r="D439" s="833" t="s">
        <v>3186</v>
      </c>
      <c r="E439" s="834" t="s">
        <v>2422</v>
      </c>
      <c r="F439" s="832" t="s">
        <v>2402</v>
      </c>
      <c r="G439" s="832" t="s">
        <v>2986</v>
      </c>
      <c r="H439" s="832" t="s">
        <v>580</v>
      </c>
      <c r="I439" s="832" t="s">
        <v>1968</v>
      </c>
      <c r="J439" s="832" t="s">
        <v>1969</v>
      </c>
      <c r="K439" s="832" t="s">
        <v>1970</v>
      </c>
      <c r="L439" s="835">
        <v>36.909999999999997</v>
      </c>
      <c r="M439" s="835">
        <v>36.909999999999997</v>
      </c>
      <c r="N439" s="832">
        <v>1</v>
      </c>
      <c r="O439" s="836">
        <v>0.5</v>
      </c>
      <c r="P439" s="835"/>
      <c r="Q439" s="837">
        <v>0</v>
      </c>
      <c r="R439" s="832"/>
      <c r="S439" s="837">
        <v>0</v>
      </c>
      <c r="T439" s="836"/>
      <c r="U439" s="838">
        <v>0</v>
      </c>
    </row>
    <row r="440" spans="1:21" ht="14.4" customHeight="1" x14ac:dyDescent="0.3">
      <c r="A440" s="831">
        <v>30</v>
      </c>
      <c r="B440" s="832" t="s">
        <v>2401</v>
      </c>
      <c r="C440" s="832" t="s">
        <v>2407</v>
      </c>
      <c r="D440" s="833" t="s">
        <v>3186</v>
      </c>
      <c r="E440" s="834" t="s">
        <v>2422</v>
      </c>
      <c r="F440" s="832" t="s">
        <v>2402</v>
      </c>
      <c r="G440" s="832" t="s">
        <v>2521</v>
      </c>
      <c r="H440" s="832" t="s">
        <v>546</v>
      </c>
      <c r="I440" s="832" t="s">
        <v>2588</v>
      </c>
      <c r="J440" s="832" t="s">
        <v>683</v>
      </c>
      <c r="K440" s="832" t="s">
        <v>2589</v>
      </c>
      <c r="L440" s="835">
        <v>0</v>
      </c>
      <c r="M440" s="835">
        <v>0</v>
      </c>
      <c r="N440" s="832">
        <v>1</v>
      </c>
      <c r="O440" s="836">
        <v>0.5</v>
      </c>
      <c r="P440" s="835"/>
      <c r="Q440" s="837"/>
      <c r="R440" s="832"/>
      <c r="S440" s="837">
        <v>0</v>
      </c>
      <c r="T440" s="836"/>
      <c r="U440" s="838">
        <v>0</v>
      </c>
    </row>
    <row r="441" spans="1:21" ht="14.4" customHeight="1" x14ac:dyDescent="0.3">
      <c r="A441" s="831">
        <v>30</v>
      </c>
      <c r="B441" s="832" t="s">
        <v>2401</v>
      </c>
      <c r="C441" s="832" t="s">
        <v>2407</v>
      </c>
      <c r="D441" s="833" t="s">
        <v>3186</v>
      </c>
      <c r="E441" s="834" t="s">
        <v>2422</v>
      </c>
      <c r="F441" s="832" t="s">
        <v>2402</v>
      </c>
      <c r="G441" s="832" t="s">
        <v>2987</v>
      </c>
      <c r="H441" s="832" t="s">
        <v>580</v>
      </c>
      <c r="I441" s="832" t="s">
        <v>2381</v>
      </c>
      <c r="J441" s="832" t="s">
        <v>703</v>
      </c>
      <c r="K441" s="832" t="s">
        <v>2302</v>
      </c>
      <c r="L441" s="835">
        <v>0</v>
      </c>
      <c r="M441" s="835">
        <v>0</v>
      </c>
      <c r="N441" s="832">
        <v>2</v>
      </c>
      <c r="O441" s="836">
        <v>0.5</v>
      </c>
      <c r="P441" s="835"/>
      <c r="Q441" s="837"/>
      <c r="R441" s="832"/>
      <c r="S441" s="837">
        <v>0</v>
      </c>
      <c r="T441" s="836"/>
      <c r="U441" s="838">
        <v>0</v>
      </c>
    </row>
    <row r="442" spans="1:21" ht="14.4" customHeight="1" x14ac:dyDescent="0.3">
      <c r="A442" s="831">
        <v>30</v>
      </c>
      <c r="B442" s="832" t="s">
        <v>2401</v>
      </c>
      <c r="C442" s="832" t="s">
        <v>2407</v>
      </c>
      <c r="D442" s="833" t="s">
        <v>3186</v>
      </c>
      <c r="E442" s="834" t="s">
        <v>2422</v>
      </c>
      <c r="F442" s="832" t="s">
        <v>2402</v>
      </c>
      <c r="G442" s="832" t="s">
        <v>2988</v>
      </c>
      <c r="H442" s="832" t="s">
        <v>580</v>
      </c>
      <c r="I442" s="832" t="s">
        <v>2989</v>
      </c>
      <c r="J442" s="832" t="s">
        <v>2990</v>
      </c>
      <c r="K442" s="832" t="s">
        <v>2991</v>
      </c>
      <c r="L442" s="835">
        <v>65.36</v>
      </c>
      <c r="M442" s="835">
        <v>65.36</v>
      </c>
      <c r="N442" s="832">
        <v>1</v>
      </c>
      <c r="O442" s="836">
        <v>1</v>
      </c>
      <c r="P442" s="835">
        <v>65.36</v>
      </c>
      <c r="Q442" s="837">
        <v>1</v>
      </c>
      <c r="R442" s="832">
        <v>1</v>
      </c>
      <c r="S442" s="837">
        <v>1</v>
      </c>
      <c r="T442" s="836">
        <v>1</v>
      </c>
      <c r="U442" s="838">
        <v>1</v>
      </c>
    </row>
    <row r="443" spans="1:21" ht="14.4" customHeight="1" x14ac:dyDescent="0.3">
      <c r="A443" s="831">
        <v>30</v>
      </c>
      <c r="B443" s="832" t="s">
        <v>2401</v>
      </c>
      <c r="C443" s="832" t="s">
        <v>2407</v>
      </c>
      <c r="D443" s="833" t="s">
        <v>3186</v>
      </c>
      <c r="E443" s="834" t="s">
        <v>2422</v>
      </c>
      <c r="F443" s="832" t="s">
        <v>2402</v>
      </c>
      <c r="G443" s="832" t="s">
        <v>2497</v>
      </c>
      <c r="H443" s="832" t="s">
        <v>580</v>
      </c>
      <c r="I443" s="832" t="s">
        <v>2027</v>
      </c>
      <c r="J443" s="832" t="s">
        <v>2019</v>
      </c>
      <c r="K443" s="832" t="s">
        <v>2028</v>
      </c>
      <c r="L443" s="835">
        <v>49.08</v>
      </c>
      <c r="M443" s="835">
        <v>49.08</v>
      </c>
      <c r="N443" s="832">
        <v>1</v>
      </c>
      <c r="O443" s="836">
        <v>0.5</v>
      </c>
      <c r="P443" s="835"/>
      <c r="Q443" s="837">
        <v>0</v>
      </c>
      <c r="R443" s="832"/>
      <c r="S443" s="837">
        <v>0</v>
      </c>
      <c r="T443" s="836"/>
      <c r="U443" s="838">
        <v>0</v>
      </c>
    </row>
    <row r="444" spans="1:21" ht="14.4" customHeight="1" x14ac:dyDescent="0.3">
      <c r="A444" s="831">
        <v>30</v>
      </c>
      <c r="B444" s="832" t="s">
        <v>2401</v>
      </c>
      <c r="C444" s="832" t="s">
        <v>2407</v>
      </c>
      <c r="D444" s="833" t="s">
        <v>3186</v>
      </c>
      <c r="E444" s="834" t="s">
        <v>2423</v>
      </c>
      <c r="F444" s="832" t="s">
        <v>2402</v>
      </c>
      <c r="G444" s="832" t="s">
        <v>2424</v>
      </c>
      <c r="H444" s="832" t="s">
        <v>580</v>
      </c>
      <c r="I444" s="832" t="s">
        <v>2096</v>
      </c>
      <c r="J444" s="832" t="s">
        <v>602</v>
      </c>
      <c r="K444" s="832" t="s">
        <v>604</v>
      </c>
      <c r="L444" s="835">
        <v>72.55</v>
      </c>
      <c r="M444" s="835">
        <v>145.1</v>
      </c>
      <c r="N444" s="832">
        <v>2</v>
      </c>
      <c r="O444" s="836">
        <v>1</v>
      </c>
      <c r="P444" s="835"/>
      <c r="Q444" s="837">
        <v>0</v>
      </c>
      <c r="R444" s="832"/>
      <c r="S444" s="837">
        <v>0</v>
      </c>
      <c r="T444" s="836"/>
      <c r="U444" s="838">
        <v>0</v>
      </c>
    </row>
    <row r="445" spans="1:21" ht="14.4" customHeight="1" x14ac:dyDescent="0.3">
      <c r="A445" s="831">
        <v>30</v>
      </c>
      <c r="B445" s="832" t="s">
        <v>2401</v>
      </c>
      <c r="C445" s="832" t="s">
        <v>2407</v>
      </c>
      <c r="D445" s="833" t="s">
        <v>3186</v>
      </c>
      <c r="E445" s="834" t="s">
        <v>2423</v>
      </c>
      <c r="F445" s="832" t="s">
        <v>2402</v>
      </c>
      <c r="G445" s="832" t="s">
        <v>2424</v>
      </c>
      <c r="H445" s="832" t="s">
        <v>580</v>
      </c>
      <c r="I445" s="832" t="s">
        <v>2095</v>
      </c>
      <c r="J445" s="832" t="s">
        <v>602</v>
      </c>
      <c r="K445" s="832" t="s">
        <v>603</v>
      </c>
      <c r="L445" s="835">
        <v>21.76</v>
      </c>
      <c r="M445" s="835">
        <v>174.08</v>
      </c>
      <c r="N445" s="832">
        <v>8</v>
      </c>
      <c r="O445" s="836">
        <v>2</v>
      </c>
      <c r="P445" s="835">
        <v>108.80000000000001</v>
      </c>
      <c r="Q445" s="837">
        <v>0.625</v>
      </c>
      <c r="R445" s="832">
        <v>5</v>
      </c>
      <c r="S445" s="837">
        <v>0.625</v>
      </c>
      <c r="T445" s="836">
        <v>1.5</v>
      </c>
      <c r="U445" s="838">
        <v>0.75</v>
      </c>
    </row>
    <row r="446" spans="1:21" ht="14.4" customHeight="1" x14ac:dyDescent="0.3">
      <c r="A446" s="831">
        <v>30</v>
      </c>
      <c r="B446" s="832" t="s">
        <v>2401</v>
      </c>
      <c r="C446" s="832" t="s">
        <v>2407</v>
      </c>
      <c r="D446" s="833" t="s">
        <v>3186</v>
      </c>
      <c r="E446" s="834" t="s">
        <v>2423</v>
      </c>
      <c r="F446" s="832" t="s">
        <v>2402</v>
      </c>
      <c r="G446" s="832" t="s">
        <v>2429</v>
      </c>
      <c r="H446" s="832" t="s">
        <v>580</v>
      </c>
      <c r="I446" s="832" t="s">
        <v>1914</v>
      </c>
      <c r="J446" s="832" t="s">
        <v>1915</v>
      </c>
      <c r="K446" s="832" t="s">
        <v>1916</v>
      </c>
      <c r="L446" s="835">
        <v>31.09</v>
      </c>
      <c r="M446" s="835">
        <v>93.27</v>
      </c>
      <c r="N446" s="832">
        <v>3</v>
      </c>
      <c r="O446" s="836">
        <v>0.5</v>
      </c>
      <c r="P446" s="835"/>
      <c r="Q446" s="837">
        <v>0</v>
      </c>
      <c r="R446" s="832"/>
      <c r="S446" s="837">
        <v>0</v>
      </c>
      <c r="T446" s="836"/>
      <c r="U446" s="838">
        <v>0</v>
      </c>
    </row>
    <row r="447" spans="1:21" ht="14.4" customHeight="1" x14ac:dyDescent="0.3">
      <c r="A447" s="831">
        <v>30</v>
      </c>
      <c r="B447" s="832" t="s">
        <v>2401</v>
      </c>
      <c r="C447" s="832" t="s">
        <v>2407</v>
      </c>
      <c r="D447" s="833" t="s">
        <v>3186</v>
      </c>
      <c r="E447" s="834" t="s">
        <v>2423</v>
      </c>
      <c r="F447" s="832" t="s">
        <v>2402</v>
      </c>
      <c r="G447" s="832" t="s">
        <v>2430</v>
      </c>
      <c r="H447" s="832" t="s">
        <v>580</v>
      </c>
      <c r="I447" s="832" t="s">
        <v>1992</v>
      </c>
      <c r="J447" s="832" t="s">
        <v>1990</v>
      </c>
      <c r="K447" s="832" t="s">
        <v>1993</v>
      </c>
      <c r="L447" s="835">
        <v>139.77000000000001</v>
      </c>
      <c r="M447" s="835">
        <v>698.85000000000014</v>
      </c>
      <c r="N447" s="832">
        <v>5</v>
      </c>
      <c r="O447" s="836">
        <v>3.5</v>
      </c>
      <c r="P447" s="835">
        <v>279.54000000000002</v>
      </c>
      <c r="Q447" s="837">
        <v>0.39999999999999997</v>
      </c>
      <c r="R447" s="832">
        <v>2</v>
      </c>
      <c r="S447" s="837">
        <v>0.4</v>
      </c>
      <c r="T447" s="836">
        <v>1.5</v>
      </c>
      <c r="U447" s="838">
        <v>0.42857142857142855</v>
      </c>
    </row>
    <row r="448" spans="1:21" ht="14.4" customHeight="1" x14ac:dyDescent="0.3">
      <c r="A448" s="831">
        <v>30</v>
      </c>
      <c r="B448" s="832" t="s">
        <v>2401</v>
      </c>
      <c r="C448" s="832" t="s">
        <v>2407</v>
      </c>
      <c r="D448" s="833" t="s">
        <v>3186</v>
      </c>
      <c r="E448" s="834" t="s">
        <v>2423</v>
      </c>
      <c r="F448" s="832" t="s">
        <v>2402</v>
      </c>
      <c r="G448" s="832" t="s">
        <v>2430</v>
      </c>
      <c r="H448" s="832" t="s">
        <v>580</v>
      </c>
      <c r="I448" s="832" t="s">
        <v>1996</v>
      </c>
      <c r="J448" s="832" t="s">
        <v>1990</v>
      </c>
      <c r="K448" s="832" t="s">
        <v>1997</v>
      </c>
      <c r="L448" s="835">
        <v>279.52999999999997</v>
      </c>
      <c r="M448" s="835">
        <v>279.52999999999997</v>
      </c>
      <c r="N448" s="832">
        <v>1</v>
      </c>
      <c r="O448" s="836">
        <v>0.5</v>
      </c>
      <c r="P448" s="835"/>
      <c r="Q448" s="837">
        <v>0</v>
      </c>
      <c r="R448" s="832"/>
      <c r="S448" s="837">
        <v>0</v>
      </c>
      <c r="T448" s="836"/>
      <c r="U448" s="838">
        <v>0</v>
      </c>
    </row>
    <row r="449" spans="1:21" ht="14.4" customHeight="1" x14ac:dyDescent="0.3">
      <c r="A449" s="831">
        <v>30</v>
      </c>
      <c r="B449" s="832" t="s">
        <v>2401</v>
      </c>
      <c r="C449" s="832" t="s">
        <v>2407</v>
      </c>
      <c r="D449" s="833" t="s">
        <v>3186</v>
      </c>
      <c r="E449" s="834" t="s">
        <v>2423</v>
      </c>
      <c r="F449" s="832" t="s">
        <v>2402</v>
      </c>
      <c r="G449" s="832" t="s">
        <v>2430</v>
      </c>
      <c r="H449" s="832" t="s">
        <v>580</v>
      </c>
      <c r="I449" s="832" t="s">
        <v>1994</v>
      </c>
      <c r="J449" s="832" t="s">
        <v>1990</v>
      </c>
      <c r="K449" s="832" t="s">
        <v>1995</v>
      </c>
      <c r="L449" s="835">
        <v>93.18</v>
      </c>
      <c r="M449" s="835">
        <v>93.18</v>
      </c>
      <c r="N449" s="832">
        <v>1</v>
      </c>
      <c r="O449" s="836">
        <v>0.5</v>
      </c>
      <c r="P449" s="835"/>
      <c r="Q449" s="837">
        <v>0</v>
      </c>
      <c r="R449" s="832"/>
      <c r="S449" s="837">
        <v>0</v>
      </c>
      <c r="T449" s="836"/>
      <c r="U449" s="838">
        <v>0</v>
      </c>
    </row>
    <row r="450" spans="1:21" ht="14.4" customHeight="1" x14ac:dyDescent="0.3">
      <c r="A450" s="831">
        <v>30</v>
      </c>
      <c r="B450" s="832" t="s">
        <v>2401</v>
      </c>
      <c r="C450" s="832" t="s">
        <v>2407</v>
      </c>
      <c r="D450" s="833" t="s">
        <v>3186</v>
      </c>
      <c r="E450" s="834" t="s">
        <v>2423</v>
      </c>
      <c r="F450" s="832" t="s">
        <v>2402</v>
      </c>
      <c r="G450" s="832" t="s">
        <v>2430</v>
      </c>
      <c r="H450" s="832" t="s">
        <v>546</v>
      </c>
      <c r="I450" s="832" t="s">
        <v>2431</v>
      </c>
      <c r="J450" s="832" t="s">
        <v>2432</v>
      </c>
      <c r="K450" s="832" t="s">
        <v>1995</v>
      </c>
      <c r="L450" s="835">
        <v>93.18</v>
      </c>
      <c r="M450" s="835">
        <v>93.18</v>
      </c>
      <c r="N450" s="832">
        <v>1</v>
      </c>
      <c r="O450" s="836">
        <v>0.5</v>
      </c>
      <c r="P450" s="835"/>
      <c r="Q450" s="837">
        <v>0</v>
      </c>
      <c r="R450" s="832"/>
      <c r="S450" s="837">
        <v>0</v>
      </c>
      <c r="T450" s="836"/>
      <c r="U450" s="838">
        <v>0</v>
      </c>
    </row>
    <row r="451" spans="1:21" ht="14.4" customHeight="1" x14ac:dyDescent="0.3">
      <c r="A451" s="831">
        <v>30</v>
      </c>
      <c r="B451" s="832" t="s">
        <v>2401</v>
      </c>
      <c r="C451" s="832" t="s">
        <v>2407</v>
      </c>
      <c r="D451" s="833" t="s">
        <v>3186</v>
      </c>
      <c r="E451" s="834" t="s">
        <v>2423</v>
      </c>
      <c r="F451" s="832" t="s">
        <v>2402</v>
      </c>
      <c r="G451" s="832" t="s">
        <v>2601</v>
      </c>
      <c r="H451" s="832" t="s">
        <v>580</v>
      </c>
      <c r="I451" s="832" t="s">
        <v>1898</v>
      </c>
      <c r="J451" s="832" t="s">
        <v>1899</v>
      </c>
      <c r="K451" s="832" t="s">
        <v>1900</v>
      </c>
      <c r="L451" s="835">
        <v>17.559999999999999</v>
      </c>
      <c r="M451" s="835">
        <v>17.559999999999999</v>
      </c>
      <c r="N451" s="832">
        <v>1</v>
      </c>
      <c r="O451" s="836">
        <v>0.5</v>
      </c>
      <c r="P451" s="835"/>
      <c r="Q451" s="837">
        <v>0</v>
      </c>
      <c r="R451" s="832"/>
      <c r="S451" s="837">
        <v>0</v>
      </c>
      <c r="T451" s="836"/>
      <c r="U451" s="838">
        <v>0</v>
      </c>
    </row>
    <row r="452" spans="1:21" ht="14.4" customHeight="1" x14ac:dyDescent="0.3">
      <c r="A452" s="831">
        <v>30</v>
      </c>
      <c r="B452" s="832" t="s">
        <v>2401</v>
      </c>
      <c r="C452" s="832" t="s">
        <v>2407</v>
      </c>
      <c r="D452" s="833" t="s">
        <v>3186</v>
      </c>
      <c r="E452" s="834" t="s">
        <v>2423</v>
      </c>
      <c r="F452" s="832" t="s">
        <v>2402</v>
      </c>
      <c r="G452" s="832" t="s">
        <v>2992</v>
      </c>
      <c r="H452" s="832" t="s">
        <v>546</v>
      </c>
      <c r="I452" s="832" t="s">
        <v>2993</v>
      </c>
      <c r="J452" s="832" t="s">
        <v>2994</v>
      </c>
      <c r="K452" s="832" t="s">
        <v>2995</v>
      </c>
      <c r="L452" s="835">
        <v>277.67</v>
      </c>
      <c r="M452" s="835">
        <v>555.34</v>
      </c>
      <c r="N452" s="832">
        <v>2</v>
      </c>
      <c r="O452" s="836">
        <v>1</v>
      </c>
      <c r="P452" s="835"/>
      <c r="Q452" s="837">
        <v>0</v>
      </c>
      <c r="R452" s="832"/>
      <c r="S452" s="837">
        <v>0</v>
      </c>
      <c r="T452" s="836"/>
      <c r="U452" s="838">
        <v>0</v>
      </c>
    </row>
    <row r="453" spans="1:21" ht="14.4" customHeight="1" x14ac:dyDescent="0.3">
      <c r="A453" s="831">
        <v>30</v>
      </c>
      <c r="B453" s="832" t="s">
        <v>2401</v>
      </c>
      <c r="C453" s="832" t="s">
        <v>2407</v>
      </c>
      <c r="D453" s="833" t="s">
        <v>3186</v>
      </c>
      <c r="E453" s="834" t="s">
        <v>2423</v>
      </c>
      <c r="F453" s="832" t="s">
        <v>2402</v>
      </c>
      <c r="G453" s="832" t="s">
        <v>2612</v>
      </c>
      <c r="H453" s="832" t="s">
        <v>546</v>
      </c>
      <c r="I453" s="832" t="s">
        <v>2613</v>
      </c>
      <c r="J453" s="832" t="s">
        <v>2614</v>
      </c>
      <c r="K453" s="832" t="s">
        <v>2615</v>
      </c>
      <c r="L453" s="835">
        <v>72.64</v>
      </c>
      <c r="M453" s="835">
        <v>217.92000000000002</v>
      </c>
      <c r="N453" s="832">
        <v>3</v>
      </c>
      <c r="O453" s="836">
        <v>0.5</v>
      </c>
      <c r="P453" s="835"/>
      <c r="Q453" s="837">
        <v>0</v>
      </c>
      <c r="R453" s="832"/>
      <c r="S453" s="837">
        <v>0</v>
      </c>
      <c r="T453" s="836"/>
      <c r="U453" s="838">
        <v>0</v>
      </c>
    </row>
    <row r="454" spans="1:21" ht="14.4" customHeight="1" x14ac:dyDescent="0.3">
      <c r="A454" s="831">
        <v>30</v>
      </c>
      <c r="B454" s="832" t="s">
        <v>2401</v>
      </c>
      <c r="C454" s="832" t="s">
        <v>2407</v>
      </c>
      <c r="D454" s="833" t="s">
        <v>3186</v>
      </c>
      <c r="E454" s="834" t="s">
        <v>2423</v>
      </c>
      <c r="F454" s="832" t="s">
        <v>2402</v>
      </c>
      <c r="G454" s="832" t="s">
        <v>2612</v>
      </c>
      <c r="H454" s="832" t="s">
        <v>546</v>
      </c>
      <c r="I454" s="832" t="s">
        <v>2996</v>
      </c>
      <c r="J454" s="832" t="s">
        <v>2997</v>
      </c>
      <c r="K454" s="832" t="s">
        <v>2998</v>
      </c>
      <c r="L454" s="835">
        <v>96.84</v>
      </c>
      <c r="M454" s="835">
        <v>290.52</v>
      </c>
      <c r="N454" s="832">
        <v>3</v>
      </c>
      <c r="O454" s="836">
        <v>0.5</v>
      </c>
      <c r="P454" s="835"/>
      <c r="Q454" s="837">
        <v>0</v>
      </c>
      <c r="R454" s="832"/>
      <c r="S454" s="837">
        <v>0</v>
      </c>
      <c r="T454" s="836"/>
      <c r="U454" s="838">
        <v>0</v>
      </c>
    </row>
    <row r="455" spans="1:21" ht="14.4" customHeight="1" x14ac:dyDescent="0.3">
      <c r="A455" s="831">
        <v>30</v>
      </c>
      <c r="B455" s="832" t="s">
        <v>2401</v>
      </c>
      <c r="C455" s="832" t="s">
        <v>2407</v>
      </c>
      <c r="D455" s="833" t="s">
        <v>3186</v>
      </c>
      <c r="E455" s="834" t="s">
        <v>2423</v>
      </c>
      <c r="F455" s="832" t="s">
        <v>2402</v>
      </c>
      <c r="G455" s="832" t="s">
        <v>2612</v>
      </c>
      <c r="H455" s="832" t="s">
        <v>546</v>
      </c>
      <c r="I455" s="832" t="s">
        <v>2999</v>
      </c>
      <c r="J455" s="832" t="s">
        <v>3000</v>
      </c>
      <c r="K455" s="832" t="s">
        <v>3001</v>
      </c>
      <c r="L455" s="835">
        <v>32.28</v>
      </c>
      <c r="M455" s="835">
        <v>64.56</v>
      </c>
      <c r="N455" s="832">
        <v>2</v>
      </c>
      <c r="O455" s="836">
        <v>0.5</v>
      </c>
      <c r="P455" s="835">
        <v>64.56</v>
      </c>
      <c r="Q455" s="837">
        <v>1</v>
      </c>
      <c r="R455" s="832">
        <v>2</v>
      </c>
      <c r="S455" s="837">
        <v>1</v>
      </c>
      <c r="T455" s="836">
        <v>0.5</v>
      </c>
      <c r="U455" s="838">
        <v>1</v>
      </c>
    </row>
    <row r="456" spans="1:21" ht="14.4" customHeight="1" x14ac:dyDescent="0.3">
      <c r="A456" s="831">
        <v>30</v>
      </c>
      <c r="B456" s="832" t="s">
        <v>2401</v>
      </c>
      <c r="C456" s="832" t="s">
        <v>2407</v>
      </c>
      <c r="D456" s="833" t="s">
        <v>3186</v>
      </c>
      <c r="E456" s="834" t="s">
        <v>2423</v>
      </c>
      <c r="F456" s="832" t="s">
        <v>2402</v>
      </c>
      <c r="G456" s="832" t="s">
        <v>2435</v>
      </c>
      <c r="H456" s="832" t="s">
        <v>546</v>
      </c>
      <c r="I456" s="832" t="s">
        <v>3002</v>
      </c>
      <c r="J456" s="832" t="s">
        <v>746</v>
      </c>
      <c r="K456" s="832" t="s">
        <v>3003</v>
      </c>
      <c r="L456" s="835">
        <v>182.22</v>
      </c>
      <c r="M456" s="835">
        <v>182.22</v>
      </c>
      <c r="N456" s="832">
        <v>1</v>
      </c>
      <c r="O456" s="836">
        <v>1</v>
      </c>
      <c r="P456" s="835"/>
      <c r="Q456" s="837">
        <v>0</v>
      </c>
      <c r="R456" s="832"/>
      <c r="S456" s="837">
        <v>0</v>
      </c>
      <c r="T456" s="836"/>
      <c r="U456" s="838">
        <v>0</v>
      </c>
    </row>
    <row r="457" spans="1:21" ht="14.4" customHeight="1" x14ac:dyDescent="0.3">
      <c r="A457" s="831">
        <v>30</v>
      </c>
      <c r="B457" s="832" t="s">
        <v>2401</v>
      </c>
      <c r="C457" s="832" t="s">
        <v>2407</v>
      </c>
      <c r="D457" s="833" t="s">
        <v>3186</v>
      </c>
      <c r="E457" s="834" t="s">
        <v>2423</v>
      </c>
      <c r="F457" s="832" t="s">
        <v>2402</v>
      </c>
      <c r="G457" s="832" t="s">
        <v>2435</v>
      </c>
      <c r="H457" s="832" t="s">
        <v>546</v>
      </c>
      <c r="I457" s="832" t="s">
        <v>3004</v>
      </c>
      <c r="J457" s="832" t="s">
        <v>746</v>
      </c>
      <c r="K457" s="832" t="s">
        <v>2625</v>
      </c>
      <c r="L457" s="835">
        <v>91.11</v>
      </c>
      <c r="M457" s="835">
        <v>273.33</v>
      </c>
      <c r="N457" s="832">
        <v>3</v>
      </c>
      <c r="O457" s="836">
        <v>0.5</v>
      </c>
      <c r="P457" s="835"/>
      <c r="Q457" s="837">
        <v>0</v>
      </c>
      <c r="R457" s="832"/>
      <c r="S457" s="837">
        <v>0</v>
      </c>
      <c r="T457" s="836"/>
      <c r="U457" s="838">
        <v>0</v>
      </c>
    </row>
    <row r="458" spans="1:21" ht="14.4" customHeight="1" x14ac:dyDescent="0.3">
      <c r="A458" s="831">
        <v>30</v>
      </c>
      <c r="B458" s="832" t="s">
        <v>2401</v>
      </c>
      <c r="C458" s="832" t="s">
        <v>2407</v>
      </c>
      <c r="D458" s="833" t="s">
        <v>3186</v>
      </c>
      <c r="E458" s="834" t="s">
        <v>2423</v>
      </c>
      <c r="F458" s="832" t="s">
        <v>2402</v>
      </c>
      <c r="G458" s="832" t="s">
        <v>2834</v>
      </c>
      <c r="H458" s="832" t="s">
        <v>580</v>
      </c>
      <c r="I458" s="832" t="s">
        <v>2193</v>
      </c>
      <c r="J458" s="832" t="s">
        <v>2194</v>
      </c>
      <c r="K458" s="832" t="s">
        <v>2195</v>
      </c>
      <c r="L458" s="835">
        <v>264.23</v>
      </c>
      <c r="M458" s="835">
        <v>792.69</v>
      </c>
      <c r="N458" s="832">
        <v>3</v>
      </c>
      <c r="O458" s="836">
        <v>1</v>
      </c>
      <c r="P458" s="835"/>
      <c r="Q458" s="837">
        <v>0</v>
      </c>
      <c r="R458" s="832"/>
      <c r="S458" s="837">
        <v>0</v>
      </c>
      <c r="T458" s="836"/>
      <c r="U458" s="838">
        <v>0</v>
      </c>
    </row>
    <row r="459" spans="1:21" ht="14.4" customHeight="1" x14ac:dyDescent="0.3">
      <c r="A459" s="831">
        <v>30</v>
      </c>
      <c r="B459" s="832" t="s">
        <v>2401</v>
      </c>
      <c r="C459" s="832" t="s">
        <v>2407</v>
      </c>
      <c r="D459" s="833" t="s">
        <v>3186</v>
      </c>
      <c r="E459" s="834" t="s">
        <v>2423</v>
      </c>
      <c r="F459" s="832" t="s">
        <v>2402</v>
      </c>
      <c r="G459" s="832" t="s">
        <v>2834</v>
      </c>
      <c r="H459" s="832" t="s">
        <v>580</v>
      </c>
      <c r="I459" s="832" t="s">
        <v>3005</v>
      </c>
      <c r="J459" s="832" t="s">
        <v>2194</v>
      </c>
      <c r="K459" s="832" t="s">
        <v>3006</v>
      </c>
      <c r="L459" s="835">
        <v>1585.33</v>
      </c>
      <c r="M459" s="835">
        <v>1585.33</v>
      </c>
      <c r="N459" s="832">
        <v>1</v>
      </c>
      <c r="O459" s="836">
        <v>1</v>
      </c>
      <c r="P459" s="835"/>
      <c r="Q459" s="837">
        <v>0</v>
      </c>
      <c r="R459" s="832"/>
      <c r="S459" s="837">
        <v>0</v>
      </c>
      <c r="T459" s="836"/>
      <c r="U459" s="838">
        <v>0</v>
      </c>
    </row>
    <row r="460" spans="1:21" ht="14.4" customHeight="1" x14ac:dyDescent="0.3">
      <c r="A460" s="831">
        <v>30</v>
      </c>
      <c r="B460" s="832" t="s">
        <v>2401</v>
      </c>
      <c r="C460" s="832" t="s">
        <v>2407</v>
      </c>
      <c r="D460" s="833" t="s">
        <v>3186</v>
      </c>
      <c r="E460" s="834" t="s">
        <v>2423</v>
      </c>
      <c r="F460" s="832" t="s">
        <v>2402</v>
      </c>
      <c r="G460" s="832" t="s">
        <v>2766</v>
      </c>
      <c r="H460" s="832" t="s">
        <v>546</v>
      </c>
      <c r="I460" s="832" t="s">
        <v>2767</v>
      </c>
      <c r="J460" s="832" t="s">
        <v>697</v>
      </c>
      <c r="K460" s="832" t="s">
        <v>2768</v>
      </c>
      <c r="L460" s="835">
        <v>0</v>
      </c>
      <c r="M460" s="835">
        <v>0</v>
      </c>
      <c r="N460" s="832">
        <v>1</v>
      </c>
      <c r="O460" s="836">
        <v>1</v>
      </c>
      <c r="P460" s="835"/>
      <c r="Q460" s="837"/>
      <c r="R460" s="832"/>
      <c r="S460" s="837">
        <v>0</v>
      </c>
      <c r="T460" s="836"/>
      <c r="U460" s="838">
        <v>0</v>
      </c>
    </row>
    <row r="461" spans="1:21" ht="14.4" customHeight="1" x14ac:dyDescent="0.3">
      <c r="A461" s="831">
        <v>30</v>
      </c>
      <c r="B461" s="832" t="s">
        <v>2401</v>
      </c>
      <c r="C461" s="832" t="s">
        <v>2407</v>
      </c>
      <c r="D461" s="833" t="s">
        <v>3186</v>
      </c>
      <c r="E461" s="834" t="s">
        <v>2423</v>
      </c>
      <c r="F461" s="832" t="s">
        <v>2402</v>
      </c>
      <c r="G461" s="832" t="s">
        <v>2836</v>
      </c>
      <c r="H461" s="832" t="s">
        <v>580</v>
      </c>
      <c r="I461" s="832" t="s">
        <v>2374</v>
      </c>
      <c r="J461" s="832" t="s">
        <v>2375</v>
      </c>
      <c r="K461" s="832" t="s">
        <v>2376</v>
      </c>
      <c r="L461" s="835">
        <v>123.2</v>
      </c>
      <c r="M461" s="835">
        <v>123.2</v>
      </c>
      <c r="N461" s="832">
        <v>1</v>
      </c>
      <c r="O461" s="836">
        <v>1</v>
      </c>
      <c r="P461" s="835"/>
      <c r="Q461" s="837">
        <v>0</v>
      </c>
      <c r="R461" s="832"/>
      <c r="S461" s="837">
        <v>0</v>
      </c>
      <c r="T461" s="836"/>
      <c r="U461" s="838">
        <v>0</v>
      </c>
    </row>
    <row r="462" spans="1:21" ht="14.4" customHeight="1" x14ac:dyDescent="0.3">
      <c r="A462" s="831">
        <v>30</v>
      </c>
      <c r="B462" s="832" t="s">
        <v>2401</v>
      </c>
      <c r="C462" s="832" t="s">
        <v>2407</v>
      </c>
      <c r="D462" s="833" t="s">
        <v>3186</v>
      </c>
      <c r="E462" s="834" t="s">
        <v>2423</v>
      </c>
      <c r="F462" s="832" t="s">
        <v>2402</v>
      </c>
      <c r="G462" s="832" t="s">
        <v>2629</v>
      </c>
      <c r="H462" s="832" t="s">
        <v>580</v>
      </c>
      <c r="I462" s="832" t="s">
        <v>2630</v>
      </c>
      <c r="J462" s="832" t="s">
        <v>996</v>
      </c>
      <c r="K462" s="832" t="s">
        <v>2631</v>
      </c>
      <c r="L462" s="835">
        <v>556.04</v>
      </c>
      <c r="M462" s="835">
        <v>556.04</v>
      </c>
      <c r="N462" s="832">
        <v>1</v>
      </c>
      <c r="O462" s="836">
        <v>0.5</v>
      </c>
      <c r="P462" s="835"/>
      <c r="Q462" s="837">
        <v>0</v>
      </c>
      <c r="R462" s="832"/>
      <c r="S462" s="837">
        <v>0</v>
      </c>
      <c r="T462" s="836"/>
      <c r="U462" s="838">
        <v>0</v>
      </c>
    </row>
    <row r="463" spans="1:21" ht="14.4" customHeight="1" x14ac:dyDescent="0.3">
      <c r="A463" s="831">
        <v>30</v>
      </c>
      <c r="B463" s="832" t="s">
        <v>2401</v>
      </c>
      <c r="C463" s="832" t="s">
        <v>2407</v>
      </c>
      <c r="D463" s="833" t="s">
        <v>3186</v>
      </c>
      <c r="E463" s="834" t="s">
        <v>2423</v>
      </c>
      <c r="F463" s="832" t="s">
        <v>2402</v>
      </c>
      <c r="G463" s="832" t="s">
        <v>2443</v>
      </c>
      <c r="H463" s="832" t="s">
        <v>546</v>
      </c>
      <c r="I463" s="832" t="s">
        <v>2444</v>
      </c>
      <c r="J463" s="832" t="s">
        <v>2445</v>
      </c>
      <c r="K463" s="832" t="s">
        <v>2446</v>
      </c>
      <c r="L463" s="835">
        <v>424.24</v>
      </c>
      <c r="M463" s="835">
        <v>848.48</v>
      </c>
      <c r="N463" s="832">
        <v>2</v>
      </c>
      <c r="O463" s="836">
        <v>1</v>
      </c>
      <c r="P463" s="835"/>
      <c r="Q463" s="837">
        <v>0</v>
      </c>
      <c r="R463" s="832"/>
      <c r="S463" s="837">
        <v>0</v>
      </c>
      <c r="T463" s="836"/>
      <c r="U463" s="838">
        <v>0</v>
      </c>
    </row>
    <row r="464" spans="1:21" ht="14.4" customHeight="1" x14ac:dyDescent="0.3">
      <c r="A464" s="831">
        <v>30</v>
      </c>
      <c r="B464" s="832" t="s">
        <v>2401</v>
      </c>
      <c r="C464" s="832" t="s">
        <v>2407</v>
      </c>
      <c r="D464" s="833" t="s">
        <v>3186</v>
      </c>
      <c r="E464" s="834" t="s">
        <v>2423</v>
      </c>
      <c r="F464" s="832" t="s">
        <v>2402</v>
      </c>
      <c r="G464" s="832" t="s">
        <v>3007</v>
      </c>
      <c r="H464" s="832" t="s">
        <v>546</v>
      </c>
      <c r="I464" s="832" t="s">
        <v>3008</v>
      </c>
      <c r="J464" s="832" t="s">
        <v>3009</v>
      </c>
      <c r="K464" s="832" t="s">
        <v>3010</v>
      </c>
      <c r="L464" s="835">
        <v>177.04</v>
      </c>
      <c r="M464" s="835">
        <v>177.04</v>
      </c>
      <c r="N464" s="832">
        <v>1</v>
      </c>
      <c r="O464" s="836">
        <v>1</v>
      </c>
      <c r="P464" s="835"/>
      <c r="Q464" s="837">
        <v>0</v>
      </c>
      <c r="R464" s="832"/>
      <c r="S464" s="837">
        <v>0</v>
      </c>
      <c r="T464" s="836"/>
      <c r="U464" s="838">
        <v>0</v>
      </c>
    </row>
    <row r="465" spans="1:21" ht="14.4" customHeight="1" x14ac:dyDescent="0.3">
      <c r="A465" s="831">
        <v>30</v>
      </c>
      <c r="B465" s="832" t="s">
        <v>2401</v>
      </c>
      <c r="C465" s="832" t="s">
        <v>2407</v>
      </c>
      <c r="D465" s="833" t="s">
        <v>3186</v>
      </c>
      <c r="E465" s="834" t="s">
        <v>2423</v>
      </c>
      <c r="F465" s="832" t="s">
        <v>2402</v>
      </c>
      <c r="G465" s="832" t="s">
        <v>2632</v>
      </c>
      <c r="H465" s="832" t="s">
        <v>546</v>
      </c>
      <c r="I465" s="832" t="s">
        <v>2633</v>
      </c>
      <c r="J465" s="832" t="s">
        <v>1024</v>
      </c>
      <c r="K465" s="832" t="s">
        <v>2634</v>
      </c>
      <c r="L465" s="835">
        <v>107.27</v>
      </c>
      <c r="M465" s="835">
        <v>321.81</v>
      </c>
      <c r="N465" s="832">
        <v>3</v>
      </c>
      <c r="O465" s="836">
        <v>0.5</v>
      </c>
      <c r="P465" s="835"/>
      <c r="Q465" s="837">
        <v>0</v>
      </c>
      <c r="R465" s="832"/>
      <c r="S465" s="837">
        <v>0</v>
      </c>
      <c r="T465" s="836"/>
      <c r="U465" s="838">
        <v>0</v>
      </c>
    </row>
    <row r="466" spans="1:21" ht="14.4" customHeight="1" x14ac:dyDescent="0.3">
      <c r="A466" s="831">
        <v>30</v>
      </c>
      <c r="B466" s="832" t="s">
        <v>2401</v>
      </c>
      <c r="C466" s="832" t="s">
        <v>2407</v>
      </c>
      <c r="D466" s="833" t="s">
        <v>3186</v>
      </c>
      <c r="E466" s="834" t="s">
        <v>2423</v>
      </c>
      <c r="F466" s="832" t="s">
        <v>2402</v>
      </c>
      <c r="G466" s="832" t="s">
        <v>2635</v>
      </c>
      <c r="H466" s="832" t="s">
        <v>546</v>
      </c>
      <c r="I466" s="832" t="s">
        <v>2638</v>
      </c>
      <c r="J466" s="832" t="s">
        <v>2639</v>
      </c>
      <c r="K466" s="832" t="s">
        <v>2640</v>
      </c>
      <c r="L466" s="835">
        <v>50.64</v>
      </c>
      <c r="M466" s="835">
        <v>151.92000000000002</v>
      </c>
      <c r="N466" s="832">
        <v>3</v>
      </c>
      <c r="O466" s="836">
        <v>0.5</v>
      </c>
      <c r="P466" s="835"/>
      <c r="Q466" s="837">
        <v>0</v>
      </c>
      <c r="R466" s="832"/>
      <c r="S466" s="837">
        <v>0</v>
      </c>
      <c r="T466" s="836"/>
      <c r="U466" s="838">
        <v>0</v>
      </c>
    </row>
    <row r="467" spans="1:21" ht="14.4" customHeight="1" x14ac:dyDescent="0.3">
      <c r="A467" s="831">
        <v>30</v>
      </c>
      <c r="B467" s="832" t="s">
        <v>2401</v>
      </c>
      <c r="C467" s="832" t="s">
        <v>2407</v>
      </c>
      <c r="D467" s="833" t="s">
        <v>3186</v>
      </c>
      <c r="E467" s="834" t="s">
        <v>2423</v>
      </c>
      <c r="F467" s="832" t="s">
        <v>2402</v>
      </c>
      <c r="G467" s="832" t="s">
        <v>3011</v>
      </c>
      <c r="H467" s="832" t="s">
        <v>546</v>
      </c>
      <c r="I467" s="832" t="s">
        <v>3012</v>
      </c>
      <c r="J467" s="832" t="s">
        <v>1115</v>
      </c>
      <c r="K467" s="832" t="s">
        <v>3013</v>
      </c>
      <c r="L467" s="835">
        <v>178.94</v>
      </c>
      <c r="M467" s="835">
        <v>178.94</v>
      </c>
      <c r="N467" s="832">
        <v>1</v>
      </c>
      <c r="O467" s="836">
        <v>0.5</v>
      </c>
      <c r="P467" s="835">
        <v>178.94</v>
      </c>
      <c r="Q467" s="837">
        <v>1</v>
      </c>
      <c r="R467" s="832">
        <v>1</v>
      </c>
      <c r="S467" s="837">
        <v>1</v>
      </c>
      <c r="T467" s="836">
        <v>0.5</v>
      </c>
      <c r="U467" s="838">
        <v>1</v>
      </c>
    </row>
    <row r="468" spans="1:21" ht="14.4" customHeight="1" x14ac:dyDescent="0.3">
      <c r="A468" s="831">
        <v>30</v>
      </c>
      <c r="B468" s="832" t="s">
        <v>2401</v>
      </c>
      <c r="C468" s="832" t="s">
        <v>2407</v>
      </c>
      <c r="D468" s="833" t="s">
        <v>3186</v>
      </c>
      <c r="E468" s="834" t="s">
        <v>2423</v>
      </c>
      <c r="F468" s="832" t="s">
        <v>2402</v>
      </c>
      <c r="G468" s="832" t="s">
        <v>2500</v>
      </c>
      <c r="H468" s="832" t="s">
        <v>546</v>
      </c>
      <c r="I468" s="832" t="s">
        <v>2543</v>
      </c>
      <c r="J468" s="832" t="s">
        <v>946</v>
      </c>
      <c r="K468" s="832" t="s">
        <v>2544</v>
      </c>
      <c r="L468" s="835">
        <v>75.05</v>
      </c>
      <c r="M468" s="835">
        <v>75.05</v>
      </c>
      <c r="N468" s="832">
        <v>1</v>
      </c>
      <c r="O468" s="836">
        <v>1</v>
      </c>
      <c r="P468" s="835"/>
      <c r="Q468" s="837">
        <v>0</v>
      </c>
      <c r="R468" s="832"/>
      <c r="S468" s="837">
        <v>0</v>
      </c>
      <c r="T468" s="836"/>
      <c r="U468" s="838">
        <v>0</v>
      </c>
    </row>
    <row r="469" spans="1:21" ht="14.4" customHeight="1" x14ac:dyDescent="0.3">
      <c r="A469" s="831">
        <v>30</v>
      </c>
      <c r="B469" s="832" t="s">
        <v>2401</v>
      </c>
      <c r="C469" s="832" t="s">
        <v>2407</v>
      </c>
      <c r="D469" s="833" t="s">
        <v>3186</v>
      </c>
      <c r="E469" s="834" t="s">
        <v>2423</v>
      </c>
      <c r="F469" s="832" t="s">
        <v>2402</v>
      </c>
      <c r="G469" s="832" t="s">
        <v>2503</v>
      </c>
      <c r="H469" s="832" t="s">
        <v>546</v>
      </c>
      <c r="I469" s="832" t="s">
        <v>2504</v>
      </c>
      <c r="J469" s="832" t="s">
        <v>1285</v>
      </c>
      <c r="K469" s="832" t="s">
        <v>2505</v>
      </c>
      <c r="L469" s="835">
        <v>34.15</v>
      </c>
      <c r="M469" s="835">
        <v>683</v>
      </c>
      <c r="N469" s="832">
        <v>20</v>
      </c>
      <c r="O469" s="836">
        <v>4.5</v>
      </c>
      <c r="P469" s="835">
        <v>307.34999999999997</v>
      </c>
      <c r="Q469" s="837">
        <v>0.44999999999999996</v>
      </c>
      <c r="R469" s="832">
        <v>9</v>
      </c>
      <c r="S469" s="837">
        <v>0.45</v>
      </c>
      <c r="T469" s="836">
        <v>2</v>
      </c>
      <c r="U469" s="838">
        <v>0.44444444444444442</v>
      </c>
    </row>
    <row r="470" spans="1:21" ht="14.4" customHeight="1" x14ac:dyDescent="0.3">
      <c r="A470" s="831">
        <v>30</v>
      </c>
      <c r="B470" s="832" t="s">
        <v>2401</v>
      </c>
      <c r="C470" s="832" t="s">
        <v>2407</v>
      </c>
      <c r="D470" s="833" t="s">
        <v>3186</v>
      </c>
      <c r="E470" s="834" t="s">
        <v>2423</v>
      </c>
      <c r="F470" s="832" t="s">
        <v>2402</v>
      </c>
      <c r="G470" s="832" t="s">
        <v>2772</v>
      </c>
      <c r="H470" s="832" t="s">
        <v>546</v>
      </c>
      <c r="I470" s="832" t="s">
        <v>3014</v>
      </c>
      <c r="J470" s="832" t="s">
        <v>921</v>
      </c>
      <c r="K470" s="832" t="s">
        <v>3015</v>
      </c>
      <c r="L470" s="835">
        <v>49.2</v>
      </c>
      <c r="M470" s="835">
        <v>147.60000000000002</v>
      </c>
      <c r="N470" s="832">
        <v>3</v>
      </c>
      <c r="O470" s="836">
        <v>0.5</v>
      </c>
      <c r="P470" s="835"/>
      <c r="Q470" s="837">
        <v>0</v>
      </c>
      <c r="R470" s="832"/>
      <c r="S470" s="837">
        <v>0</v>
      </c>
      <c r="T470" s="836"/>
      <c r="U470" s="838">
        <v>0</v>
      </c>
    </row>
    <row r="471" spans="1:21" ht="14.4" customHeight="1" x14ac:dyDescent="0.3">
      <c r="A471" s="831">
        <v>30</v>
      </c>
      <c r="B471" s="832" t="s">
        <v>2401</v>
      </c>
      <c r="C471" s="832" t="s">
        <v>2407</v>
      </c>
      <c r="D471" s="833" t="s">
        <v>3186</v>
      </c>
      <c r="E471" s="834" t="s">
        <v>2423</v>
      </c>
      <c r="F471" s="832" t="s">
        <v>2402</v>
      </c>
      <c r="G471" s="832" t="s">
        <v>2775</v>
      </c>
      <c r="H471" s="832" t="s">
        <v>546</v>
      </c>
      <c r="I471" s="832" t="s">
        <v>3016</v>
      </c>
      <c r="J471" s="832" t="s">
        <v>1049</v>
      </c>
      <c r="K471" s="832" t="s">
        <v>2623</v>
      </c>
      <c r="L471" s="835">
        <v>296.62</v>
      </c>
      <c r="M471" s="835">
        <v>296.62</v>
      </c>
      <c r="N471" s="832">
        <v>1</v>
      </c>
      <c r="O471" s="836">
        <v>0.5</v>
      </c>
      <c r="P471" s="835"/>
      <c r="Q471" s="837">
        <v>0</v>
      </c>
      <c r="R471" s="832"/>
      <c r="S471" s="837">
        <v>0</v>
      </c>
      <c r="T471" s="836"/>
      <c r="U471" s="838">
        <v>0</v>
      </c>
    </row>
    <row r="472" spans="1:21" ht="14.4" customHeight="1" x14ac:dyDescent="0.3">
      <c r="A472" s="831">
        <v>30</v>
      </c>
      <c r="B472" s="832" t="s">
        <v>2401</v>
      </c>
      <c r="C472" s="832" t="s">
        <v>2407</v>
      </c>
      <c r="D472" s="833" t="s">
        <v>3186</v>
      </c>
      <c r="E472" s="834" t="s">
        <v>2423</v>
      </c>
      <c r="F472" s="832" t="s">
        <v>2402</v>
      </c>
      <c r="G472" s="832" t="s">
        <v>2978</v>
      </c>
      <c r="H472" s="832" t="s">
        <v>580</v>
      </c>
      <c r="I472" s="832" t="s">
        <v>2979</v>
      </c>
      <c r="J472" s="832" t="s">
        <v>2980</v>
      </c>
      <c r="K472" s="832" t="s">
        <v>2981</v>
      </c>
      <c r="L472" s="835">
        <v>982.84</v>
      </c>
      <c r="M472" s="835">
        <v>982.84</v>
      </c>
      <c r="N472" s="832">
        <v>1</v>
      </c>
      <c r="O472" s="836">
        <v>0.5</v>
      </c>
      <c r="P472" s="835"/>
      <c r="Q472" s="837">
        <v>0</v>
      </c>
      <c r="R472" s="832"/>
      <c r="S472" s="837">
        <v>0</v>
      </c>
      <c r="T472" s="836"/>
      <c r="U472" s="838">
        <v>0</v>
      </c>
    </row>
    <row r="473" spans="1:21" ht="14.4" customHeight="1" x14ac:dyDescent="0.3">
      <c r="A473" s="831">
        <v>30</v>
      </c>
      <c r="B473" s="832" t="s">
        <v>2401</v>
      </c>
      <c r="C473" s="832" t="s">
        <v>2407</v>
      </c>
      <c r="D473" s="833" t="s">
        <v>3186</v>
      </c>
      <c r="E473" s="834" t="s">
        <v>2423</v>
      </c>
      <c r="F473" s="832" t="s">
        <v>2402</v>
      </c>
      <c r="G473" s="832" t="s">
        <v>2782</v>
      </c>
      <c r="H473" s="832" t="s">
        <v>546</v>
      </c>
      <c r="I473" s="832" t="s">
        <v>2850</v>
      </c>
      <c r="J473" s="832" t="s">
        <v>2851</v>
      </c>
      <c r="K473" s="832" t="s">
        <v>2298</v>
      </c>
      <c r="L473" s="835">
        <v>8.7899999999999991</v>
      </c>
      <c r="M473" s="835">
        <v>8.7899999999999991</v>
      </c>
      <c r="N473" s="832">
        <v>1</v>
      </c>
      <c r="O473" s="836">
        <v>0.5</v>
      </c>
      <c r="P473" s="835"/>
      <c r="Q473" s="837">
        <v>0</v>
      </c>
      <c r="R473" s="832"/>
      <c r="S473" s="837">
        <v>0</v>
      </c>
      <c r="T473" s="836"/>
      <c r="U473" s="838">
        <v>0</v>
      </c>
    </row>
    <row r="474" spans="1:21" ht="14.4" customHeight="1" x14ac:dyDescent="0.3">
      <c r="A474" s="831">
        <v>30</v>
      </c>
      <c r="B474" s="832" t="s">
        <v>2401</v>
      </c>
      <c r="C474" s="832" t="s">
        <v>2407</v>
      </c>
      <c r="D474" s="833" t="s">
        <v>3186</v>
      </c>
      <c r="E474" s="834" t="s">
        <v>2423</v>
      </c>
      <c r="F474" s="832" t="s">
        <v>2402</v>
      </c>
      <c r="G474" s="832" t="s">
        <v>2652</v>
      </c>
      <c r="H474" s="832" t="s">
        <v>546</v>
      </c>
      <c r="I474" s="832" t="s">
        <v>2653</v>
      </c>
      <c r="J474" s="832" t="s">
        <v>1406</v>
      </c>
      <c r="K474" s="832" t="s">
        <v>2654</v>
      </c>
      <c r="L474" s="835">
        <v>98.75</v>
      </c>
      <c r="M474" s="835">
        <v>197.5</v>
      </c>
      <c r="N474" s="832">
        <v>2</v>
      </c>
      <c r="O474" s="836">
        <v>0.5</v>
      </c>
      <c r="P474" s="835"/>
      <c r="Q474" s="837">
        <v>0</v>
      </c>
      <c r="R474" s="832"/>
      <c r="S474" s="837">
        <v>0</v>
      </c>
      <c r="T474" s="836"/>
      <c r="U474" s="838">
        <v>0</v>
      </c>
    </row>
    <row r="475" spans="1:21" ht="14.4" customHeight="1" x14ac:dyDescent="0.3">
      <c r="A475" s="831">
        <v>30</v>
      </c>
      <c r="B475" s="832" t="s">
        <v>2401</v>
      </c>
      <c r="C475" s="832" t="s">
        <v>2407</v>
      </c>
      <c r="D475" s="833" t="s">
        <v>3186</v>
      </c>
      <c r="E475" s="834" t="s">
        <v>2423</v>
      </c>
      <c r="F475" s="832" t="s">
        <v>2402</v>
      </c>
      <c r="G475" s="832" t="s">
        <v>2656</v>
      </c>
      <c r="H475" s="832" t="s">
        <v>580</v>
      </c>
      <c r="I475" s="832" t="s">
        <v>1837</v>
      </c>
      <c r="J475" s="832" t="s">
        <v>1838</v>
      </c>
      <c r="K475" s="832" t="s">
        <v>1839</v>
      </c>
      <c r="L475" s="835">
        <v>93.43</v>
      </c>
      <c r="M475" s="835">
        <v>93.43</v>
      </c>
      <c r="N475" s="832">
        <v>1</v>
      </c>
      <c r="O475" s="836">
        <v>0.5</v>
      </c>
      <c r="P475" s="835"/>
      <c r="Q475" s="837">
        <v>0</v>
      </c>
      <c r="R475" s="832"/>
      <c r="S475" s="837">
        <v>0</v>
      </c>
      <c r="T475" s="836"/>
      <c r="U475" s="838">
        <v>0</v>
      </c>
    </row>
    <row r="476" spans="1:21" ht="14.4" customHeight="1" x14ac:dyDescent="0.3">
      <c r="A476" s="831">
        <v>30</v>
      </c>
      <c r="B476" s="832" t="s">
        <v>2401</v>
      </c>
      <c r="C476" s="832" t="s">
        <v>2407</v>
      </c>
      <c r="D476" s="833" t="s">
        <v>3186</v>
      </c>
      <c r="E476" s="834" t="s">
        <v>2423</v>
      </c>
      <c r="F476" s="832" t="s">
        <v>2402</v>
      </c>
      <c r="G476" s="832" t="s">
        <v>3017</v>
      </c>
      <c r="H476" s="832" t="s">
        <v>546</v>
      </c>
      <c r="I476" s="832" t="s">
        <v>3018</v>
      </c>
      <c r="J476" s="832" t="s">
        <v>3019</v>
      </c>
      <c r="K476" s="832" t="s">
        <v>3020</v>
      </c>
      <c r="L476" s="835">
        <v>0</v>
      </c>
      <c r="M476" s="835">
        <v>0</v>
      </c>
      <c r="N476" s="832">
        <v>3</v>
      </c>
      <c r="O476" s="836">
        <v>0.5</v>
      </c>
      <c r="P476" s="835">
        <v>0</v>
      </c>
      <c r="Q476" s="837"/>
      <c r="R476" s="832">
        <v>3</v>
      </c>
      <c r="S476" s="837">
        <v>1</v>
      </c>
      <c r="T476" s="836">
        <v>0.5</v>
      </c>
      <c r="U476" s="838">
        <v>1</v>
      </c>
    </row>
    <row r="477" spans="1:21" ht="14.4" customHeight="1" x14ac:dyDescent="0.3">
      <c r="A477" s="831">
        <v>30</v>
      </c>
      <c r="B477" s="832" t="s">
        <v>2401</v>
      </c>
      <c r="C477" s="832" t="s">
        <v>2407</v>
      </c>
      <c r="D477" s="833" t="s">
        <v>3186</v>
      </c>
      <c r="E477" s="834" t="s">
        <v>2423</v>
      </c>
      <c r="F477" s="832" t="s">
        <v>2402</v>
      </c>
      <c r="G477" s="832" t="s">
        <v>2451</v>
      </c>
      <c r="H477" s="832" t="s">
        <v>546</v>
      </c>
      <c r="I477" s="832" t="s">
        <v>2909</v>
      </c>
      <c r="J477" s="832" t="s">
        <v>2784</v>
      </c>
      <c r="K477" s="832" t="s">
        <v>604</v>
      </c>
      <c r="L477" s="835">
        <v>58.62</v>
      </c>
      <c r="M477" s="835">
        <v>175.85999999999999</v>
      </c>
      <c r="N477" s="832">
        <v>3</v>
      </c>
      <c r="O477" s="836">
        <v>2.5</v>
      </c>
      <c r="P477" s="835"/>
      <c r="Q477" s="837">
        <v>0</v>
      </c>
      <c r="R477" s="832"/>
      <c r="S477" s="837">
        <v>0</v>
      </c>
      <c r="T477" s="836"/>
      <c r="U477" s="838">
        <v>0</v>
      </c>
    </row>
    <row r="478" spans="1:21" ht="14.4" customHeight="1" x14ac:dyDescent="0.3">
      <c r="A478" s="831">
        <v>30</v>
      </c>
      <c r="B478" s="832" t="s">
        <v>2401</v>
      </c>
      <c r="C478" s="832" t="s">
        <v>2407</v>
      </c>
      <c r="D478" s="833" t="s">
        <v>3186</v>
      </c>
      <c r="E478" s="834" t="s">
        <v>2423</v>
      </c>
      <c r="F478" s="832" t="s">
        <v>2402</v>
      </c>
      <c r="G478" s="832" t="s">
        <v>2556</v>
      </c>
      <c r="H478" s="832" t="s">
        <v>546</v>
      </c>
      <c r="I478" s="832" t="s">
        <v>2557</v>
      </c>
      <c r="J478" s="832" t="s">
        <v>2558</v>
      </c>
      <c r="K478" s="832" t="s">
        <v>2559</v>
      </c>
      <c r="L478" s="835">
        <v>760.22</v>
      </c>
      <c r="M478" s="835">
        <v>760.22</v>
      </c>
      <c r="N478" s="832">
        <v>1</v>
      </c>
      <c r="O478" s="836">
        <v>1</v>
      </c>
      <c r="P478" s="835">
        <v>760.22</v>
      </c>
      <c r="Q478" s="837">
        <v>1</v>
      </c>
      <c r="R478" s="832">
        <v>1</v>
      </c>
      <c r="S478" s="837">
        <v>1</v>
      </c>
      <c r="T478" s="836">
        <v>1</v>
      </c>
      <c r="U478" s="838">
        <v>1</v>
      </c>
    </row>
    <row r="479" spans="1:21" ht="14.4" customHeight="1" x14ac:dyDescent="0.3">
      <c r="A479" s="831">
        <v>30</v>
      </c>
      <c r="B479" s="832" t="s">
        <v>2401</v>
      </c>
      <c r="C479" s="832" t="s">
        <v>2407</v>
      </c>
      <c r="D479" s="833" t="s">
        <v>3186</v>
      </c>
      <c r="E479" s="834" t="s">
        <v>2423</v>
      </c>
      <c r="F479" s="832" t="s">
        <v>2402</v>
      </c>
      <c r="G479" s="832" t="s">
        <v>2455</v>
      </c>
      <c r="H479" s="832" t="s">
        <v>580</v>
      </c>
      <c r="I479" s="832" t="s">
        <v>2456</v>
      </c>
      <c r="J479" s="832" t="s">
        <v>2457</v>
      </c>
      <c r="K479" s="832" t="s">
        <v>2458</v>
      </c>
      <c r="L479" s="835">
        <v>32.25</v>
      </c>
      <c r="M479" s="835">
        <v>32.25</v>
      </c>
      <c r="N479" s="832">
        <v>1</v>
      </c>
      <c r="O479" s="836">
        <v>0.5</v>
      </c>
      <c r="P479" s="835"/>
      <c r="Q479" s="837">
        <v>0</v>
      </c>
      <c r="R479" s="832"/>
      <c r="S479" s="837">
        <v>0</v>
      </c>
      <c r="T479" s="836"/>
      <c r="U479" s="838">
        <v>0</v>
      </c>
    </row>
    <row r="480" spans="1:21" ht="14.4" customHeight="1" x14ac:dyDescent="0.3">
      <c r="A480" s="831">
        <v>30</v>
      </c>
      <c r="B480" s="832" t="s">
        <v>2401</v>
      </c>
      <c r="C480" s="832" t="s">
        <v>2407</v>
      </c>
      <c r="D480" s="833" t="s">
        <v>3186</v>
      </c>
      <c r="E480" s="834" t="s">
        <v>2423</v>
      </c>
      <c r="F480" s="832" t="s">
        <v>2402</v>
      </c>
      <c r="G480" s="832" t="s">
        <v>2787</v>
      </c>
      <c r="H480" s="832" t="s">
        <v>580</v>
      </c>
      <c r="I480" s="832" t="s">
        <v>2314</v>
      </c>
      <c r="J480" s="832" t="s">
        <v>2315</v>
      </c>
      <c r="K480" s="832" t="s">
        <v>2316</v>
      </c>
      <c r="L480" s="835">
        <v>12.79</v>
      </c>
      <c r="M480" s="835">
        <v>12.79</v>
      </c>
      <c r="N480" s="832">
        <v>1</v>
      </c>
      <c r="O480" s="836">
        <v>1</v>
      </c>
      <c r="P480" s="835">
        <v>12.79</v>
      </c>
      <c r="Q480" s="837">
        <v>1</v>
      </c>
      <c r="R480" s="832">
        <v>1</v>
      </c>
      <c r="S480" s="837">
        <v>1</v>
      </c>
      <c r="T480" s="836">
        <v>1</v>
      </c>
      <c r="U480" s="838">
        <v>1</v>
      </c>
    </row>
    <row r="481" spans="1:21" ht="14.4" customHeight="1" x14ac:dyDescent="0.3">
      <c r="A481" s="831">
        <v>30</v>
      </c>
      <c r="B481" s="832" t="s">
        <v>2401</v>
      </c>
      <c r="C481" s="832" t="s">
        <v>2407</v>
      </c>
      <c r="D481" s="833" t="s">
        <v>3186</v>
      </c>
      <c r="E481" s="834" t="s">
        <v>2423</v>
      </c>
      <c r="F481" s="832" t="s">
        <v>2402</v>
      </c>
      <c r="G481" s="832" t="s">
        <v>3021</v>
      </c>
      <c r="H481" s="832" t="s">
        <v>546</v>
      </c>
      <c r="I481" s="832" t="s">
        <v>3022</v>
      </c>
      <c r="J481" s="832" t="s">
        <v>3023</v>
      </c>
      <c r="K481" s="832" t="s">
        <v>3024</v>
      </c>
      <c r="L481" s="835">
        <v>90.95</v>
      </c>
      <c r="M481" s="835">
        <v>181.9</v>
      </c>
      <c r="N481" s="832">
        <v>2</v>
      </c>
      <c r="O481" s="836">
        <v>1</v>
      </c>
      <c r="P481" s="835">
        <v>181.9</v>
      </c>
      <c r="Q481" s="837">
        <v>1</v>
      </c>
      <c r="R481" s="832">
        <v>2</v>
      </c>
      <c r="S481" s="837">
        <v>1</v>
      </c>
      <c r="T481" s="836">
        <v>1</v>
      </c>
      <c r="U481" s="838">
        <v>1</v>
      </c>
    </row>
    <row r="482" spans="1:21" ht="14.4" customHeight="1" x14ac:dyDescent="0.3">
      <c r="A482" s="831">
        <v>30</v>
      </c>
      <c r="B482" s="832" t="s">
        <v>2401</v>
      </c>
      <c r="C482" s="832" t="s">
        <v>2407</v>
      </c>
      <c r="D482" s="833" t="s">
        <v>3186</v>
      </c>
      <c r="E482" s="834" t="s">
        <v>2423</v>
      </c>
      <c r="F482" s="832" t="s">
        <v>2402</v>
      </c>
      <c r="G482" s="832" t="s">
        <v>2568</v>
      </c>
      <c r="H482" s="832" t="s">
        <v>546</v>
      </c>
      <c r="I482" s="832" t="s">
        <v>2569</v>
      </c>
      <c r="J482" s="832" t="s">
        <v>2570</v>
      </c>
      <c r="K482" s="832" t="s">
        <v>2571</v>
      </c>
      <c r="L482" s="835">
        <v>1228</v>
      </c>
      <c r="M482" s="835">
        <v>1228</v>
      </c>
      <c r="N482" s="832">
        <v>1</v>
      </c>
      <c r="O482" s="836">
        <v>1</v>
      </c>
      <c r="P482" s="835"/>
      <c r="Q482" s="837">
        <v>0</v>
      </c>
      <c r="R482" s="832"/>
      <c r="S482" s="837">
        <v>0</v>
      </c>
      <c r="T482" s="836"/>
      <c r="U482" s="838">
        <v>0</v>
      </c>
    </row>
    <row r="483" spans="1:21" ht="14.4" customHeight="1" x14ac:dyDescent="0.3">
      <c r="A483" s="831">
        <v>30</v>
      </c>
      <c r="B483" s="832" t="s">
        <v>2401</v>
      </c>
      <c r="C483" s="832" t="s">
        <v>2407</v>
      </c>
      <c r="D483" s="833" t="s">
        <v>3186</v>
      </c>
      <c r="E483" s="834" t="s">
        <v>2423</v>
      </c>
      <c r="F483" s="832" t="s">
        <v>2402</v>
      </c>
      <c r="G483" s="832" t="s">
        <v>2467</v>
      </c>
      <c r="H483" s="832" t="s">
        <v>580</v>
      </c>
      <c r="I483" s="832" t="s">
        <v>2574</v>
      </c>
      <c r="J483" s="832" t="s">
        <v>1268</v>
      </c>
      <c r="K483" s="832" t="s">
        <v>1876</v>
      </c>
      <c r="L483" s="835">
        <v>27.5</v>
      </c>
      <c r="M483" s="835">
        <v>55</v>
      </c>
      <c r="N483" s="832">
        <v>2</v>
      </c>
      <c r="O483" s="836">
        <v>0.5</v>
      </c>
      <c r="P483" s="835"/>
      <c r="Q483" s="837">
        <v>0</v>
      </c>
      <c r="R483" s="832"/>
      <c r="S483" s="837">
        <v>0</v>
      </c>
      <c r="T483" s="836"/>
      <c r="U483" s="838">
        <v>0</v>
      </c>
    </row>
    <row r="484" spans="1:21" ht="14.4" customHeight="1" x14ac:dyDescent="0.3">
      <c r="A484" s="831">
        <v>30</v>
      </c>
      <c r="B484" s="832" t="s">
        <v>2401</v>
      </c>
      <c r="C484" s="832" t="s">
        <v>2407</v>
      </c>
      <c r="D484" s="833" t="s">
        <v>3186</v>
      </c>
      <c r="E484" s="834" t="s">
        <v>2423</v>
      </c>
      <c r="F484" s="832" t="s">
        <v>2402</v>
      </c>
      <c r="G484" s="832" t="s">
        <v>2467</v>
      </c>
      <c r="H484" s="832" t="s">
        <v>580</v>
      </c>
      <c r="I484" s="832" t="s">
        <v>1877</v>
      </c>
      <c r="J484" s="832" t="s">
        <v>1878</v>
      </c>
      <c r="K484" s="832" t="s">
        <v>1879</v>
      </c>
      <c r="L484" s="835">
        <v>38.04</v>
      </c>
      <c r="M484" s="835">
        <v>38.04</v>
      </c>
      <c r="N484" s="832">
        <v>1</v>
      </c>
      <c r="O484" s="836">
        <v>1</v>
      </c>
      <c r="P484" s="835">
        <v>38.04</v>
      </c>
      <c r="Q484" s="837">
        <v>1</v>
      </c>
      <c r="R484" s="832">
        <v>1</v>
      </c>
      <c r="S484" s="837">
        <v>1</v>
      </c>
      <c r="T484" s="836">
        <v>1</v>
      </c>
      <c r="U484" s="838">
        <v>1</v>
      </c>
    </row>
    <row r="485" spans="1:21" ht="14.4" customHeight="1" x14ac:dyDescent="0.3">
      <c r="A485" s="831">
        <v>30</v>
      </c>
      <c r="B485" s="832" t="s">
        <v>2401</v>
      </c>
      <c r="C485" s="832" t="s">
        <v>2407</v>
      </c>
      <c r="D485" s="833" t="s">
        <v>3186</v>
      </c>
      <c r="E485" s="834" t="s">
        <v>2423</v>
      </c>
      <c r="F485" s="832" t="s">
        <v>2402</v>
      </c>
      <c r="G485" s="832" t="s">
        <v>2467</v>
      </c>
      <c r="H485" s="832" t="s">
        <v>546</v>
      </c>
      <c r="I485" s="832" t="s">
        <v>3025</v>
      </c>
      <c r="J485" s="832" t="s">
        <v>2857</v>
      </c>
      <c r="K485" s="832" t="s">
        <v>1890</v>
      </c>
      <c r="L485" s="835">
        <v>17.559999999999999</v>
      </c>
      <c r="M485" s="835">
        <v>105.35999999999999</v>
      </c>
      <c r="N485" s="832">
        <v>6</v>
      </c>
      <c r="O485" s="836">
        <v>2</v>
      </c>
      <c r="P485" s="835">
        <v>105.35999999999999</v>
      </c>
      <c r="Q485" s="837">
        <v>1</v>
      </c>
      <c r="R485" s="832">
        <v>6</v>
      </c>
      <c r="S485" s="837">
        <v>1</v>
      </c>
      <c r="T485" s="836">
        <v>2</v>
      </c>
      <c r="U485" s="838">
        <v>1</v>
      </c>
    </row>
    <row r="486" spans="1:21" ht="14.4" customHeight="1" x14ac:dyDescent="0.3">
      <c r="A486" s="831">
        <v>30</v>
      </c>
      <c r="B486" s="832" t="s">
        <v>2401</v>
      </c>
      <c r="C486" s="832" t="s">
        <v>2407</v>
      </c>
      <c r="D486" s="833" t="s">
        <v>3186</v>
      </c>
      <c r="E486" s="834" t="s">
        <v>2423</v>
      </c>
      <c r="F486" s="832" t="s">
        <v>2402</v>
      </c>
      <c r="G486" s="832" t="s">
        <v>2797</v>
      </c>
      <c r="H486" s="832" t="s">
        <v>580</v>
      </c>
      <c r="I486" s="832" t="s">
        <v>2303</v>
      </c>
      <c r="J486" s="832" t="s">
        <v>1921</v>
      </c>
      <c r="K486" s="832" t="s">
        <v>1918</v>
      </c>
      <c r="L486" s="835">
        <v>15.55</v>
      </c>
      <c r="M486" s="835">
        <v>93.300000000000011</v>
      </c>
      <c r="N486" s="832">
        <v>6</v>
      </c>
      <c r="O486" s="836">
        <v>1</v>
      </c>
      <c r="P486" s="835">
        <v>46.650000000000006</v>
      </c>
      <c r="Q486" s="837">
        <v>0.5</v>
      </c>
      <c r="R486" s="832">
        <v>3</v>
      </c>
      <c r="S486" s="837">
        <v>0.5</v>
      </c>
      <c r="T486" s="836">
        <v>0.5</v>
      </c>
      <c r="U486" s="838">
        <v>0.5</v>
      </c>
    </row>
    <row r="487" spans="1:21" ht="14.4" customHeight="1" x14ac:dyDescent="0.3">
      <c r="A487" s="831">
        <v>30</v>
      </c>
      <c r="B487" s="832" t="s">
        <v>2401</v>
      </c>
      <c r="C487" s="832" t="s">
        <v>2407</v>
      </c>
      <c r="D487" s="833" t="s">
        <v>3186</v>
      </c>
      <c r="E487" s="834" t="s">
        <v>2423</v>
      </c>
      <c r="F487" s="832" t="s">
        <v>2402</v>
      </c>
      <c r="G487" s="832" t="s">
        <v>3026</v>
      </c>
      <c r="H487" s="832" t="s">
        <v>546</v>
      </c>
      <c r="I487" s="832" t="s">
        <v>3027</v>
      </c>
      <c r="J487" s="832" t="s">
        <v>3028</v>
      </c>
      <c r="K487" s="832" t="s">
        <v>3029</v>
      </c>
      <c r="L487" s="835">
        <v>18.809999999999999</v>
      </c>
      <c r="M487" s="835">
        <v>56.429999999999993</v>
      </c>
      <c r="N487" s="832">
        <v>3</v>
      </c>
      <c r="O487" s="836">
        <v>0.5</v>
      </c>
      <c r="P487" s="835"/>
      <c r="Q487" s="837">
        <v>0</v>
      </c>
      <c r="R487" s="832"/>
      <c r="S487" s="837">
        <v>0</v>
      </c>
      <c r="T487" s="836"/>
      <c r="U487" s="838">
        <v>0</v>
      </c>
    </row>
    <row r="488" spans="1:21" ht="14.4" customHeight="1" x14ac:dyDescent="0.3">
      <c r="A488" s="831">
        <v>30</v>
      </c>
      <c r="B488" s="832" t="s">
        <v>2401</v>
      </c>
      <c r="C488" s="832" t="s">
        <v>2407</v>
      </c>
      <c r="D488" s="833" t="s">
        <v>3186</v>
      </c>
      <c r="E488" s="834" t="s">
        <v>2423</v>
      </c>
      <c r="F488" s="832" t="s">
        <v>2402</v>
      </c>
      <c r="G488" s="832" t="s">
        <v>2514</v>
      </c>
      <c r="H488" s="832" t="s">
        <v>580</v>
      </c>
      <c r="I488" s="832" t="s">
        <v>3030</v>
      </c>
      <c r="J488" s="832" t="s">
        <v>1954</v>
      </c>
      <c r="K488" s="832" t="s">
        <v>3031</v>
      </c>
      <c r="L488" s="835">
        <v>352.37</v>
      </c>
      <c r="M488" s="835">
        <v>704.74</v>
      </c>
      <c r="N488" s="832">
        <v>2</v>
      </c>
      <c r="O488" s="836">
        <v>0.5</v>
      </c>
      <c r="P488" s="835"/>
      <c r="Q488" s="837">
        <v>0</v>
      </c>
      <c r="R488" s="832"/>
      <c r="S488" s="837">
        <v>0</v>
      </c>
      <c r="T488" s="836"/>
      <c r="U488" s="838">
        <v>0</v>
      </c>
    </row>
    <row r="489" spans="1:21" ht="14.4" customHeight="1" x14ac:dyDescent="0.3">
      <c r="A489" s="831">
        <v>30</v>
      </c>
      <c r="B489" s="832" t="s">
        <v>2401</v>
      </c>
      <c r="C489" s="832" t="s">
        <v>2407</v>
      </c>
      <c r="D489" s="833" t="s">
        <v>3186</v>
      </c>
      <c r="E489" s="834" t="s">
        <v>2423</v>
      </c>
      <c r="F489" s="832" t="s">
        <v>2402</v>
      </c>
      <c r="G489" s="832" t="s">
        <v>2476</v>
      </c>
      <c r="H489" s="832" t="s">
        <v>580</v>
      </c>
      <c r="I489" s="832" t="s">
        <v>1950</v>
      </c>
      <c r="J489" s="832" t="s">
        <v>1948</v>
      </c>
      <c r="K489" s="832" t="s">
        <v>1951</v>
      </c>
      <c r="L489" s="835">
        <v>218.62</v>
      </c>
      <c r="M489" s="835">
        <v>437.24</v>
      </c>
      <c r="N489" s="832">
        <v>2</v>
      </c>
      <c r="O489" s="836">
        <v>1</v>
      </c>
      <c r="P489" s="835"/>
      <c r="Q489" s="837">
        <v>0</v>
      </c>
      <c r="R489" s="832"/>
      <c r="S489" s="837">
        <v>0</v>
      </c>
      <c r="T489" s="836"/>
      <c r="U489" s="838">
        <v>0</v>
      </c>
    </row>
    <row r="490" spans="1:21" ht="14.4" customHeight="1" x14ac:dyDescent="0.3">
      <c r="A490" s="831">
        <v>30</v>
      </c>
      <c r="B490" s="832" t="s">
        <v>2401</v>
      </c>
      <c r="C490" s="832" t="s">
        <v>2407</v>
      </c>
      <c r="D490" s="833" t="s">
        <v>3186</v>
      </c>
      <c r="E490" s="834" t="s">
        <v>2423</v>
      </c>
      <c r="F490" s="832" t="s">
        <v>2402</v>
      </c>
      <c r="G490" s="832" t="s">
        <v>2476</v>
      </c>
      <c r="H490" s="832" t="s">
        <v>580</v>
      </c>
      <c r="I490" s="832" t="s">
        <v>3032</v>
      </c>
      <c r="J490" s="832" t="s">
        <v>1948</v>
      </c>
      <c r="K490" s="832" t="s">
        <v>3033</v>
      </c>
      <c r="L490" s="835">
        <v>437.23</v>
      </c>
      <c r="M490" s="835">
        <v>437.23</v>
      </c>
      <c r="N490" s="832">
        <v>1</v>
      </c>
      <c r="O490" s="836">
        <v>0.5</v>
      </c>
      <c r="P490" s="835">
        <v>437.23</v>
      </c>
      <c r="Q490" s="837">
        <v>1</v>
      </c>
      <c r="R490" s="832">
        <v>1</v>
      </c>
      <c r="S490" s="837">
        <v>1</v>
      </c>
      <c r="T490" s="836">
        <v>0.5</v>
      </c>
      <c r="U490" s="838">
        <v>1</v>
      </c>
    </row>
    <row r="491" spans="1:21" ht="14.4" customHeight="1" x14ac:dyDescent="0.3">
      <c r="A491" s="831">
        <v>30</v>
      </c>
      <c r="B491" s="832" t="s">
        <v>2401</v>
      </c>
      <c r="C491" s="832" t="s">
        <v>2407</v>
      </c>
      <c r="D491" s="833" t="s">
        <v>3186</v>
      </c>
      <c r="E491" s="834" t="s">
        <v>2423</v>
      </c>
      <c r="F491" s="832" t="s">
        <v>2402</v>
      </c>
      <c r="G491" s="832" t="s">
        <v>3034</v>
      </c>
      <c r="H491" s="832" t="s">
        <v>546</v>
      </c>
      <c r="I491" s="832" t="s">
        <v>3035</v>
      </c>
      <c r="J491" s="832" t="s">
        <v>598</v>
      </c>
      <c r="K491" s="832" t="s">
        <v>3036</v>
      </c>
      <c r="L491" s="835">
        <v>108.44</v>
      </c>
      <c r="M491" s="835">
        <v>216.88</v>
      </c>
      <c r="N491" s="832">
        <v>2</v>
      </c>
      <c r="O491" s="836">
        <v>1</v>
      </c>
      <c r="P491" s="835">
        <v>216.88</v>
      </c>
      <c r="Q491" s="837">
        <v>1</v>
      </c>
      <c r="R491" s="832">
        <v>2</v>
      </c>
      <c r="S491" s="837">
        <v>1</v>
      </c>
      <c r="T491" s="836">
        <v>1</v>
      </c>
      <c r="U491" s="838">
        <v>1</v>
      </c>
    </row>
    <row r="492" spans="1:21" ht="14.4" customHeight="1" x14ac:dyDescent="0.3">
      <c r="A492" s="831">
        <v>30</v>
      </c>
      <c r="B492" s="832" t="s">
        <v>2401</v>
      </c>
      <c r="C492" s="832" t="s">
        <v>2407</v>
      </c>
      <c r="D492" s="833" t="s">
        <v>3186</v>
      </c>
      <c r="E492" s="834" t="s">
        <v>2423</v>
      </c>
      <c r="F492" s="832" t="s">
        <v>2402</v>
      </c>
      <c r="G492" s="832" t="s">
        <v>2481</v>
      </c>
      <c r="H492" s="832" t="s">
        <v>580</v>
      </c>
      <c r="I492" s="832" t="s">
        <v>1937</v>
      </c>
      <c r="J492" s="832" t="s">
        <v>1938</v>
      </c>
      <c r="K492" s="832" t="s">
        <v>1939</v>
      </c>
      <c r="L492" s="835">
        <v>10.34</v>
      </c>
      <c r="M492" s="835">
        <v>41.36</v>
      </c>
      <c r="N492" s="832">
        <v>4</v>
      </c>
      <c r="O492" s="836">
        <v>1</v>
      </c>
      <c r="P492" s="835">
        <v>41.36</v>
      </c>
      <c r="Q492" s="837">
        <v>1</v>
      </c>
      <c r="R492" s="832">
        <v>4</v>
      </c>
      <c r="S492" s="837">
        <v>1</v>
      </c>
      <c r="T492" s="836">
        <v>1</v>
      </c>
      <c r="U492" s="838">
        <v>1</v>
      </c>
    </row>
    <row r="493" spans="1:21" ht="14.4" customHeight="1" x14ac:dyDescent="0.3">
      <c r="A493" s="831">
        <v>30</v>
      </c>
      <c r="B493" s="832" t="s">
        <v>2401</v>
      </c>
      <c r="C493" s="832" t="s">
        <v>2407</v>
      </c>
      <c r="D493" s="833" t="s">
        <v>3186</v>
      </c>
      <c r="E493" s="834" t="s">
        <v>2423</v>
      </c>
      <c r="F493" s="832" t="s">
        <v>2402</v>
      </c>
      <c r="G493" s="832" t="s">
        <v>2982</v>
      </c>
      <c r="H493" s="832" t="s">
        <v>546</v>
      </c>
      <c r="I493" s="832" t="s">
        <v>2983</v>
      </c>
      <c r="J493" s="832" t="s">
        <v>2984</v>
      </c>
      <c r="K493" s="832" t="s">
        <v>2985</v>
      </c>
      <c r="L493" s="835">
        <v>1762.05</v>
      </c>
      <c r="M493" s="835">
        <v>3524.1</v>
      </c>
      <c r="N493" s="832">
        <v>2</v>
      </c>
      <c r="O493" s="836">
        <v>0.5</v>
      </c>
      <c r="P493" s="835">
        <v>3524.1</v>
      </c>
      <c r="Q493" s="837">
        <v>1</v>
      </c>
      <c r="R493" s="832">
        <v>2</v>
      </c>
      <c r="S493" s="837">
        <v>1</v>
      </c>
      <c r="T493" s="836">
        <v>0.5</v>
      </c>
      <c r="U493" s="838">
        <v>1</v>
      </c>
    </row>
    <row r="494" spans="1:21" ht="14.4" customHeight="1" x14ac:dyDescent="0.3">
      <c r="A494" s="831">
        <v>30</v>
      </c>
      <c r="B494" s="832" t="s">
        <v>2401</v>
      </c>
      <c r="C494" s="832" t="s">
        <v>2407</v>
      </c>
      <c r="D494" s="833" t="s">
        <v>3186</v>
      </c>
      <c r="E494" s="834" t="s">
        <v>2423</v>
      </c>
      <c r="F494" s="832" t="s">
        <v>2402</v>
      </c>
      <c r="G494" s="832" t="s">
        <v>2531</v>
      </c>
      <c r="H494" s="832" t="s">
        <v>546</v>
      </c>
      <c r="I494" s="832" t="s">
        <v>2532</v>
      </c>
      <c r="J494" s="832" t="s">
        <v>2533</v>
      </c>
      <c r="K494" s="832" t="s">
        <v>2534</v>
      </c>
      <c r="L494" s="835">
        <v>203.36</v>
      </c>
      <c r="M494" s="835">
        <v>406.72</v>
      </c>
      <c r="N494" s="832">
        <v>2</v>
      </c>
      <c r="O494" s="836">
        <v>1</v>
      </c>
      <c r="P494" s="835"/>
      <c r="Q494" s="837">
        <v>0</v>
      </c>
      <c r="R494" s="832"/>
      <c r="S494" s="837">
        <v>0</v>
      </c>
      <c r="T494" s="836"/>
      <c r="U494" s="838">
        <v>0</v>
      </c>
    </row>
    <row r="495" spans="1:21" ht="14.4" customHeight="1" x14ac:dyDescent="0.3">
      <c r="A495" s="831">
        <v>30</v>
      </c>
      <c r="B495" s="832" t="s">
        <v>2401</v>
      </c>
      <c r="C495" s="832" t="s">
        <v>2407</v>
      </c>
      <c r="D495" s="833" t="s">
        <v>3186</v>
      </c>
      <c r="E495" s="834" t="s">
        <v>2423</v>
      </c>
      <c r="F495" s="832" t="s">
        <v>2402</v>
      </c>
      <c r="G495" s="832" t="s">
        <v>2699</v>
      </c>
      <c r="H495" s="832" t="s">
        <v>580</v>
      </c>
      <c r="I495" s="832" t="s">
        <v>2332</v>
      </c>
      <c r="J495" s="832" t="s">
        <v>2000</v>
      </c>
      <c r="K495" s="832" t="s">
        <v>1995</v>
      </c>
      <c r="L495" s="835">
        <v>143.35</v>
      </c>
      <c r="M495" s="835">
        <v>430.04999999999995</v>
      </c>
      <c r="N495" s="832">
        <v>3</v>
      </c>
      <c r="O495" s="836">
        <v>0.5</v>
      </c>
      <c r="P495" s="835"/>
      <c r="Q495" s="837">
        <v>0</v>
      </c>
      <c r="R495" s="832"/>
      <c r="S495" s="837">
        <v>0</v>
      </c>
      <c r="T495" s="836"/>
      <c r="U495" s="838">
        <v>0</v>
      </c>
    </row>
    <row r="496" spans="1:21" ht="14.4" customHeight="1" x14ac:dyDescent="0.3">
      <c r="A496" s="831">
        <v>30</v>
      </c>
      <c r="B496" s="832" t="s">
        <v>2401</v>
      </c>
      <c r="C496" s="832" t="s">
        <v>2407</v>
      </c>
      <c r="D496" s="833" t="s">
        <v>3186</v>
      </c>
      <c r="E496" s="834" t="s">
        <v>2423</v>
      </c>
      <c r="F496" s="832" t="s">
        <v>2402</v>
      </c>
      <c r="G496" s="832" t="s">
        <v>2699</v>
      </c>
      <c r="H496" s="832" t="s">
        <v>580</v>
      </c>
      <c r="I496" s="832" t="s">
        <v>1999</v>
      </c>
      <c r="J496" s="832" t="s">
        <v>2000</v>
      </c>
      <c r="K496" s="832" t="s">
        <v>1991</v>
      </c>
      <c r="L496" s="835">
        <v>93.18</v>
      </c>
      <c r="M496" s="835">
        <v>279.54000000000002</v>
      </c>
      <c r="N496" s="832">
        <v>3</v>
      </c>
      <c r="O496" s="836">
        <v>0.5</v>
      </c>
      <c r="P496" s="835"/>
      <c r="Q496" s="837">
        <v>0</v>
      </c>
      <c r="R496" s="832"/>
      <c r="S496" s="837">
        <v>0</v>
      </c>
      <c r="T496" s="836"/>
      <c r="U496" s="838">
        <v>0</v>
      </c>
    </row>
    <row r="497" spans="1:21" ht="14.4" customHeight="1" x14ac:dyDescent="0.3">
      <c r="A497" s="831">
        <v>30</v>
      </c>
      <c r="B497" s="832" t="s">
        <v>2401</v>
      </c>
      <c r="C497" s="832" t="s">
        <v>2407</v>
      </c>
      <c r="D497" s="833" t="s">
        <v>3186</v>
      </c>
      <c r="E497" s="834" t="s">
        <v>2423</v>
      </c>
      <c r="F497" s="832" t="s">
        <v>2402</v>
      </c>
      <c r="G497" s="832" t="s">
        <v>3037</v>
      </c>
      <c r="H497" s="832" t="s">
        <v>546</v>
      </c>
      <c r="I497" s="832" t="s">
        <v>3038</v>
      </c>
      <c r="J497" s="832" t="s">
        <v>3039</v>
      </c>
      <c r="K497" s="832" t="s">
        <v>3040</v>
      </c>
      <c r="L497" s="835">
        <v>0</v>
      </c>
      <c r="M497" s="835">
        <v>0</v>
      </c>
      <c r="N497" s="832">
        <v>2</v>
      </c>
      <c r="O497" s="836">
        <v>0.5</v>
      </c>
      <c r="P497" s="835"/>
      <c r="Q497" s="837"/>
      <c r="R497" s="832"/>
      <c r="S497" s="837">
        <v>0</v>
      </c>
      <c r="T497" s="836"/>
      <c r="U497" s="838">
        <v>0</v>
      </c>
    </row>
    <row r="498" spans="1:21" ht="14.4" customHeight="1" x14ac:dyDescent="0.3">
      <c r="A498" s="831">
        <v>30</v>
      </c>
      <c r="B498" s="832" t="s">
        <v>2401</v>
      </c>
      <c r="C498" s="832" t="s">
        <v>2407</v>
      </c>
      <c r="D498" s="833" t="s">
        <v>3186</v>
      </c>
      <c r="E498" s="834" t="s">
        <v>2423</v>
      </c>
      <c r="F498" s="832" t="s">
        <v>2402</v>
      </c>
      <c r="G498" s="832" t="s">
        <v>2705</v>
      </c>
      <c r="H498" s="832" t="s">
        <v>546</v>
      </c>
      <c r="I498" s="832" t="s">
        <v>2708</v>
      </c>
      <c r="J498" s="832" t="s">
        <v>2707</v>
      </c>
      <c r="K498" s="832" t="s">
        <v>2709</v>
      </c>
      <c r="L498" s="835">
        <v>0</v>
      </c>
      <c r="M498" s="835">
        <v>0</v>
      </c>
      <c r="N498" s="832">
        <v>14</v>
      </c>
      <c r="O498" s="836">
        <v>3</v>
      </c>
      <c r="P498" s="835">
        <v>0</v>
      </c>
      <c r="Q498" s="837"/>
      <c r="R498" s="832">
        <v>9</v>
      </c>
      <c r="S498" s="837">
        <v>0.6428571428571429</v>
      </c>
      <c r="T498" s="836">
        <v>2</v>
      </c>
      <c r="U498" s="838">
        <v>0.66666666666666663</v>
      </c>
    </row>
    <row r="499" spans="1:21" ht="14.4" customHeight="1" x14ac:dyDescent="0.3">
      <c r="A499" s="831">
        <v>30</v>
      </c>
      <c r="B499" s="832" t="s">
        <v>2401</v>
      </c>
      <c r="C499" s="832" t="s">
        <v>2407</v>
      </c>
      <c r="D499" s="833" t="s">
        <v>3186</v>
      </c>
      <c r="E499" s="834" t="s">
        <v>2423</v>
      </c>
      <c r="F499" s="832" t="s">
        <v>2402</v>
      </c>
      <c r="G499" s="832" t="s">
        <v>3041</v>
      </c>
      <c r="H499" s="832" t="s">
        <v>546</v>
      </c>
      <c r="I499" s="832" t="s">
        <v>3042</v>
      </c>
      <c r="J499" s="832" t="s">
        <v>3043</v>
      </c>
      <c r="K499" s="832" t="s">
        <v>3044</v>
      </c>
      <c r="L499" s="835">
        <v>96.81</v>
      </c>
      <c r="M499" s="835">
        <v>193.62</v>
      </c>
      <c r="N499" s="832">
        <v>2</v>
      </c>
      <c r="O499" s="836">
        <v>1</v>
      </c>
      <c r="P499" s="835">
        <v>193.62</v>
      </c>
      <c r="Q499" s="837">
        <v>1</v>
      </c>
      <c r="R499" s="832">
        <v>2</v>
      </c>
      <c r="S499" s="837">
        <v>1</v>
      </c>
      <c r="T499" s="836">
        <v>1</v>
      </c>
      <c r="U499" s="838">
        <v>1</v>
      </c>
    </row>
    <row r="500" spans="1:21" ht="14.4" customHeight="1" x14ac:dyDescent="0.3">
      <c r="A500" s="831">
        <v>30</v>
      </c>
      <c r="B500" s="832" t="s">
        <v>2401</v>
      </c>
      <c r="C500" s="832" t="s">
        <v>2407</v>
      </c>
      <c r="D500" s="833" t="s">
        <v>3186</v>
      </c>
      <c r="E500" s="834" t="s">
        <v>2423</v>
      </c>
      <c r="F500" s="832" t="s">
        <v>2402</v>
      </c>
      <c r="G500" s="832" t="s">
        <v>2490</v>
      </c>
      <c r="H500" s="832" t="s">
        <v>546</v>
      </c>
      <c r="I500" s="832" t="s">
        <v>2712</v>
      </c>
      <c r="J500" s="832" t="s">
        <v>1280</v>
      </c>
      <c r="K500" s="832" t="s">
        <v>2713</v>
      </c>
      <c r="L500" s="835">
        <v>789.2</v>
      </c>
      <c r="M500" s="835">
        <v>789.2</v>
      </c>
      <c r="N500" s="832">
        <v>1</v>
      </c>
      <c r="O500" s="836">
        <v>1</v>
      </c>
      <c r="P500" s="835">
        <v>789.2</v>
      </c>
      <c r="Q500" s="837">
        <v>1</v>
      </c>
      <c r="R500" s="832">
        <v>1</v>
      </c>
      <c r="S500" s="837">
        <v>1</v>
      </c>
      <c r="T500" s="836">
        <v>1</v>
      </c>
      <c r="U500" s="838">
        <v>1</v>
      </c>
    </row>
    <row r="501" spans="1:21" ht="14.4" customHeight="1" x14ac:dyDescent="0.3">
      <c r="A501" s="831">
        <v>30</v>
      </c>
      <c r="B501" s="832" t="s">
        <v>2401</v>
      </c>
      <c r="C501" s="832" t="s">
        <v>2407</v>
      </c>
      <c r="D501" s="833" t="s">
        <v>3186</v>
      </c>
      <c r="E501" s="834" t="s">
        <v>2423</v>
      </c>
      <c r="F501" s="832" t="s">
        <v>2402</v>
      </c>
      <c r="G501" s="832" t="s">
        <v>2518</v>
      </c>
      <c r="H501" s="832" t="s">
        <v>546</v>
      </c>
      <c r="I501" s="832" t="s">
        <v>2519</v>
      </c>
      <c r="J501" s="832" t="s">
        <v>1216</v>
      </c>
      <c r="K501" s="832" t="s">
        <v>1874</v>
      </c>
      <c r="L501" s="835">
        <v>122.73</v>
      </c>
      <c r="M501" s="835">
        <v>122.73</v>
      </c>
      <c r="N501" s="832">
        <v>1</v>
      </c>
      <c r="O501" s="836">
        <v>0.5</v>
      </c>
      <c r="P501" s="835"/>
      <c r="Q501" s="837">
        <v>0</v>
      </c>
      <c r="R501" s="832"/>
      <c r="S501" s="837">
        <v>0</v>
      </c>
      <c r="T501" s="836"/>
      <c r="U501" s="838">
        <v>0</v>
      </c>
    </row>
    <row r="502" spans="1:21" ht="14.4" customHeight="1" x14ac:dyDescent="0.3">
      <c r="A502" s="831">
        <v>30</v>
      </c>
      <c r="B502" s="832" t="s">
        <v>2401</v>
      </c>
      <c r="C502" s="832" t="s">
        <v>2407</v>
      </c>
      <c r="D502" s="833" t="s">
        <v>3186</v>
      </c>
      <c r="E502" s="834" t="s">
        <v>2423</v>
      </c>
      <c r="F502" s="832" t="s">
        <v>2402</v>
      </c>
      <c r="G502" s="832" t="s">
        <v>2521</v>
      </c>
      <c r="H502" s="832" t="s">
        <v>546</v>
      </c>
      <c r="I502" s="832" t="s">
        <v>2727</v>
      </c>
      <c r="J502" s="832" t="s">
        <v>690</v>
      </c>
      <c r="K502" s="832" t="s">
        <v>2728</v>
      </c>
      <c r="L502" s="835">
        <v>271.94</v>
      </c>
      <c r="M502" s="835">
        <v>271.94</v>
      </c>
      <c r="N502" s="832">
        <v>1</v>
      </c>
      <c r="O502" s="836">
        <v>0.5</v>
      </c>
      <c r="P502" s="835"/>
      <c r="Q502" s="837">
        <v>0</v>
      </c>
      <c r="R502" s="832"/>
      <c r="S502" s="837">
        <v>0</v>
      </c>
      <c r="T502" s="836"/>
      <c r="U502" s="838">
        <v>0</v>
      </c>
    </row>
    <row r="503" spans="1:21" ht="14.4" customHeight="1" x14ac:dyDescent="0.3">
      <c r="A503" s="831">
        <v>30</v>
      </c>
      <c r="B503" s="832" t="s">
        <v>2401</v>
      </c>
      <c r="C503" s="832" t="s">
        <v>2407</v>
      </c>
      <c r="D503" s="833" t="s">
        <v>3186</v>
      </c>
      <c r="E503" s="834" t="s">
        <v>2423</v>
      </c>
      <c r="F503" s="832" t="s">
        <v>2402</v>
      </c>
      <c r="G503" s="832" t="s">
        <v>2521</v>
      </c>
      <c r="H503" s="832" t="s">
        <v>546</v>
      </c>
      <c r="I503" s="832" t="s">
        <v>2522</v>
      </c>
      <c r="J503" s="832" t="s">
        <v>2523</v>
      </c>
      <c r="K503" s="832" t="s">
        <v>2524</v>
      </c>
      <c r="L503" s="835">
        <v>177.92</v>
      </c>
      <c r="M503" s="835">
        <v>355.84</v>
      </c>
      <c r="N503" s="832">
        <v>2</v>
      </c>
      <c r="O503" s="836">
        <v>0.5</v>
      </c>
      <c r="P503" s="835"/>
      <c r="Q503" s="837">
        <v>0</v>
      </c>
      <c r="R503" s="832"/>
      <c r="S503" s="837">
        <v>0</v>
      </c>
      <c r="T503" s="836"/>
      <c r="U503" s="838">
        <v>0</v>
      </c>
    </row>
    <row r="504" spans="1:21" ht="14.4" customHeight="1" x14ac:dyDescent="0.3">
      <c r="A504" s="831">
        <v>30</v>
      </c>
      <c r="B504" s="832" t="s">
        <v>2401</v>
      </c>
      <c r="C504" s="832" t="s">
        <v>2407</v>
      </c>
      <c r="D504" s="833" t="s">
        <v>3186</v>
      </c>
      <c r="E504" s="834" t="s">
        <v>2423</v>
      </c>
      <c r="F504" s="832" t="s">
        <v>2402</v>
      </c>
      <c r="G504" s="832" t="s">
        <v>2987</v>
      </c>
      <c r="H504" s="832" t="s">
        <v>580</v>
      </c>
      <c r="I504" s="832" t="s">
        <v>2381</v>
      </c>
      <c r="J504" s="832" t="s">
        <v>703</v>
      </c>
      <c r="K504" s="832" t="s">
        <v>2302</v>
      </c>
      <c r="L504" s="835">
        <v>0</v>
      </c>
      <c r="M504" s="835">
        <v>0</v>
      </c>
      <c r="N504" s="832">
        <v>2</v>
      </c>
      <c r="O504" s="836">
        <v>1</v>
      </c>
      <c r="P504" s="835"/>
      <c r="Q504" s="837"/>
      <c r="R504" s="832"/>
      <c r="S504" s="837">
        <v>0</v>
      </c>
      <c r="T504" s="836"/>
      <c r="U504" s="838">
        <v>0</v>
      </c>
    </row>
    <row r="505" spans="1:21" ht="14.4" customHeight="1" x14ac:dyDescent="0.3">
      <c r="A505" s="831">
        <v>30</v>
      </c>
      <c r="B505" s="832" t="s">
        <v>2401</v>
      </c>
      <c r="C505" s="832" t="s">
        <v>2407</v>
      </c>
      <c r="D505" s="833" t="s">
        <v>3186</v>
      </c>
      <c r="E505" s="834" t="s">
        <v>2423</v>
      </c>
      <c r="F505" s="832" t="s">
        <v>2402</v>
      </c>
      <c r="G505" s="832" t="s">
        <v>2731</v>
      </c>
      <c r="H505" s="832" t="s">
        <v>580</v>
      </c>
      <c r="I505" s="832" t="s">
        <v>2275</v>
      </c>
      <c r="J505" s="832" t="s">
        <v>2276</v>
      </c>
      <c r="K505" s="832" t="s">
        <v>2277</v>
      </c>
      <c r="L505" s="835">
        <v>1887.9</v>
      </c>
      <c r="M505" s="835">
        <v>5663.7000000000007</v>
      </c>
      <c r="N505" s="832">
        <v>3</v>
      </c>
      <c r="O505" s="836">
        <v>1</v>
      </c>
      <c r="P505" s="835"/>
      <c r="Q505" s="837">
        <v>0</v>
      </c>
      <c r="R505" s="832"/>
      <c r="S505" s="837">
        <v>0</v>
      </c>
      <c r="T505" s="836"/>
      <c r="U505" s="838">
        <v>0</v>
      </c>
    </row>
    <row r="506" spans="1:21" ht="14.4" customHeight="1" x14ac:dyDescent="0.3">
      <c r="A506" s="831">
        <v>30</v>
      </c>
      <c r="B506" s="832" t="s">
        <v>2401</v>
      </c>
      <c r="C506" s="832" t="s">
        <v>2407</v>
      </c>
      <c r="D506" s="833" t="s">
        <v>3186</v>
      </c>
      <c r="E506" s="834" t="s">
        <v>2423</v>
      </c>
      <c r="F506" s="832" t="s">
        <v>2402</v>
      </c>
      <c r="G506" s="832" t="s">
        <v>2731</v>
      </c>
      <c r="H506" s="832" t="s">
        <v>580</v>
      </c>
      <c r="I506" s="832" t="s">
        <v>2732</v>
      </c>
      <c r="J506" s="832" t="s">
        <v>2276</v>
      </c>
      <c r="K506" s="832" t="s">
        <v>2733</v>
      </c>
      <c r="L506" s="835">
        <v>1544.99</v>
      </c>
      <c r="M506" s="835">
        <v>10814.93</v>
      </c>
      <c r="N506" s="832">
        <v>7</v>
      </c>
      <c r="O506" s="836">
        <v>3</v>
      </c>
      <c r="P506" s="835">
        <v>1544.99</v>
      </c>
      <c r="Q506" s="837">
        <v>0.14285714285714285</v>
      </c>
      <c r="R506" s="832">
        <v>1</v>
      </c>
      <c r="S506" s="837">
        <v>0.14285714285714285</v>
      </c>
      <c r="T506" s="836">
        <v>1</v>
      </c>
      <c r="U506" s="838">
        <v>0.33333333333333331</v>
      </c>
    </row>
    <row r="507" spans="1:21" ht="14.4" customHeight="1" x14ac:dyDescent="0.3">
      <c r="A507" s="831">
        <v>30</v>
      </c>
      <c r="B507" s="832" t="s">
        <v>2401</v>
      </c>
      <c r="C507" s="832" t="s">
        <v>2407</v>
      </c>
      <c r="D507" s="833" t="s">
        <v>3186</v>
      </c>
      <c r="E507" s="834" t="s">
        <v>2423</v>
      </c>
      <c r="F507" s="832" t="s">
        <v>2402</v>
      </c>
      <c r="G507" s="832" t="s">
        <v>2731</v>
      </c>
      <c r="H507" s="832" t="s">
        <v>580</v>
      </c>
      <c r="I507" s="832" t="s">
        <v>2734</v>
      </c>
      <c r="J507" s="832" t="s">
        <v>2276</v>
      </c>
      <c r="K507" s="832" t="s">
        <v>2735</v>
      </c>
      <c r="L507" s="835">
        <v>1544.99</v>
      </c>
      <c r="M507" s="835">
        <v>1544.99</v>
      </c>
      <c r="N507" s="832">
        <v>1</v>
      </c>
      <c r="O507" s="836">
        <v>1</v>
      </c>
      <c r="P507" s="835"/>
      <c r="Q507" s="837">
        <v>0</v>
      </c>
      <c r="R507" s="832"/>
      <c r="S507" s="837">
        <v>0</v>
      </c>
      <c r="T507" s="836"/>
      <c r="U507" s="838">
        <v>0</v>
      </c>
    </row>
    <row r="508" spans="1:21" ht="14.4" customHeight="1" x14ac:dyDescent="0.3">
      <c r="A508" s="831">
        <v>30</v>
      </c>
      <c r="B508" s="832" t="s">
        <v>2401</v>
      </c>
      <c r="C508" s="832" t="s">
        <v>2407</v>
      </c>
      <c r="D508" s="833" t="s">
        <v>3186</v>
      </c>
      <c r="E508" s="834" t="s">
        <v>2423</v>
      </c>
      <c r="F508" s="832" t="s">
        <v>2402</v>
      </c>
      <c r="G508" s="832" t="s">
        <v>2736</v>
      </c>
      <c r="H508" s="832" t="s">
        <v>546</v>
      </c>
      <c r="I508" s="832" t="s">
        <v>2737</v>
      </c>
      <c r="J508" s="832" t="s">
        <v>2738</v>
      </c>
      <c r="K508" s="832" t="s">
        <v>1955</v>
      </c>
      <c r="L508" s="835">
        <v>101.23</v>
      </c>
      <c r="M508" s="835">
        <v>303.69</v>
      </c>
      <c r="N508" s="832">
        <v>3</v>
      </c>
      <c r="O508" s="836">
        <v>0.5</v>
      </c>
      <c r="P508" s="835"/>
      <c r="Q508" s="837">
        <v>0</v>
      </c>
      <c r="R508" s="832"/>
      <c r="S508" s="837">
        <v>0</v>
      </c>
      <c r="T508" s="836"/>
      <c r="U508" s="838">
        <v>0</v>
      </c>
    </row>
    <row r="509" spans="1:21" ht="14.4" customHeight="1" x14ac:dyDescent="0.3">
      <c r="A509" s="831">
        <v>30</v>
      </c>
      <c r="B509" s="832" t="s">
        <v>2401</v>
      </c>
      <c r="C509" s="832" t="s">
        <v>2407</v>
      </c>
      <c r="D509" s="833" t="s">
        <v>3186</v>
      </c>
      <c r="E509" s="834" t="s">
        <v>2423</v>
      </c>
      <c r="F509" s="832" t="s">
        <v>2402</v>
      </c>
      <c r="G509" s="832" t="s">
        <v>2497</v>
      </c>
      <c r="H509" s="832" t="s">
        <v>580</v>
      </c>
      <c r="I509" s="832" t="s">
        <v>2018</v>
      </c>
      <c r="J509" s="832" t="s">
        <v>2019</v>
      </c>
      <c r="K509" s="832" t="s">
        <v>2020</v>
      </c>
      <c r="L509" s="835">
        <v>74.08</v>
      </c>
      <c r="M509" s="835">
        <v>74.08</v>
      </c>
      <c r="N509" s="832">
        <v>1</v>
      </c>
      <c r="O509" s="836">
        <v>0.5</v>
      </c>
      <c r="P509" s="835"/>
      <c r="Q509" s="837">
        <v>0</v>
      </c>
      <c r="R509" s="832"/>
      <c r="S509" s="837">
        <v>0</v>
      </c>
      <c r="T509" s="836"/>
      <c r="U509" s="838">
        <v>0</v>
      </c>
    </row>
    <row r="510" spans="1:21" ht="14.4" customHeight="1" x14ac:dyDescent="0.3">
      <c r="A510" s="831">
        <v>30</v>
      </c>
      <c r="B510" s="832" t="s">
        <v>2401</v>
      </c>
      <c r="C510" s="832" t="s">
        <v>2407</v>
      </c>
      <c r="D510" s="833" t="s">
        <v>3186</v>
      </c>
      <c r="E510" s="834" t="s">
        <v>2423</v>
      </c>
      <c r="F510" s="832" t="s">
        <v>2402</v>
      </c>
      <c r="G510" s="832" t="s">
        <v>2497</v>
      </c>
      <c r="H510" s="832" t="s">
        <v>580</v>
      </c>
      <c r="I510" s="832" t="s">
        <v>2026</v>
      </c>
      <c r="J510" s="832" t="s">
        <v>2019</v>
      </c>
      <c r="K510" s="832" t="s">
        <v>2025</v>
      </c>
      <c r="L510" s="835">
        <v>63.14</v>
      </c>
      <c r="M510" s="835">
        <v>63.14</v>
      </c>
      <c r="N510" s="832">
        <v>1</v>
      </c>
      <c r="O510" s="836">
        <v>0.5</v>
      </c>
      <c r="P510" s="835"/>
      <c r="Q510" s="837">
        <v>0</v>
      </c>
      <c r="R510" s="832"/>
      <c r="S510" s="837">
        <v>0</v>
      </c>
      <c r="T510" s="836"/>
      <c r="U510" s="838">
        <v>0</v>
      </c>
    </row>
    <row r="511" spans="1:21" ht="14.4" customHeight="1" x14ac:dyDescent="0.3">
      <c r="A511" s="831">
        <v>30</v>
      </c>
      <c r="B511" s="832" t="s">
        <v>2401</v>
      </c>
      <c r="C511" s="832" t="s">
        <v>2407</v>
      </c>
      <c r="D511" s="833" t="s">
        <v>3186</v>
      </c>
      <c r="E511" s="834" t="s">
        <v>2423</v>
      </c>
      <c r="F511" s="832" t="s">
        <v>2402</v>
      </c>
      <c r="G511" s="832" t="s">
        <v>2497</v>
      </c>
      <c r="H511" s="832" t="s">
        <v>546</v>
      </c>
      <c r="I511" s="832" t="s">
        <v>3045</v>
      </c>
      <c r="J511" s="832" t="s">
        <v>2019</v>
      </c>
      <c r="K511" s="832" t="s">
        <v>3046</v>
      </c>
      <c r="L511" s="835">
        <v>84.18</v>
      </c>
      <c r="M511" s="835">
        <v>84.18</v>
      </c>
      <c r="N511" s="832">
        <v>1</v>
      </c>
      <c r="O511" s="836">
        <v>1</v>
      </c>
      <c r="P511" s="835">
        <v>84.18</v>
      </c>
      <c r="Q511" s="837">
        <v>1</v>
      </c>
      <c r="R511" s="832">
        <v>1</v>
      </c>
      <c r="S511" s="837">
        <v>1</v>
      </c>
      <c r="T511" s="836">
        <v>1</v>
      </c>
      <c r="U511" s="838">
        <v>1</v>
      </c>
    </row>
    <row r="512" spans="1:21" ht="14.4" customHeight="1" x14ac:dyDescent="0.3">
      <c r="A512" s="831">
        <v>30</v>
      </c>
      <c r="B512" s="832" t="s">
        <v>2401</v>
      </c>
      <c r="C512" s="832" t="s">
        <v>2407</v>
      </c>
      <c r="D512" s="833" t="s">
        <v>3186</v>
      </c>
      <c r="E512" s="834" t="s">
        <v>2423</v>
      </c>
      <c r="F512" s="832" t="s">
        <v>2403</v>
      </c>
      <c r="G512" s="832" t="s">
        <v>2498</v>
      </c>
      <c r="H512" s="832" t="s">
        <v>546</v>
      </c>
      <c r="I512" s="832" t="s">
        <v>2974</v>
      </c>
      <c r="J512" s="832" t="s">
        <v>2414</v>
      </c>
      <c r="K512" s="832"/>
      <c r="L512" s="835">
        <v>0</v>
      </c>
      <c r="M512" s="835">
        <v>0</v>
      </c>
      <c r="N512" s="832">
        <v>10</v>
      </c>
      <c r="O512" s="836">
        <v>10</v>
      </c>
      <c r="P512" s="835">
        <v>0</v>
      </c>
      <c r="Q512" s="837"/>
      <c r="R512" s="832">
        <v>4</v>
      </c>
      <c r="S512" s="837">
        <v>0.4</v>
      </c>
      <c r="T512" s="836">
        <v>4</v>
      </c>
      <c r="U512" s="838">
        <v>0.4</v>
      </c>
    </row>
    <row r="513" spans="1:21" ht="14.4" customHeight="1" x14ac:dyDescent="0.3">
      <c r="A513" s="831">
        <v>30</v>
      </c>
      <c r="B513" s="832" t="s">
        <v>2401</v>
      </c>
      <c r="C513" s="832" t="s">
        <v>2407</v>
      </c>
      <c r="D513" s="833" t="s">
        <v>3186</v>
      </c>
      <c r="E513" s="834" t="s">
        <v>2423</v>
      </c>
      <c r="F513" s="832" t="s">
        <v>2404</v>
      </c>
      <c r="G513" s="832" t="s">
        <v>2742</v>
      </c>
      <c r="H513" s="832" t="s">
        <v>546</v>
      </c>
      <c r="I513" s="832" t="s">
        <v>3047</v>
      </c>
      <c r="J513" s="832" t="s">
        <v>3048</v>
      </c>
      <c r="K513" s="832" t="s">
        <v>3049</v>
      </c>
      <c r="L513" s="835">
        <v>800</v>
      </c>
      <c r="M513" s="835">
        <v>800</v>
      </c>
      <c r="N513" s="832">
        <v>1</v>
      </c>
      <c r="O513" s="836">
        <v>1</v>
      </c>
      <c r="P513" s="835"/>
      <c r="Q513" s="837">
        <v>0</v>
      </c>
      <c r="R513" s="832"/>
      <c r="S513" s="837">
        <v>0</v>
      </c>
      <c r="T513" s="836"/>
      <c r="U513" s="838">
        <v>0</v>
      </c>
    </row>
    <row r="514" spans="1:21" ht="14.4" customHeight="1" x14ac:dyDescent="0.3">
      <c r="A514" s="831">
        <v>30</v>
      </c>
      <c r="B514" s="832" t="s">
        <v>2401</v>
      </c>
      <c r="C514" s="832" t="s">
        <v>2407</v>
      </c>
      <c r="D514" s="833" t="s">
        <v>3186</v>
      </c>
      <c r="E514" s="834" t="s">
        <v>2423</v>
      </c>
      <c r="F514" s="832" t="s">
        <v>2404</v>
      </c>
      <c r="G514" s="832" t="s">
        <v>2742</v>
      </c>
      <c r="H514" s="832" t="s">
        <v>546</v>
      </c>
      <c r="I514" s="832" t="s">
        <v>3050</v>
      </c>
      <c r="J514" s="832" t="s">
        <v>3051</v>
      </c>
      <c r="K514" s="832" t="s">
        <v>3052</v>
      </c>
      <c r="L514" s="835">
        <v>128</v>
      </c>
      <c r="M514" s="835">
        <v>1152</v>
      </c>
      <c r="N514" s="832">
        <v>9</v>
      </c>
      <c r="O514" s="836">
        <v>2</v>
      </c>
      <c r="P514" s="835"/>
      <c r="Q514" s="837">
        <v>0</v>
      </c>
      <c r="R514" s="832"/>
      <c r="S514" s="837">
        <v>0</v>
      </c>
      <c r="T514" s="836"/>
      <c r="U514" s="838">
        <v>0</v>
      </c>
    </row>
    <row r="515" spans="1:21" ht="14.4" customHeight="1" x14ac:dyDescent="0.3">
      <c r="A515" s="831">
        <v>30</v>
      </c>
      <c r="B515" s="832" t="s">
        <v>2401</v>
      </c>
      <c r="C515" s="832" t="s">
        <v>2407</v>
      </c>
      <c r="D515" s="833" t="s">
        <v>3186</v>
      </c>
      <c r="E515" s="834" t="s">
        <v>2423</v>
      </c>
      <c r="F515" s="832" t="s">
        <v>2404</v>
      </c>
      <c r="G515" s="832" t="s">
        <v>2742</v>
      </c>
      <c r="H515" s="832" t="s">
        <v>546</v>
      </c>
      <c r="I515" s="832" t="s">
        <v>3053</v>
      </c>
      <c r="J515" s="832" t="s">
        <v>3054</v>
      </c>
      <c r="K515" s="832" t="s">
        <v>3049</v>
      </c>
      <c r="L515" s="835">
        <v>774.12</v>
      </c>
      <c r="M515" s="835">
        <v>3096.48</v>
      </c>
      <c r="N515" s="832">
        <v>4</v>
      </c>
      <c r="O515" s="836">
        <v>2</v>
      </c>
      <c r="P515" s="835"/>
      <c r="Q515" s="837">
        <v>0</v>
      </c>
      <c r="R515" s="832"/>
      <c r="S515" s="837">
        <v>0</v>
      </c>
      <c r="T515" s="836"/>
      <c r="U515" s="838">
        <v>0</v>
      </c>
    </row>
    <row r="516" spans="1:21" ht="14.4" customHeight="1" x14ac:dyDescent="0.3">
      <c r="A516" s="831">
        <v>30</v>
      </c>
      <c r="B516" s="832" t="s">
        <v>2401</v>
      </c>
      <c r="C516" s="832" t="s">
        <v>2407</v>
      </c>
      <c r="D516" s="833" t="s">
        <v>3186</v>
      </c>
      <c r="E516" s="834" t="s">
        <v>2423</v>
      </c>
      <c r="F516" s="832" t="s">
        <v>2404</v>
      </c>
      <c r="G516" s="832" t="s">
        <v>2742</v>
      </c>
      <c r="H516" s="832" t="s">
        <v>546</v>
      </c>
      <c r="I516" s="832" t="s">
        <v>3055</v>
      </c>
      <c r="J516" s="832" t="s">
        <v>3056</v>
      </c>
      <c r="K516" s="832" t="s">
        <v>2745</v>
      </c>
      <c r="L516" s="835">
        <v>691.73</v>
      </c>
      <c r="M516" s="835">
        <v>3458.65</v>
      </c>
      <c r="N516" s="832">
        <v>5</v>
      </c>
      <c r="O516" s="836">
        <v>2</v>
      </c>
      <c r="P516" s="835"/>
      <c r="Q516" s="837">
        <v>0</v>
      </c>
      <c r="R516" s="832"/>
      <c r="S516" s="837">
        <v>0</v>
      </c>
      <c r="T516" s="836"/>
      <c r="U516" s="838">
        <v>0</v>
      </c>
    </row>
    <row r="517" spans="1:21" ht="14.4" customHeight="1" x14ac:dyDescent="0.3">
      <c r="A517" s="831">
        <v>30</v>
      </c>
      <c r="B517" s="832" t="s">
        <v>2401</v>
      </c>
      <c r="C517" s="832" t="s">
        <v>2407</v>
      </c>
      <c r="D517" s="833" t="s">
        <v>3186</v>
      </c>
      <c r="E517" s="834" t="s">
        <v>2423</v>
      </c>
      <c r="F517" s="832" t="s">
        <v>2404</v>
      </c>
      <c r="G517" s="832" t="s">
        <v>2742</v>
      </c>
      <c r="H517" s="832" t="s">
        <v>546</v>
      </c>
      <c r="I517" s="832" t="s">
        <v>3057</v>
      </c>
      <c r="J517" s="832" t="s">
        <v>3058</v>
      </c>
      <c r="K517" s="832" t="s">
        <v>3059</v>
      </c>
      <c r="L517" s="835">
        <v>25</v>
      </c>
      <c r="M517" s="835">
        <v>100</v>
      </c>
      <c r="N517" s="832">
        <v>4</v>
      </c>
      <c r="O517" s="836">
        <v>1</v>
      </c>
      <c r="P517" s="835">
        <v>100</v>
      </c>
      <c r="Q517" s="837">
        <v>1</v>
      </c>
      <c r="R517" s="832">
        <v>4</v>
      </c>
      <c r="S517" s="837">
        <v>1</v>
      </c>
      <c r="T517" s="836">
        <v>1</v>
      </c>
      <c r="U517" s="838">
        <v>1</v>
      </c>
    </row>
    <row r="518" spans="1:21" ht="14.4" customHeight="1" x14ac:dyDescent="0.3">
      <c r="A518" s="831">
        <v>30</v>
      </c>
      <c r="B518" s="832" t="s">
        <v>2401</v>
      </c>
      <c r="C518" s="832" t="s">
        <v>2407</v>
      </c>
      <c r="D518" s="833" t="s">
        <v>3186</v>
      </c>
      <c r="E518" s="834" t="s">
        <v>2423</v>
      </c>
      <c r="F518" s="832" t="s">
        <v>2404</v>
      </c>
      <c r="G518" s="832" t="s">
        <v>2742</v>
      </c>
      <c r="H518" s="832" t="s">
        <v>546</v>
      </c>
      <c r="I518" s="832" t="s">
        <v>3060</v>
      </c>
      <c r="J518" s="832" t="s">
        <v>3061</v>
      </c>
      <c r="K518" s="832" t="s">
        <v>3062</v>
      </c>
      <c r="L518" s="835">
        <v>770.84</v>
      </c>
      <c r="M518" s="835">
        <v>1541.68</v>
      </c>
      <c r="N518" s="832">
        <v>2</v>
      </c>
      <c r="O518" s="836">
        <v>1</v>
      </c>
      <c r="P518" s="835">
        <v>1541.68</v>
      </c>
      <c r="Q518" s="837">
        <v>1</v>
      </c>
      <c r="R518" s="832">
        <v>2</v>
      </c>
      <c r="S518" s="837">
        <v>1</v>
      </c>
      <c r="T518" s="836">
        <v>1</v>
      </c>
      <c r="U518" s="838">
        <v>1</v>
      </c>
    </row>
    <row r="519" spans="1:21" ht="14.4" customHeight="1" x14ac:dyDescent="0.3">
      <c r="A519" s="831">
        <v>30</v>
      </c>
      <c r="B519" s="832" t="s">
        <v>2401</v>
      </c>
      <c r="C519" s="832" t="s">
        <v>2407</v>
      </c>
      <c r="D519" s="833" t="s">
        <v>3186</v>
      </c>
      <c r="E519" s="834" t="s">
        <v>2423</v>
      </c>
      <c r="F519" s="832" t="s">
        <v>2404</v>
      </c>
      <c r="G519" s="832" t="s">
        <v>2742</v>
      </c>
      <c r="H519" s="832" t="s">
        <v>546</v>
      </c>
      <c r="I519" s="832" t="s">
        <v>3063</v>
      </c>
      <c r="J519" s="832" t="s">
        <v>3064</v>
      </c>
      <c r="K519" s="832" t="s">
        <v>2745</v>
      </c>
      <c r="L519" s="835">
        <v>503.13</v>
      </c>
      <c r="M519" s="835">
        <v>1509.3899999999999</v>
      </c>
      <c r="N519" s="832">
        <v>3</v>
      </c>
      <c r="O519" s="836">
        <v>1</v>
      </c>
      <c r="P519" s="835">
        <v>1509.3899999999999</v>
      </c>
      <c r="Q519" s="837">
        <v>1</v>
      </c>
      <c r="R519" s="832">
        <v>3</v>
      </c>
      <c r="S519" s="837">
        <v>1</v>
      </c>
      <c r="T519" s="836">
        <v>1</v>
      </c>
      <c r="U519" s="838">
        <v>1</v>
      </c>
    </row>
    <row r="520" spans="1:21" ht="14.4" customHeight="1" x14ac:dyDescent="0.3">
      <c r="A520" s="831">
        <v>30</v>
      </c>
      <c r="B520" s="832" t="s">
        <v>2401</v>
      </c>
      <c r="C520" s="832" t="s">
        <v>2407</v>
      </c>
      <c r="D520" s="833" t="s">
        <v>3186</v>
      </c>
      <c r="E520" s="834" t="s">
        <v>2423</v>
      </c>
      <c r="F520" s="832" t="s">
        <v>2404</v>
      </c>
      <c r="G520" s="832" t="s">
        <v>2742</v>
      </c>
      <c r="H520" s="832" t="s">
        <v>546</v>
      </c>
      <c r="I520" s="832" t="s">
        <v>3065</v>
      </c>
      <c r="J520" s="832" t="s">
        <v>3066</v>
      </c>
      <c r="K520" s="832" t="s">
        <v>2745</v>
      </c>
      <c r="L520" s="835">
        <v>150</v>
      </c>
      <c r="M520" s="835">
        <v>1050</v>
      </c>
      <c r="N520" s="832">
        <v>7</v>
      </c>
      <c r="O520" s="836">
        <v>2</v>
      </c>
      <c r="P520" s="835">
        <v>1050</v>
      </c>
      <c r="Q520" s="837">
        <v>1</v>
      </c>
      <c r="R520" s="832">
        <v>7</v>
      </c>
      <c r="S520" s="837">
        <v>1</v>
      </c>
      <c r="T520" s="836">
        <v>2</v>
      </c>
      <c r="U520" s="838">
        <v>1</v>
      </c>
    </row>
    <row r="521" spans="1:21" ht="14.4" customHeight="1" x14ac:dyDescent="0.3">
      <c r="A521" s="831">
        <v>30</v>
      </c>
      <c r="B521" s="832" t="s">
        <v>2401</v>
      </c>
      <c r="C521" s="832" t="s">
        <v>2407</v>
      </c>
      <c r="D521" s="833" t="s">
        <v>3186</v>
      </c>
      <c r="E521" s="834" t="s">
        <v>2423</v>
      </c>
      <c r="F521" s="832" t="s">
        <v>2404</v>
      </c>
      <c r="G521" s="832" t="s">
        <v>2746</v>
      </c>
      <c r="H521" s="832" t="s">
        <v>546</v>
      </c>
      <c r="I521" s="832" t="s">
        <v>2747</v>
      </c>
      <c r="J521" s="832" t="s">
        <v>2748</v>
      </c>
      <c r="K521" s="832" t="s">
        <v>2749</v>
      </c>
      <c r="L521" s="835">
        <v>410</v>
      </c>
      <c r="M521" s="835">
        <v>820</v>
      </c>
      <c r="N521" s="832">
        <v>2</v>
      </c>
      <c r="O521" s="836">
        <v>2</v>
      </c>
      <c r="P521" s="835">
        <v>410</v>
      </c>
      <c r="Q521" s="837">
        <v>0.5</v>
      </c>
      <c r="R521" s="832">
        <v>1</v>
      </c>
      <c r="S521" s="837">
        <v>0.5</v>
      </c>
      <c r="T521" s="836">
        <v>1</v>
      </c>
      <c r="U521" s="838">
        <v>0.5</v>
      </c>
    </row>
    <row r="522" spans="1:21" ht="14.4" customHeight="1" x14ac:dyDescent="0.3">
      <c r="A522" s="831">
        <v>30</v>
      </c>
      <c r="B522" s="832" t="s">
        <v>2401</v>
      </c>
      <c r="C522" s="832" t="s">
        <v>2407</v>
      </c>
      <c r="D522" s="833" t="s">
        <v>3186</v>
      </c>
      <c r="E522" s="834" t="s">
        <v>2423</v>
      </c>
      <c r="F522" s="832" t="s">
        <v>2404</v>
      </c>
      <c r="G522" s="832" t="s">
        <v>2746</v>
      </c>
      <c r="H522" s="832" t="s">
        <v>546</v>
      </c>
      <c r="I522" s="832" t="s">
        <v>3067</v>
      </c>
      <c r="J522" s="832" t="s">
        <v>3068</v>
      </c>
      <c r="K522" s="832" t="s">
        <v>3069</v>
      </c>
      <c r="L522" s="835">
        <v>566</v>
      </c>
      <c r="M522" s="835">
        <v>566</v>
      </c>
      <c r="N522" s="832">
        <v>1</v>
      </c>
      <c r="O522" s="836">
        <v>1</v>
      </c>
      <c r="P522" s="835">
        <v>566</v>
      </c>
      <c r="Q522" s="837">
        <v>1</v>
      </c>
      <c r="R522" s="832">
        <v>1</v>
      </c>
      <c r="S522" s="837">
        <v>1</v>
      </c>
      <c r="T522" s="836">
        <v>1</v>
      </c>
      <c r="U522" s="838">
        <v>1</v>
      </c>
    </row>
    <row r="523" spans="1:21" ht="14.4" customHeight="1" x14ac:dyDescent="0.3">
      <c r="A523" s="831">
        <v>30</v>
      </c>
      <c r="B523" s="832" t="s">
        <v>2401</v>
      </c>
      <c r="C523" s="832" t="s">
        <v>2407</v>
      </c>
      <c r="D523" s="833" t="s">
        <v>3186</v>
      </c>
      <c r="E523" s="834" t="s">
        <v>2421</v>
      </c>
      <c r="F523" s="832" t="s">
        <v>2402</v>
      </c>
      <c r="G523" s="832" t="s">
        <v>2429</v>
      </c>
      <c r="H523" s="832" t="s">
        <v>580</v>
      </c>
      <c r="I523" s="832" t="s">
        <v>1917</v>
      </c>
      <c r="J523" s="832" t="s">
        <v>1915</v>
      </c>
      <c r="K523" s="832" t="s">
        <v>1918</v>
      </c>
      <c r="L523" s="835">
        <v>62.18</v>
      </c>
      <c r="M523" s="835">
        <v>62.18</v>
      </c>
      <c r="N523" s="832">
        <v>1</v>
      </c>
      <c r="O523" s="836">
        <v>0.5</v>
      </c>
      <c r="P523" s="835"/>
      <c r="Q523" s="837">
        <v>0</v>
      </c>
      <c r="R523" s="832"/>
      <c r="S523" s="837">
        <v>0</v>
      </c>
      <c r="T523" s="836"/>
      <c r="U523" s="838">
        <v>0</v>
      </c>
    </row>
    <row r="524" spans="1:21" ht="14.4" customHeight="1" x14ac:dyDescent="0.3">
      <c r="A524" s="831">
        <v>30</v>
      </c>
      <c r="B524" s="832" t="s">
        <v>2401</v>
      </c>
      <c r="C524" s="832" t="s">
        <v>2407</v>
      </c>
      <c r="D524" s="833" t="s">
        <v>3186</v>
      </c>
      <c r="E524" s="834" t="s">
        <v>2421</v>
      </c>
      <c r="F524" s="832" t="s">
        <v>2402</v>
      </c>
      <c r="G524" s="832" t="s">
        <v>3070</v>
      </c>
      <c r="H524" s="832" t="s">
        <v>580</v>
      </c>
      <c r="I524" s="832" t="s">
        <v>3071</v>
      </c>
      <c r="J524" s="832" t="s">
        <v>3072</v>
      </c>
      <c r="K524" s="832" t="s">
        <v>2651</v>
      </c>
      <c r="L524" s="835">
        <v>16.5</v>
      </c>
      <c r="M524" s="835">
        <v>16.5</v>
      </c>
      <c r="N524" s="832">
        <v>1</v>
      </c>
      <c r="O524" s="836">
        <v>0.5</v>
      </c>
      <c r="P524" s="835"/>
      <c r="Q524" s="837">
        <v>0</v>
      </c>
      <c r="R524" s="832"/>
      <c r="S524" s="837">
        <v>0</v>
      </c>
      <c r="T524" s="836"/>
      <c r="U524" s="838">
        <v>0</v>
      </c>
    </row>
    <row r="525" spans="1:21" ht="14.4" customHeight="1" x14ac:dyDescent="0.3">
      <c r="A525" s="831">
        <v>30</v>
      </c>
      <c r="B525" s="832" t="s">
        <v>2401</v>
      </c>
      <c r="C525" s="832" t="s">
        <v>2407</v>
      </c>
      <c r="D525" s="833" t="s">
        <v>3186</v>
      </c>
      <c r="E525" s="834" t="s">
        <v>2421</v>
      </c>
      <c r="F525" s="832" t="s">
        <v>2402</v>
      </c>
      <c r="G525" s="832" t="s">
        <v>2430</v>
      </c>
      <c r="H525" s="832" t="s">
        <v>580</v>
      </c>
      <c r="I525" s="832" t="s">
        <v>1989</v>
      </c>
      <c r="J525" s="832" t="s">
        <v>1990</v>
      </c>
      <c r="K525" s="832" t="s">
        <v>1991</v>
      </c>
      <c r="L525" s="835">
        <v>46.6</v>
      </c>
      <c r="M525" s="835">
        <v>46.6</v>
      </c>
      <c r="N525" s="832">
        <v>1</v>
      </c>
      <c r="O525" s="836">
        <v>0.5</v>
      </c>
      <c r="P525" s="835">
        <v>46.6</v>
      </c>
      <c r="Q525" s="837">
        <v>1</v>
      </c>
      <c r="R525" s="832">
        <v>1</v>
      </c>
      <c r="S525" s="837">
        <v>1</v>
      </c>
      <c r="T525" s="836">
        <v>0.5</v>
      </c>
      <c r="U525" s="838">
        <v>1</v>
      </c>
    </row>
    <row r="526" spans="1:21" ht="14.4" customHeight="1" x14ac:dyDescent="0.3">
      <c r="A526" s="831">
        <v>30</v>
      </c>
      <c r="B526" s="832" t="s">
        <v>2401</v>
      </c>
      <c r="C526" s="832" t="s">
        <v>2407</v>
      </c>
      <c r="D526" s="833" t="s">
        <v>3186</v>
      </c>
      <c r="E526" s="834" t="s">
        <v>2421</v>
      </c>
      <c r="F526" s="832" t="s">
        <v>2402</v>
      </c>
      <c r="G526" s="832" t="s">
        <v>2430</v>
      </c>
      <c r="H526" s="832" t="s">
        <v>546</v>
      </c>
      <c r="I526" s="832" t="s">
        <v>3073</v>
      </c>
      <c r="J526" s="832" t="s">
        <v>2976</v>
      </c>
      <c r="K526" s="832" t="s">
        <v>1995</v>
      </c>
      <c r="L526" s="835">
        <v>93.18</v>
      </c>
      <c r="M526" s="835">
        <v>93.18</v>
      </c>
      <c r="N526" s="832">
        <v>1</v>
      </c>
      <c r="O526" s="836">
        <v>0.5</v>
      </c>
      <c r="P526" s="835"/>
      <c r="Q526" s="837">
        <v>0</v>
      </c>
      <c r="R526" s="832"/>
      <c r="S526" s="837">
        <v>0</v>
      </c>
      <c r="T526" s="836"/>
      <c r="U526" s="838">
        <v>0</v>
      </c>
    </row>
    <row r="527" spans="1:21" ht="14.4" customHeight="1" x14ac:dyDescent="0.3">
      <c r="A527" s="831">
        <v>30</v>
      </c>
      <c r="B527" s="832" t="s">
        <v>2401</v>
      </c>
      <c r="C527" s="832" t="s">
        <v>2407</v>
      </c>
      <c r="D527" s="833" t="s">
        <v>3186</v>
      </c>
      <c r="E527" s="834" t="s">
        <v>2421</v>
      </c>
      <c r="F527" s="832" t="s">
        <v>2402</v>
      </c>
      <c r="G527" s="832" t="s">
        <v>2434</v>
      </c>
      <c r="H527" s="832" t="s">
        <v>580</v>
      </c>
      <c r="I527" s="832" t="s">
        <v>2526</v>
      </c>
      <c r="J527" s="832" t="s">
        <v>710</v>
      </c>
      <c r="K527" s="832" t="s">
        <v>1995</v>
      </c>
      <c r="L527" s="835">
        <v>132</v>
      </c>
      <c r="M527" s="835">
        <v>132</v>
      </c>
      <c r="N527" s="832">
        <v>1</v>
      </c>
      <c r="O527" s="836">
        <v>0.5</v>
      </c>
      <c r="P527" s="835"/>
      <c r="Q527" s="837">
        <v>0</v>
      </c>
      <c r="R527" s="832"/>
      <c r="S527" s="837">
        <v>0</v>
      </c>
      <c r="T527" s="836"/>
      <c r="U527" s="838">
        <v>0</v>
      </c>
    </row>
    <row r="528" spans="1:21" ht="14.4" customHeight="1" x14ac:dyDescent="0.3">
      <c r="A528" s="831">
        <v>30</v>
      </c>
      <c r="B528" s="832" t="s">
        <v>2401</v>
      </c>
      <c r="C528" s="832" t="s">
        <v>2407</v>
      </c>
      <c r="D528" s="833" t="s">
        <v>3186</v>
      </c>
      <c r="E528" s="834" t="s">
        <v>2421</v>
      </c>
      <c r="F528" s="832" t="s">
        <v>2402</v>
      </c>
      <c r="G528" s="832" t="s">
        <v>2434</v>
      </c>
      <c r="H528" s="832" t="s">
        <v>580</v>
      </c>
      <c r="I528" s="832" t="s">
        <v>2171</v>
      </c>
      <c r="J528" s="832" t="s">
        <v>708</v>
      </c>
      <c r="K528" s="832" t="s">
        <v>1991</v>
      </c>
      <c r="L528" s="835">
        <v>65.989999999999995</v>
      </c>
      <c r="M528" s="835">
        <v>65.989999999999995</v>
      </c>
      <c r="N528" s="832">
        <v>1</v>
      </c>
      <c r="O528" s="836">
        <v>0.5</v>
      </c>
      <c r="P528" s="835"/>
      <c r="Q528" s="837">
        <v>0</v>
      </c>
      <c r="R528" s="832"/>
      <c r="S528" s="837">
        <v>0</v>
      </c>
      <c r="T528" s="836"/>
      <c r="U528" s="838">
        <v>0</v>
      </c>
    </row>
    <row r="529" spans="1:21" ht="14.4" customHeight="1" x14ac:dyDescent="0.3">
      <c r="A529" s="831">
        <v>30</v>
      </c>
      <c r="B529" s="832" t="s">
        <v>2401</v>
      </c>
      <c r="C529" s="832" t="s">
        <v>2407</v>
      </c>
      <c r="D529" s="833" t="s">
        <v>3186</v>
      </c>
      <c r="E529" s="834" t="s">
        <v>2421</v>
      </c>
      <c r="F529" s="832" t="s">
        <v>2402</v>
      </c>
      <c r="G529" s="832" t="s">
        <v>2434</v>
      </c>
      <c r="H529" s="832" t="s">
        <v>580</v>
      </c>
      <c r="I529" s="832" t="s">
        <v>2887</v>
      </c>
      <c r="J529" s="832" t="s">
        <v>710</v>
      </c>
      <c r="K529" s="832" t="s">
        <v>1995</v>
      </c>
      <c r="L529" s="835">
        <v>132</v>
      </c>
      <c r="M529" s="835">
        <v>132</v>
      </c>
      <c r="N529" s="832">
        <v>1</v>
      </c>
      <c r="O529" s="836">
        <v>0.5</v>
      </c>
      <c r="P529" s="835">
        <v>132</v>
      </c>
      <c r="Q529" s="837">
        <v>1</v>
      </c>
      <c r="R529" s="832">
        <v>1</v>
      </c>
      <c r="S529" s="837">
        <v>1</v>
      </c>
      <c r="T529" s="836">
        <v>0.5</v>
      </c>
      <c r="U529" s="838">
        <v>1</v>
      </c>
    </row>
    <row r="530" spans="1:21" ht="14.4" customHeight="1" x14ac:dyDescent="0.3">
      <c r="A530" s="831">
        <v>30</v>
      </c>
      <c r="B530" s="832" t="s">
        <v>2401</v>
      </c>
      <c r="C530" s="832" t="s">
        <v>2407</v>
      </c>
      <c r="D530" s="833" t="s">
        <v>3186</v>
      </c>
      <c r="E530" s="834" t="s">
        <v>2421</v>
      </c>
      <c r="F530" s="832" t="s">
        <v>2402</v>
      </c>
      <c r="G530" s="832" t="s">
        <v>2834</v>
      </c>
      <c r="H530" s="832" t="s">
        <v>546</v>
      </c>
      <c r="I530" s="832" t="s">
        <v>3074</v>
      </c>
      <c r="J530" s="832" t="s">
        <v>3075</v>
      </c>
      <c r="K530" s="832" t="s">
        <v>2195</v>
      </c>
      <c r="L530" s="835">
        <v>264.23</v>
      </c>
      <c r="M530" s="835">
        <v>264.23</v>
      </c>
      <c r="N530" s="832">
        <v>1</v>
      </c>
      <c r="O530" s="836">
        <v>0.5</v>
      </c>
      <c r="P530" s="835"/>
      <c r="Q530" s="837">
        <v>0</v>
      </c>
      <c r="R530" s="832"/>
      <c r="S530" s="837">
        <v>0</v>
      </c>
      <c r="T530" s="836"/>
      <c r="U530" s="838">
        <v>0</v>
      </c>
    </row>
    <row r="531" spans="1:21" ht="14.4" customHeight="1" x14ac:dyDescent="0.3">
      <c r="A531" s="831">
        <v>30</v>
      </c>
      <c r="B531" s="832" t="s">
        <v>2401</v>
      </c>
      <c r="C531" s="832" t="s">
        <v>2407</v>
      </c>
      <c r="D531" s="833" t="s">
        <v>3186</v>
      </c>
      <c r="E531" s="834" t="s">
        <v>2421</v>
      </c>
      <c r="F531" s="832" t="s">
        <v>2402</v>
      </c>
      <c r="G531" s="832" t="s">
        <v>2442</v>
      </c>
      <c r="H531" s="832" t="s">
        <v>580</v>
      </c>
      <c r="I531" s="832" t="s">
        <v>1862</v>
      </c>
      <c r="J531" s="832" t="s">
        <v>875</v>
      </c>
      <c r="K531" s="832" t="s">
        <v>1863</v>
      </c>
      <c r="L531" s="835">
        <v>42.51</v>
      </c>
      <c r="M531" s="835">
        <v>127.53</v>
      </c>
      <c r="N531" s="832">
        <v>3</v>
      </c>
      <c r="O531" s="836">
        <v>1.5</v>
      </c>
      <c r="P531" s="835">
        <v>42.51</v>
      </c>
      <c r="Q531" s="837">
        <v>0.33333333333333331</v>
      </c>
      <c r="R531" s="832">
        <v>1</v>
      </c>
      <c r="S531" s="837">
        <v>0.33333333333333331</v>
      </c>
      <c r="T531" s="836">
        <v>0.5</v>
      </c>
      <c r="U531" s="838">
        <v>0.33333333333333331</v>
      </c>
    </row>
    <row r="532" spans="1:21" ht="14.4" customHeight="1" x14ac:dyDescent="0.3">
      <c r="A532" s="831">
        <v>30</v>
      </c>
      <c r="B532" s="832" t="s">
        <v>2401</v>
      </c>
      <c r="C532" s="832" t="s">
        <v>2407</v>
      </c>
      <c r="D532" s="833" t="s">
        <v>3186</v>
      </c>
      <c r="E532" s="834" t="s">
        <v>2421</v>
      </c>
      <c r="F532" s="832" t="s">
        <v>2402</v>
      </c>
      <c r="G532" s="832" t="s">
        <v>2443</v>
      </c>
      <c r="H532" s="832" t="s">
        <v>546</v>
      </c>
      <c r="I532" s="832" t="s">
        <v>2444</v>
      </c>
      <c r="J532" s="832" t="s">
        <v>2445</v>
      </c>
      <c r="K532" s="832" t="s">
        <v>2446</v>
      </c>
      <c r="L532" s="835">
        <v>424.24</v>
      </c>
      <c r="M532" s="835">
        <v>424.24</v>
      </c>
      <c r="N532" s="832">
        <v>1</v>
      </c>
      <c r="O532" s="836">
        <v>0.5</v>
      </c>
      <c r="P532" s="835">
        <v>424.24</v>
      </c>
      <c r="Q532" s="837">
        <v>1</v>
      </c>
      <c r="R532" s="832">
        <v>1</v>
      </c>
      <c r="S532" s="837">
        <v>1</v>
      </c>
      <c r="T532" s="836">
        <v>0.5</v>
      </c>
      <c r="U532" s="838">
        <v>1</v>
      </c>
    </row>
    <row r="533" spans="1:21" ht="14.4" customHeight="1" x14ac:dyDescent="0.3">
      <c r="A533" s="831">
        <v>30</v>
      </c>
      <c r="B533" s="832" t="s">
        <v>2401</v>
      </c>
      <c r="C533" s="832" t="s">
        <v>2407</v>
      </c>
      <c r="D533" s="833" t="s">
        <v>3186</v>
      </c>
      <c r="E533" s="834" t="s">
        <v>2421</v>
      </c>
      <c r="F533" s="832" t="s">
        <v>2402</v>
      </c>
      <c r="G533" s="832" t="s">
        <v>2500</v>
      </c>
      <c r="H533" s="832" t="s">
        <v>546</v>
      </c>
      <c r="I533" s="832" t="s">
        <v>2543</v>
      </c>
      <c r="J533" s="832" t="s">
        <v>946</v>
      </c>
      <c r="K533" s="832" t="s">
        <v>2544</v>
      </c>
      <c r="L533" s="835">
        <v>75.05</v>
      </c>
      <c r="M533" s="835">
        <v>75.05</v>
      </c>
      <c r="N533" s="832">
        <v>1</v>
      </c>
      <c r="O533" s="836">
        <v>0.5</v>
      </c>
      <c r="P533" s="835"/>
      <c r="Q533" s="837">
        <v>0</v>
      </c>
      <c r="R533" s="832"/>
      <c r="S533" s="837">
        <v>0</v>
      </c>
      <c r="T533" s="836"/>
      <c r="U533" s="838">
        <v>0</v>
      </c>
    </row>
    <row r="534" spans="1:21" ht="14.4" customHeight="1" x14ac:dyDescent="0.3">
      <c r="A534" s="831">
        <v>30</v>
      </c>
      <c r="B534" s="832" t="s">
        <v>2401</v>
      </c>
      <c r="C534" s="832" t="s">
        <v>2407</v>
      </c>
      <c r="D534" s="833" t="s">
        <v>3186</v>
      </c>
      <c r="E534" s="834" t="s">
        <v>2421</v>
      </c>
      <c r="F534" s="832" t="s">
        <v>2402</v>
      </c>
      <c r="G534" s="832" t="s">
        <v>2503</v>
      </c>
      <c r="H534" s="832" t="s">
        <v>546</v>
      </c>
      <c r="I534" s="832" t="s">
        <v>2504</v>
      </c>
      <c r="J534" s="832" t="s">
        <v>1285</v>
      </c>
      <c r="K534" s="832" t="s">
        <v>2505</v>
      </c>
      <c r="L534" s="835">
        <v>34.15</v>
      </c>
      <c r="M534" s="835">
        <v>68.3</v>
      </c>
      <c r="N534" s="832">
        <v>2</v>
      </c>
      <c r="O534" s="836">
        <v>1</v>
      </c>
      <c r="P534" s="835">
        <v>34.15</v>
      </c>
      <c r="Q534" s="837">
        <v>0.5</v>
      </c>
      <c r="R534" s="832">
        <v>1</v>
      </c>
      <c r="S534" s="837">
        <v>0.5</v>
      </c>
      <c r="T534" s="836">
        <v>0.5</v>
      </c>
      <c r="U534" s="838">
        <v>0.5</v>
      </c>
    </row>
    <row r="535" spans="1:21" ht="14.4" customHeight="1" x14ac:dyDescent="0.3">
      <c r="A535" s="831">
        <v>30</v>
      </c>
      <c r="B535" s="832" t="s">
        <v>2401</v>
      </c>
      <c r="C535" s="832" t="s">
        <v>2407</v>
      </c>
      <c r="D535" s="833" t="s">
        <v>3186</v>
      </c>
      <c r="E535" s="834" t="s">
        <v>2421</v>
      </c>
      <c r="F535" s="832" t="s">
        <v>2402</v>
      </c>
      <c r="G535" s="832" t="s">
        <v>2656</v>
      </c>
      <c r="H535" s="832" t="s">
        <v>580</v>
      </c>
      <c r="I535" s="832" t="s">
        <v>1837</v>
      </c>
      <c r="J535" s="832" t="s">
        <v>1838</v>
      </c>
      <c r="K535" s="832" t="s">
        <v>1839</v>
      </c>
      <c r="L535" s="835">
        <v>93.43</v>
      </c>
      <c r="M535" s="835">
        <v>93.43</v>
      </c>
      <c r="N535" s="832">
        <v>1</v>
      </c>
      <c r="O535" s="836">
        <v>0.5</v>
      </c>
      <c r="P535" s="835"/>
      <c r="Q535" s="837">
        <v>0</v>
      </c>
      <c r="R535" s="832"/>
      <c r="S535" s="837">
        <v>0</v>
      </c>
      <c r="T535" s="836"/>
      <c r="U535" s="838">
        <v>0</v>
      </c>
    </row>
    <row r="536" spans="1:21" ht="14.4" customHeight="1" x14ac:dyDescent="0.3">
      <c r="A536" s="831">
        <v>30</v>
      </c>
      <c r="B536" s="832" t="s">
        <v>2401</v>
      </c>
      <c r="C536" s="832" t="s">
        <v>2407</v>
      </c>
      <c r="D536" s="833" t="s">
        <v>3186</v>
      </c>
      <c r="E536" s="834" t="s">
        <v>2421</v>
      </c>
      <c r="F536" s="832" t="s">
        <v>2402</v>
      </c>
      <c r="G536" s="832" t="s">
        <v>2451</v>
      </c>
      <c r="H536" s="832" t="s">
        <v>546</v>
      </c>
      <c r="I536" s="832" t="s">
        <v>2783</v>
      </c>
      <c r="J536" s="832" t="s">
        <v>2784</v>
      </c>
      <c r="K536" s="832" t="s">
        <v>2785</v>
      </c>
      <c r="L536" s="835">
        <v>11.73</v>
      </c>
      <c r="M536" s="835">
        <v>23.46</v>
      </c>
      <c r="N536" s="832">
        <v>2</v>
      </c>
      <c r="O536" s="836">
        <v>1</v>
      </c>
      <c r="P536" s="835"/>
      <c r="Q536" s="837">
        <v>0</v>
      </c>
      <c r="R536" s="832"/>
      <c r="S536" s="837">
        <v>0</v>
      </c>
      <c r="T536" s="836"/>
      <c r="U536" s="838">
        <v>0</v>
      </c>
    </row>
    <row r="537" spans="1:21" ht="14.4" customHeight="1" x14ac:dyDescent="0.3">
      <c r="A537" s="831">
        <v>30</v>
      </c>
      <c r="B537" s="832" t="s">
        <v>2401</v>
      </c>
      <c r="C537" s="832" t="s">
        <v>2407</v>
      </c>
      <c r="D537" s="833" t="s">
        <v>3186</v>
      </c>
      <c r="E537" s="834" t="s">
        <v>2421</v>
      </c>
      <c r="F537" s="832" t="s">
        <v>2402</v>
      </c>
      <c r="G537" s="832" t="s">
        <v>2552</v>
      </c>
      <c r="H537" s="832" t="s">
        <v>546</v>
      </c>
      <c r="I537" s="832" t="s">
        <v>2553</v>
      </c>
      <c r="J537" s="832" t="s">
        <v>2554</v>
      </c>
      <c r="K537" s="832" t="s">
        <v>2555</v>
      </c>
      <c r="L537" s="835">
        <v>88.76</v>
      </c>
      <c r="M537" s="835">
        <v>88.76</v>
      </c>
      <c r="N537" s="832">
        <v>1</v>
      </c>
      <c r="O537" s="836">
        <v>1</v>
      </c>
      <c r="P537" s="835"/>
      <c r="Q537" s="837">
        <v>0</v>
      </c>
      <c r="R537" s="832"/>
      <c r="S537" s="837">
        <v>0</v>
      </c>
      <c r="T537" s="836"/>
      <c r="U537" s="838">
        <v>0</v>
      </c>
    </row>
    <row r="538" spans="1:21" ht="14.4" customHeight="1" x14ac:dyDescent="0.3">
      <c r="A538" s="831">
        <v>30</v>
      </c>
      <c r="B538" s="832" t="s">
        <v>2401</v>
      </c>
      <c r="C538" s="832" t="s">
        <v>2407</v>
      </c>
      <c r="D538" s="833" t="s">
        <v>3186</v>
      </c>
      <c r="E538" s="834" t="s">
        <v>2421</v>
      </c>
      <c r="F538" s="832" t="s">
        <v>2402</v>
      </c>
      <c r="G538" s="832" t="s">
        <v>2556</v>
      </c>
      <c r="H538" s="832" t="s">
        <v>546</v>
      </c>
      <c r="I538" s="832" t="s">
        <v>3076</v>
      </c>
      <c r="J538" s="832" t="s">
        <v>1259</v>
      </c>
      <c r="K538" s="832" t="s">
        <v>2559</v>
      </c>
      <c r="L538" s="835">
        <v>760.22</v>
      </c>
      <c r="M538" s="835">
        <v>760.22</v>
      </c>
      <c r="N538" s="832">
        <v>1</v>
      </c>
      <c r="O538" s="836">
        <v>1</v>
      </c>
      <c r="P538" s="835">
        <v>760.22</v>
      </c>
      <c r="Q538" s="837">
        <v>1</v>
      </c>
      <c r="R538" s="832">
        <v>1</v>
      </c>
      <c r="S538" s="837">
        <v>1</v>
      </c>
      <c r="T538" s="836">
        <v>1</v>
      </c>
      <c r="U538" s="838">
        <v>1</v>
      </c>
    </row>
    <row r="539" spans="1:21" ht="14.4" customHeight="1" x14ac:dyDescent="0.3">
      <c r="A539" s="831">
        <v>30</v>
      </c>
      <c r="B539" s="832" t="s">
        <v>2401</v>
      </c>
      <c r="C539" s="832" t="s">
        <v>2407</v>
      </c>
      <c r="D539" s="833" t="s">
        <v>3186</v>
      </c>
      <c r="E539" s="834" t="s">
        <v>2421</v>
      </c>
      <c r="F539" s="832" t="s">
        <v>2402</v>
      </c>
      <c r="G539" s="832" t="s">
        <v>2556</v>
      </c>
      <c r="H539" s="832" t="s">
        <v>546</v>
      </c>
      <c r="I539" s="832" t="s">
        <v>3077</v>
      </c>
      <c r="J539" s="832" t="s">
        <v>1259</v>
      </c>
      <c r="K539" s="832" t="s">
        <v>3078</v>
      </c>
      <c r="L539" s="835">
        <v>0</v>
      </c>
      <c r="M539" s="835">
        <v>0</v>
      </c>
      <c r="N539" s="832">
        <v>2</v>
      </c>
      <c r="O539" s="836">
        <v>1</v>
      </c>
      <c r="P539" s="835"/>
      <c r="Q539" s="837"/>
      <c r="R539" s="832"/>
      <c r="S539" s="837">
        <v>0</v>
      </c>
      <c r="T539" s="836"/>
      <c r="U539" s="838">
        <v>0</v>
      </c>
    </row>
    <row r="540" spans="1:21" ht="14.4" customHeight="1" x14ac:dyDescent="0.3">
      <c r="A540" s="831">
        <v>30</v>
      </c>
      <c r="B540" s="832" t="s">
        <v>2401</v>
      </c>
      <c r="C540" s="832" t="s">
        <v>2407</v>
      </c>
      <c r="D540" s="833" t="s">
        <v>3186</v>
      </c>
      <c r="E540" s="834" t="s">
        <v>2421</v>
      </c>
      <c r="F540" s="832" t="s">
        <v>2402</v>
      </c>
      <c r="G540" s="832" t="s">
        <v>2855</v>
      </c>
      <c r="H540" s="832" t="s">
        <v>580</v>
      </c>
      <c r="I540" s="832" t="s">
        <v>3079</v>
      </c>
      <c r="J540" s="832" t="s">
        <v>2133</v>
      </c>
      <c r="K540" s="832" t="s">
        <v>3080</v>
      </c>
      <c r="L540" s="835">
        <v>366.31</v>
      </c>
      <c r="M540" s="835">
        <v>366.31</v>
      </c>
      <c r="N540" s="832">
        <v>1</v>
      </c>
      <c r="O540" s="836">
        <v>0.5</v>
      </c>
      <c r="P540" s="835">
        <v>366.31</v>
      </c>
      <c r="Q540" s="837">
        <v>1</v>
      </c>
      <c r="R540" s="832">
        <v>1</v>
      </c>
      <c r="S540" s="837">
        <v>1</v>
      </c>
      <c r="T540" s="836">
        <v>0.5</v>
      </c>
      <c r="U540" s="838">
        <v>1</v>
      </c>
    </row>
    <row r="541" spans="1:21" ht="14.4" customHeight="1" x14ac:dyDescent="0.3">
      <c r="A541" s="831">
        <v>30</v>
      </c>
      <c r="B541" s="832" t="s">
        <v>2401</v>
      </c>
      <c r="C541" s="832" t="s">
        <v>2407</v>
      </c>
      <c r="D541" s="833" t="s">
        <v>3186</v>
      </c>
      <c r="E541" s="834" t="s">
        <v>2421</v>
      </c>
      <c r="F541" s="832" t="s">
        <v>2402</v>
      </c>
      <c r="G541" s="832" t="s">
        <v>2560</v>
      </c>
      <c r="H541" s="832" t="s">
        <v>546</v>
      </c>
      <c r="I541" s="832" t="s">
        <v>3081</v>
      </c>
      <c r="J541" s="832" t="s">
        <v>829</v>
      </c>
      <c r="K541" s="832" t="s">
        <v>2446</v>
      </c>
      <c r="L541" s="835">
        <v>0</v>
      </c>
      <c r="M541" s="835">
        <v>0</v>
      </c>
      <c r="N541" s="832">
        <v>1</v>
      </c>
      <c r="O541" s="836">
        <v>0.5</v>
      </c>
      <c r="P541" s="835">
        <v>0</v>
      </c>
      <c r="Q541" s="837"/>
      <c r="R541" s="832">
        <v>1</v>
      </c>
      <c r="S541" s="837">
        <v>1</v>
      </c>
      <c r="T541" s="836">
        <v>0.5</v>
      </c>
      <c r="U541" s="838">
        <v>1</v>
      </c>
    </row>
    <row r="542" spans="1:21" ht="14.4" customHeight="1" x14ac:dyDescent="0.3">
      <c r="A542" s="831">
        <v>30</v>
      </c>
      <c r="B542" s="832" t="s">
        <v>2401</v>
      </c>
      <c r="C542" s="832" t="s">
        <v>2407</v>
      </c>
      <c r="D542" s="833" t="s">
        <v>3186</v>
      </c>
      <c r="E542" s="834" t="s">
        <v>2421</v>
      </c>
      <c r="F542" s="832" t="s">
        <v>2402</v>
      </c>
      <c r="G542" s="832" t="s">
        <v>3082</v>
      </c>
      <c r="H542" s="832" t="s">
        <v>546</v>
      </c>
      <c r="I542" s="832" t="s">
        <v>3083</v>
      </c>
      <c r="J542" s="832" t="s">
        <v>3084</v>
      </c>
      <c r="K542" s="832" t="s">
        <v>3085</v>
      </c>
      <c r="L542" s="835">
        <v>585.46</v>
      </c>
      <c r="M542" s="835">
        <v>585.46</v>
      </c>
      <c r="N542" s="832">
        <v>1</v>
      </c>
      <c r="O542" s="836">
        <v>0.5</v>
      </c>
      <c r="P542" s="835">
        <v>585.46</v>
      </c>
      <c r="Q542" s="837">
        <v>1</v>
      </c>
      <c r="R542" s="832">
        <v>1</v>
      </c>
      <c r="S542" s="837">
        <v>1</v>
      </c>
      <c r="T542" s="836">
        <v>0.5</v>
      </c>
      <c r="U542" s="838">
        <v>1</v>
      </c>
    </row>
    <row r="543" spans="1:21" ht="14.4" customHeight="1" x14ac:dyDescent="0.3">
      <c r="A543" s="831">
        <v>30</v>
      </c>
      <c r="B543" s="832" t="s">
        <v>2401</v>
      </c>
      <c r="C543" s="832" t="s">
        <v>2407</v>
      </c>
      <c r="D543" s="833" t="s">
        <v>3186</v>
      </c>
      <c r="E543" s="834" t="s">
        <v>2421</v>
      </c>
      <c r="F543" s="832" t="s">
        <v>2402</v>
      </c>
      <c r="G543" s="832" t="s">
        <v>2459</v>
      </c>
      <c r="H543" s="832" t="s">
        <v>546</v>
      </c>
      <c r="I543" s="832" t="s">
        <v>3086</v>
      </c>
      <c r="J543" s="832" t="s">
        <v>1018</v>
      </c>
      <c r="K543" s="832" t="s">
        <v>3087</v>
      </c>
      <c r="L543" s="835">
        <v>0</v>
      </c>
      <c r="M543" s="835">
        <v>0</v>
      </c>
      <c r="N543" s="832">
        <v>1</v>
      </c>
      <c r="O543" s="836">
        <v>0.5</v>
      </c>
      <c r="P543" s="835"/>
      <c r="Q543" s="837"/>
      <c r="R543" s="832"/>
      <c r="S543" s="837">
        <v>0</v>
      </c>
      <c r="T543" s="836"/>
      <c r="U543" s="838">
        <v>0</v>
      </c>
    </row>
    <row r="544" spans="1:21" ht="14.4" customHeight="1" x14ac:dyDescent="0.3">
      <c r="A544" s="831">
        <v>30</v>
      </c>
      <c r="B544" s="832" t="s">
        <v>2401</v>
      </c>
      <c r="C544" s="832" t="s">
        <v>2407</v>
      </c>
      <c r="D544" s="833" t="s">
        <v>3186</v>
      </c>
      <c r="E544" s="834" t="s">
        <v>2421</v>
      </c>
      <c r="F544" s="832" t="s">
        <v>2402</v>
      </c>
      <c r="G544" s="832" t="s">
        <v>2568</v>
      </c>
      <c r="H544" s="832" t="s">
        <v>546</v>
      </c>
      <c r="I544" s="832" t="s">
        <v>2572</v>
      </c>
      <c r="J544" s="832" t="s">
        <v>2570</v>
      </c>
      <c r="K544" s="832" t="s">
        <v>2573</v>
      </c>
      <c r="L544" s="835">
        <v>1228</v>
      </c>
      <c r="M544" s="835">
        <v>1228</v>
      </c>
      <c r="N544" s="832">
        <v>1</v>
      </c>
      <c r="O544" s="836">
        <v>0.5</v>
      </c>
      <c r="P544" s="835"/>
      <c r="Q544" s="837">
        <v>0</v>
      </c>
      <c r="R544" s="832"/>
      <c r="S544" s="837">
        <v>0</v>
      </c>
      <c r="T544" s="836"/>
      <c r="U544" s="838">
        <v>0</v>
      </c>
    </row>
    <row r="545" spans="1:21" ht="14.4" customHeight="1" x14ac:dyDescent="0.3">
      <c r="A545" s="831">
        <v>30</v>
      </c>
      <c r="B545" s="832" t="s">
        <v>2401</v>
      </c>
      <c r="C545" s="832" t="s">
        <v>2407</v>
      </c>
      <c r="D545" s="833" t="s">
        <v>3186</v>
      </c>
      <c r="E545" s="834" t="s">
        <v>2421</v>
      </c>
      <c r="F545" s="832" t="s">
        <v>2402</v>
      </c>
      <c r="G545" s="832" t="s">
        <v>2463</v>
      </c>
      <c r="H545" s="832" t="s">
        <v>546</v>
      </c>
      <c r="I545" s="832" t="s">
        <v>2754</v>
      </c>
      <c r="J545" s="832" t="s">
        <v>2465</v>
      </c>
      <c r="K545" s="832" t="s">
        <v>2755</v>
      </c>
      <c r="L545" s="835">
        <v>43.21</v>
      </c>
      <c r="M545" s="835">
        <v>43.21</v>
      </c>
      <c r="N545" s="832">
        <v>1</v>
      </c>
      <c r="O545" s="836">
        <v>0.5</v>
      </c>
      <c r="P545" s="835">
        <v>43.21</v>
      </c>
      <c r="Q545" s="837">
        <v>1</v>
      </c>
      <c r="R545" s="832">
        <v>1</v>
      </c>
      <c r="S545" s="837">
        <v>1</v>
      </c>
      <c r="T545" s="836">
        <v>0.5</v>
      </c>
      <c r="U545" s="838">
        <v>1</v>
      </c>
    </row>
    <row r="546" spans="1:21" ht="14.4" customHeight="1" x14ac:dyDescent="0.3">
      <c r="A546" s="831">
        <v>30</v>
      </c>
      <c r="B546" s="832" t="s">
        <v>2401</v>
      </c>
      <c r="C546" s="832" t="s">
        <v>2407</v>
      </c>
      <c r="D546" s="833" t="s">
        <v>3186</v>
      </c>
      <c r="E546" s="834" t="s">
        <v>2421</v>
      </c>
      <c r="F546" s="832" t="s">
        <v>2402</v>
      </c>
      <c r="G546" s="832" t="s">
        <v>2463</v>
      </c>
      <c r="H546" s="832" t="s">
        <v>546</v>
      </c>
      <c r="I546" s="832" t="s">
        <v>2464</v>
      </c>
      <c r="J546" s="832" t="s">
        <v>2465</v>
      </c>
      <c r="K546" s="832" t="s">
        <v>2466</v>
      </c>
      <c r="L546" s="835">
        <v>73.45</v>
      </c>
      <c r="M546" s="835">
        <v>73.45</v>
      </c>
      <c r="N546" s="832">
        <v>1</v>
      </c>
      <c r="O546" s="836">
        <v>0.5</v>
      </c>
      <c r="P546" s="835">
        <v>73.45</v>
      </c>
      <c r="Q546" s="837">
        <v>1</v>
      </c>
      <c r="R546" s="832">
        <v>1</v>
      </c>
      <c r="S546" s="837">
        <v>1</v>
      </c>
      <c r="T546" s="836">
        <v>0.5</v>
      </c>
      <c r="U546" s="838">
        <v>1</v>
      </c>
    </row>
    <row r="547" spans="1:21" ht="14.4" customHeight="1" x14ac:dyDescent="0.3">
      <c r="A547" s="831">
        <v>30</v>
      </c>
      <c r="B547" s="832" t="s">
        <v>2401</v>
      </c>
      <c r="C547" s="832" t="s">
        <v>2407</v>
      </c>
      <c r="D547" s="833" t="s">
        <v>3186</v>
      </c>
      <c r="E547" s="834" t="s">
        <v>2421</v>
      </c>
      <c r="F547" s="832" t="s">
        <v>2402</v>
      </c>
      <c r="G547" s="832" t="s">
        <v>2467</v>
      </c>
      <c r="H547" s="832" t="s">
        <v>580</v>
      </c>
      <c r="I547" s="832" t="s">
        <v>1882</v>
      </c>
      <c r="J547" s="832" t="s">
        <v>1878</v>
      </c>
      <c r="K547" s="832" t="s">
        <v>1883</v>
      </c>
      <c r="L547" s="835">
        <v>35.11</v>
      </c>
      <c r="M547" s="835">
        <v>35.11</v>
      </c>
      <c r="N547" s="832">
        <v>1</v>
      </c>
      <c r="O547" s="836">
        <v>0.5</v>
      </c>
      <c r="P547" s="835">
        <v>35.11</v>
      </c>
      <c r="Q547" s="837">
        <v>1</v>
      </c>
      <c r="R547" s="832">
        <v>1</v>
      </c>
      <c r="S547" s="837">
        <v>1</v>
      </c>
      <c r="T547" s="836">
        <v>0.5</v>
      </c>
      <c r="U547" s="838">
        <v>1</v>
      </c>
    </row>
    <row r="548" spans="1:21" ht="14.4" customHeight="1" x14ac:dyDescent="0.3">
      <c r="A548" s="831">
        <v>30</v>
      </c>
      <c r="B548" s="832" t="s">
        <v>2401</v>
      </c>
      <c r="C548" s="832" t="s">
        <v>2407</v>
      </c>
      <c r="D548" s="833" t="s">
        <v>3186</v>
      </c>
      <c r="E548" s="834" t="s">
        <v>2421</v>
      </c>
      <c r="F548" s="832" t="s">
        <v>2402</v>
      </c>
      <c r="G548" s="832" t="s">
        <v>2467</v>
      </c>
      <c r="H548" s="832" t="s">
        <v>546</v>
      </c>
      <c r="I548" s="832" t="s">
        <v>3088</v>
      </c>
      <c r="J548" s="832" t="s">
        <v>2469</v>
      </c>
      <c r="K548" s="832" t="s">
        <v>3089</v>
      </c>
      <c r="L548" s="835">
        <v>32.99</v>
      </c>
      <c r="M548" s="835">
        <v>32.99</v>
      </c>
      <c r="N548" s="832">
        <v>1</v>
      </c>
      <c r="O548" s="836">
        <v>0.5</v>
      </c>
      <c r="P548" s="835">
        <v>32.99</v>
      </c>
      <c r="Q548" s="837">
        <v>1</v>
      </c>
      <c r="R548" s="832">
        <v>1</v>
      </c>
      <c r="S548" s="837">
        <v>1</v>
      </c>
      <c r="T548" s="836">
        <v>0.5</v>
      </c>
      <c r="U548" s="838">
        <v>1</v>
      </c>
    </row>
    <row r="549" spans="1:21" ht="14.4" customHeight="1" x14ac:dyDescent="0.3">
      <c r="A549" s="831">
        <v>30</v>
      </c>
      <c r="B549" s="832" t="s">
        <v>2401</v>
      </c>
      <c r="C549" s="832" t="s">
        <v>2407</v>
      </c>
      <c r="D549" s="833" t="s">
        <v>3186</v>
      </c>
      <c r="E549" s="834" t="s">
        <v>2421</v>
      </c>
      <c r="F549" s="832" t="s">
        <v>2402</v>
      </c>
      <c r="G549" s="832" t="s">
        <v>2471</v>
      </c>
      <c r="H549" s="832" t="s">
        <v>580</v>
      </c>
      <c r="I549" s="832" t="s">
        <v>2472</v>
      </c>
      <c r="J549" s="832" t="s">
        <v>2473</v>
      </c>
      <c r="K549" s="832" t="s">
        <v>2185</v>
      </c>
      <c r="L549" s="835">
        <v>161.06</v>
      </c>
      <c r="M549" s="835">
        <v>161.06</v>
      </c>
      <c r="N549" s="832">
        <v>1</v>
      </c>
      <c r="O549" s="836">
        <v>0.5</v>
      </c>
      <c r="P549" s="835"/>
      <c r="Q549" s="837">
        <v>0</v>
      </c>
      <c r="R549" s="832"/>
      <c r="S549" s="837">
        <v>0</v>
      </c>
      <c r="T549" s="836"/>
      <c r="U549" s="838">
        <v>0</v>
      </c>
    </row>
    <row r="550" spans="1:21" ht="14.4" customHeight="1" x14ac:dyDescent="0.3">
      <c r="A550" s="831">
        <v>30</v>
      </c>
      <c r="B550" s="832" t="s">
        <v>2401</v>
      </c>
      <c r="C550" s="832" t="s">
        <v>2407</v>
      </c>
      <c r="D550" s="833" t="s">
        <v>3186</v>
      </c>
      <c r="E550" s="834" t="s">
        <v>2421</v>
      </c>
      <c r="F550" s="832" t="s">
        <v>2402</v>
      </c>
      <c r="G550" s="832" t="s">
        <v>2508</v>
      </c>
      <c r="H550" s="832" t="s">
        <v>580</v>
      </c>
      <c r="I550" s="832" t="s">
        <v>2528</v>
      </c>
      <c r="J550" s="832" t="s">
        <v>861</v>
      </c>
      <c r="K550" s="832" t="s">
        <v>1835</v>
      </c>
      <c r="L550" s="835">
        <v>490.89</v>
      </c>
      <c r="M550" s="835">
        <v>490.89</v>
      </c>
      <c r="N550" s="832">
        <v>1</v>
      </c>
      <c r="O550" s="836">
        <v>0.5</v>
      </c>
      <c r="P550" s="835"/>
      <c r="Q550" s="837">
        <v>0</v>
      </c>
      <c r="R550" s="832"/>
      <c r="S550" s="837">
        <v>0</v>
      </c>
      <c r="T550" s="836"/>
      <c r="U550" s="838">
        <v>0</v>
      </c>
    </row>
    <row r="551" spans="1:21" ht="14.4" customHeight="1" x14ac:dyDescent="0.3">
      <c r="A551" s="831">
        <v>30</v>
      </c>
      <c r="B551" s="832" t="s">
        <v>2401</v>
      </c>
      <c r="C551" s="832" t="s">
        <v>2407</v>
      </c>
      <c r="D551" s="833" t="s">
        <v>3186</v>
      </c>
      <c r="E551" s="834" t="s">
        <v>2421</v>
      </c>
      <c r="F551" s="832" t="s">
        <v>2402</v>
      </c>
      <c r="G551" s="832" t="s">
        <v>2508</v>
      </c>
      <c r="H551" s="832" t="s">
        <v>580</v>
      </c>
      <c r="I551" s="832" t="s">
        <v>2860</v>
      </c>
      <c r="J551" s="832" t="s">
        <v>861</v>
      </c>
      <c r="K551" s="832" t="s">
        <v>1831</v>
      </c>
      <c r="L551" s="835">
        <v>736.33</v>
      </c>
      <c r="M551" s="835">
        <v>736.33</v>
      </c>
      <c r="N551" s="832">
        <v>1</v>
      </c>
      <c r="O551" s="836">
        <v>0.5</v>
      </c>
      <c r="P551" s="835"/>
      <c r="Q551" s="837">
        <v>0</v>
      </c>
      <c r="R551" s="832"/>
      <c r="S551" s="837">
        <v>0</v>
      </c>
      <c r="T551" s="836"/>
      <c r="U551" s="838">
        <v>0</v>
      </c>
    </row>
    <row r="552" spans="1:21" ht="14.4" customHeight="1" x14ac:dyDescent="0.3">
      <c r="A552" s="831">
        <v>30</v>
      </c>
      <c r="B552" s="832" t="s">
        <v>2401</v>
      </c>
      <c r="C552" s="832" t="s">
        <v>2407</v>
      </c>
      <c r="D552" s="833" t="s">
        <v>3186</v>
      </c>
      <c r="E552" s="834" t="s">
        <v>2421</v>
      </c>
      <c r="F552" s="832" t="s">
        <v>2402</v>
      </c>
      <c r="G552" s="832" t="s">
        <v>2793</v>
      </c>
      <c r="H552" s="832" t="s">
        <v>546</v>
      </c>
      <c r="I552" s="832" t="s">
        <v>3090</v>
      </c>
      <c r="J552" s="832" t="s">
        <v>3091</v>
      </c>
      <c r="K552" s="832" t="s">
        <v>1909</v>
      </c>
      <c r="L552" s="835">
        <v>32.76</v>
      </c>
      <c r="M552" s="835">
        <v>32.76</v>
      </c>
      <c r="N552" s="832">
        <v>1</v>
      </c>
      <c r="O552" s="836">
        <v>0.5</v>
      </c>
      <c r="P552" s="835"/>
      <c r="Q552" s="837">
        <v>0</v>
      </c>
      <c r="R552" s="832"/>
      <c r="S552" s="837">
        <v>0</v>
      </c>
      <c r="T552" s="836"/>
      <c r="U552" s="838">
        <v>0</v>
      </c>
    </row>
    <row r="553" spans="1:21" ht="14.4" customHeight="1" x14ac:dyDescent="0.3">
      <c r="A553" s="831">
        <v>30</v>
      </c>
      <c r="B553" s="832" t="s">
        <v>2401</v>
      </c>
      <c r="C553" s="832" t="s">
        <v>2407</v>
      </c>
      <c r="D553" s="833" t="s">
        <v>3186</v>
      </c>
      <c r="E553" s="834" t="s">
        <v>2421</v>
      </c>
      <c r="F553" s="832" t="s">
        <v>2402</v>
      </c>
      <c r="G553" s="832" t="s">
        <v>2793</v>
      </c>
      <c r="H553" s="832" t="s">
        <v>580</v>
      </c>
      <c r="I553" s="832" t="s">
        <v>1907</v>
      </c>
      <c r="J553" s="832" t="s">
        <v>1908</v>
      </c>
      <c r="K553" s="832" t="s">
        <v>1909</v>
      </c>
      <c r="L553" s="835">
        <v>32.76</v>
      </c>
      <c r="M553" s="835">
        <v>32.76</v>
      </c>
      <c r="N553" s="832">
        <v>1</v>
      </c>
      <c r="O553" s="836">
        <v>0.5</v>
      </c>
      <c r="P553" s="835"/>
      <c r="Q553" s="837">
        <v>0</v>
      </c>
      <c r="R553" s="832"/>
      <c r="S553" s="837">
        <v>0</v>
      </c>
      <c r="T553" s="836"/>
      <c r="U553" s="838">
        <v>0</v>
      </c>
    </row>
    <row r="554" spans="1:21" ht="14.4" customHeight="1" x14ac:dyDescent="0.3">
      <c r="A554" s="831">
        <v>30</v>
      </c>
      <c r="B554" s="832" t="s">
        <v>2401</v>
      </c>
      <c r="C554" s="832" t="s">
        <v>2407</v>
      </c>
      <c r="D554" s="833" t="s">
        <v>3186</v>
      </c>
      <c r="E554" s="834" t="s">
        <v>2421</v>
      </c>
      <c r="F554" s="832" t="s">
        <v>2402</v>
      </c>
      <c r="G554" s="832" t="s">
        <v>2510</v>
      </c>
      <c r="H554" s="832" t="s">
        <v>546</v>
      </c>
      <c r="I554" s="832" t="s">
        <v>2511</v>
      </c>
      <c r="J554" s="832" t="s">
        <v>2512</v>
      </c>
      <c r="K554" s="832" t="s">
        <v>603</v>
      </c>
      <c r="L554" s="835">
        <v>88.1</v>
      </c>
      <c r="M554" s="835">
        <v>88.1</v>
      </c>
      <c r="N554" s="832">
        <v>1</v>
      </c>
      <c r="O554" s="836">
        <v>0.5</v>
      </c>
      <c r="P554" s="835"/>
      <c r="Q554" s="837">
        <v>0</v>
      </c>
      <c r="R554" s="832"/>
      <c r="S554" s="837">
        <v>0</v>
      </c>
      <c r="T554" s="836"/>
      <c r="U554" s="838">
        <v>0</v>
      </c>
    </row>
    <row r="555" spans="1:21" ht="14.4" customHeight="1" x14ac:dyDescent="0.3">
      <c r="A555" s="831">
        <v>30</v>
      </c>
      <c r="B555" s="832" t="s">
        <v>2401</v>
      </c>
      <c r="C555" s="832" t="s">
        <v>2407</v>
      </c>
      <c r="D555" s="833" t="s">
        <v>3186</v>
      </c>
      <c r="E555" s="834" t="s">
        <v>2421</v>
      </c>
      <c r="F555" s="832" t="s">
        <v>2402</v>
      </c>
      <c r="G555" s="832" t="s">
        <v>2577</v>
      </c>
      <c r="H555" s="832" t="s">
        <v>546</v>
      </c>
      <c r="I555" s="832" t="s">
        <v>3092</v>
      </c>
      <c r="J555" s="832" t="s">
        <v>893</v>
      </c>
      <c r="K555" s="832" t="s">
        <v>3093</v>
      </c>
      <c r="L555" s="835">
        <v>16.12</v>
      </c>
      <c r="M555" s="835">
        <v>16.12</v>
      </c>
      <c r="N555" s="832">
        <v>1</v>
      </c>
      <c r="O555" s="836">
        <v>0.5</v>
      </c>
      <c r="P555" s="835">
        <v>16.12</v>
      </c>
      <c r="Q555" s="837">
        <v>1</v>
      </c>
      <c r="R555" s="832">
        <v>1</v>
      </c>
      <c r="S555" s="837">
        <v>1</v>
      </c>
      <c r="T555" s="836">
        <v>0.5</v>
      </c>
      <c r="U555" s="838">
        <v>1</v>
      </c>
    </row>
    <row r="556" spans="1:21" ht="14.4" customHeight="1" x14ac:dyDescent="0.3">
      <c r="A556" s="831">
        <v>30</v>
      </c>
      <c r="B556" s="832" t="s">
        <v>2401</v>
      </c>
      <c r="C556" s="832" t="s">
        <v>2407</v>
      </c>
      <c r="D556" s="833" t="s">
        <v>3186</v>
      </c>
      <c r="E556" s="834" t="s">
        <v>2421</v>
      </c>
      <c r="F556" s="832" t="s">
        <v>2402</v>
      </c>
      <c r="G556" s="832" t="s">
        <v>2577</v>
      </c>
      <c r="H556" s="832" t="s">
        <v>546</v>
      </c>
      <c r="I556" s="832" t="s">
        <v>3094</v>
      </c>
      <c r="J556" s="832" t="s">
        <v>3095</v>
      </c>
      <c r="K556" s="832" t="s">
        <v>3096</v>
      </c>
      <c r="L556" s="835">
        <v>0</v>
      </c>
      <c r="M556" s="835">
        <v>0</v>
      </c>
      <c r="N556" s="832">
        <v>1</v>
      </c>
      <c r="O556" s="836">
        <v>0.5</v>
      </c>
      <c r="P556" s="835">
        <v>0</v>
      </c>
      <c r="Q556" s="837"/>
      <c r="R556" s="832">
        <v>1</v>
      </c>
      <c r="S556" s="837">
        <v>1</v>
      </c>
      <c r="T556" s="836">
        <v>0.5</v>
      </c>
      <c r="U556" s="838">
        <v>1</v>
      </c>
    </row>
    <row r="557" spans="1:21" ht="14.4" customHeight="1" x14ac:dyDescent="0.3">
      <c r="A557" s="831">
        <v>30</v>
      </c>
      <c r="B557" s="832" t="s">
        <v>2401</v>
      </c>
      <c r="C557" s="832" t="s">
        <v>2407</v>
      </c>
      <c r="D557" s="833" t="s">
        <v>3186</v>
      </c>
      <c r="E557" s="834" t="s">
        <v>2421</v>
      </c>
      <c r="F557" s="832" t="s">
        <v>2402</v>
      </c>
      <c r="G557" s="832" t="s">
        <v>2474</v>
      </c>
      <c r="H557" s="832" t="s">
        <v>580</v>
      </c>
      <c r="I557" s="832" t="s">
        <v>2475</v>
      </c>
      <c r="J557" s="832" t="s">
        <v>1786</v>
      </c>
      <c r="K557" s="832" t="s">
        <v>1787</v>
      </c>
      <c r="L557" s="835">
        <v>16.12</v>
      </c>
      <c r="M557" s="835">
        <v>32.24</v>
      </c>
      <c r="N557" s="832">
        <v>2</v>
      </c>
      <c r="O557" s="836">
        <v>1.5</v>
      </c>
      <c r="P557" s="835"/>
      <c r="Q557" s="837">
        <v>0</v>
      </c>
      <c r="R557" s="832"/>
      <c r="S557" s="837">
        <v>0</v>
      </c>
      <c r="T557" s="836"/>
      <c r="U557" s="838">
        <v>0</v>
      </c>
    </row>
    <row r="558" spans="1:21" ht="14.4" customHeight="1" x14ac:dyDescent="0.3">
      <c r="A558" s="831">
        <v>30</v>
      </c>
      <c r="B558" s="832" t="s">
        <v>2401</v>
      </c>
      <c r="C558" s="832" t="s">
        <v>2407</v>
      </c>
      <c r="D558" s="833" t="s">
        <v>3186</v>
      </c>
      <c r="E558" s="834" t="s">
        <v>2421</v>
      </c>
      <c r="F558" s="832" t="s">
        <v>2402</v>
      </c>
      <c r="G558" s="832" t="s">
        <v>2513</v>
      </c>
      <c r="H558" s="832" t="s">
        <v>580</v>
      </c>
      <c r="I558" s="832" t="s">
        <v>1933</v>
      </c>
      <c r="J558" s="832" t="s">
        <v>1131</v>
      </c>
      <c r="K558" s="832" t="s">
        <v>1902</v>
      </c>
      <c r="L558" s="835">
        <v>47.7</v>
      </c>
      <c r="M558" s="835">
        <v>95.4</v>
      </c>
      <c r="N558" s="832">
        <v>2</v>
      </c>
      <c r="O558" s="836">
        <v>1</v>
      </c>
      <c r="P558" s="835">
        <v>47.7</v>
      </c>
      <c r="Q558" s="837">
        <v>0.5</v>
      </c>
      <c r="R558" s="832">
        <v>1</v>
      </c>
      <c r="S558" s="837">
        <v>0.5</v>
      </c>
      <c r="T558" s="836">
        <v>0.5</v>
      </c>
      <c r="U558" s="838">
        <v>0.5</v>
      </c>
    </row>
    <row r="559" spans="1:21" ht="14.4" customHeight="1" x14ac:dyDescent="0.3">
      <c r="A559" s="831">
        <v>30</v>
      </c>
      <c r="B559" s="832" t="s">
        <v>2401</v>
      </c>
      <c r="C559" s="832" t="s">
        <v>2407</v>
      </c>
      <c r="D559" s="833" t="s">
        <v>3186</v>
      </c>
      <c r="E559" s="834" t="s">
        <v>2421</v>
      </c>
      <c r="F559" s="832" t="s">
        <v>2402</v>
      </c>
      <c r="G559" s="832" t="s">
        <v>2476</v>
      </c>
      <c r="H559" s="832" t="s">
        <v>580</v>
      </c>
      <c r="I559" s="832" t="s">
        <v>1947</v>
      </c>
      <c r="J559" s="832" t="s">
        <v>1948</v>
      </c>
      <c r="K559" s="832" t="s">
        <v>1949</v>
      </c>
      <c r="L559" s="835">
        <v>72.88</v>
      </c>
      <c r="M559" s="835">
        <v>72.88</v>
      </c>
      <c r="N559" s="832">
        <v>1</v>
      </c>
      <c r="O559" s="836">
        <v>0.5</v>
      </c>
      <c r="P559" s="835">
        <v>72.88</v>
      </c>
      <c r="Q559" s="837">
        <v>1</v>
      </c>
      <c r="R559" s="832">
        <v>1</v>
      </c>
      <c r="S559" s="837">
        <v>1</v>
      </c>
      <c r="T559" s="836">
        <v>0.5</v>
      </c>
      <c r="U559" s="838">
        <v>1</v>
      </c>
    </row>
    <row r="560" spans="1:21" ht="14.4" customHeight="1" x14ac:dyDescent="0.3">
      <c r="A560" s="831">
        <v>30</v>
      </c>
      <c r="B560" s="832" t="s">
        <v>2401</v>
      </c>
      <c r="C560" s="832" t="s">
        <v>2407</v>
      </c>
      <c r="D560" s="833" t="s">
        <v>3186</v>
      </c>
      <c r="E560" s="834" t="s">
        <v>2421</v>
      </c>
      <c r="F560" s="832" t="s">
        <v>2402</v>
      </c>
      <c r="G560" s="832" t="s">
        <v>3097</v>
      </c>
      <c r="H560" s="832" t="s">
        <v>546</v>
      </c>
      <c r="I560" s="832" t="s">
        <v>3098</v>
      </c>
      <c r="J560" s="832" t="s">
        <v>1844</v>
      </c>
      <c r="K560" s="832" t="s">
        <v>1845</v>
      </c>
      <c r="L560" s="835">
        <v>160.1</v>
      </c>
      <c r="M560" s="835">
        <v>160.1</v>
      </c>
      <c r="N560" s="832">
        <v>1</v>
      </c>
      <c r="O560" s="836">
        <v>0.5</v>
      </c>
      <c r="P560" s="835"/>
      <c r="Q560" s="837">
        <v>0</v>
      </c>
      <c r="R560" s="832"/>
      <c r="S560" s="837">
        <v>0</v>
      </c>
      <c r="T560" s="836"/>
      <c r="U560" s="838">
        <v>0</v>
      </c>
    </row>
    <row r="561" spans="1:21" ht="14.4" customHeight="1" x14ac:dyDescent="0.3">
      <c r="A561" s="831">
        <v>30</v>
      </c>
      <c r="B561" s="832" t="s">
        <v>2401</v>
      </c>
      <c r="C561" s="832" t="s">
        <v>2407</v>
      </c>
      <c r="D561" s="833" t="s">
        <v>3186</v>
      </c>
      <c r="E561" s="834" t="s">
        <v>2421</v>
      </c>
      <c r="F561" s="832" t="s">
        <v>2402</v>
      </c>
      <c r="G561" s="832" t="s">
        <v>3097</v>
      </c>
      <c r="H561" s="832" t="s">
        <v>580</v>
      </c>
      <c r="I561" s="832" t="s">
        <v>3099</v>
      </c>
      <c r="J561" s="832" t="s">
        <v>1844</v>
      </c>
      <c r="K561" s="832" t="s">
        <v>3100</v>
      </c>
      <c r="L561" s="835">
        <v>320.20999999999998</v>
      </c>
      <c r="M561" s="835">
        <v>320.20999999999998</v>
      </c>
      <c r="N561" s="832">
        <v>1</v>
      </c>
      <c r="O561" s="836">
        <v>0.5</v>
      </c>
      <c r="P561" s="835"/>
      <c r="Q561" s="837">
        <v>0</v>
      </c>
      <c r="R561" s="832"/>
      <c r="S561" s="837">
        <v>0</v>
      </c>
      <c r="T561" s="836"/>
      <c r="U561" s="838">
        <v>0</v>
      </c>
    </row>
    <row r="562" spans="1:21" ht="14.4" customHeight="1" x14ac:dyDescent="0.3">
      <c r="A562" s="831">
        <v>30</v>
      </c>
      <c r="B562" s="832" t="s">
        <v>2401</v>
      </c>
      <c r="C562" s="832" t="s">
        <v>2407</v>
      </c>
      <c r="D562" s="833" t="s">
        <v>3186</v>
      </c>
      <c r="E562" s="834" t="s">
        <v>2421</v>
      </c>
      <c r="F562" s="832" t="s">
        <v>2402</v>
      </c>
      <c r="G562" s="832" t="s">
        <v>3101</v>
      </c>
      <c r="H562" s="832" t="s">
        <v>546</v>
      </c>
      <c r="I562" s="832" t="s">
        <v>3102</v>
      </c>
      <c r="J562" s="832" t="s">
        <v>3103</v>
      </c>
      <c r="K562" s="832" t="s">
        <v>3104</v>
      </c>
      <c r="L562" s="835">
        <v>294.29000000000002</v>
      </c>
      <c r="M562" s="835">
        <v>294.29000000000002</v>
      </c>
      <c r="N562" s="832">
        <v>1</v>
      </c>
      <c r="O562" s="836">
        <v>0.5</v>
      </c>
      <c r="P562" s="835"/>
      <c r="Q562" s="837">
        <v>0</v>
      </c>
      <c r="R562" s="832"/>
      <c r="S562" s="837">
        <v>0</v>
      </c>
      <c r="T562" s="836"/>
      <c r="U562" s="838">
        <v>0</v>
      </c>
    </row>
    <row r="563" spans="1:21" ht="14.4" customHeight="1" x14ac:dyDescent="0.3">
      <c r="A563" s="831">
        <v>30</v>
      </c>
      <c r="B563" s="832" t="s">
        <v>2401</v>
      </c>
      <c r="C563" s="832" t="s">
        <v>2407</v>
      </c>
      <c r="D563" s="833" t="s">
        <v>3186</v>
      </c>
      <c r="E563" s="834" t="s">
        <v>2421</v>
      </c>
      <c r="F563" s="832" t="s">
        <v>2402</v>
      </c>
      <c r="G563" s="832" t="s">
        <v>2483</v>
      </c>
      <c r="H563" s="832" t="s">
        <v>546</v>
      </c>
      <c r="I563" s="832" t="s">
        <v>2484</v>
      </c>
      <c r="J563" s="832" t="s">
        <v>1203</v>
      </c>
      <c r="K563" s="832" t="s">
        <v>2485</v>
      </c>
      <c r="L563" s="835">
        <v>105.46</v>
      </c>
      <c r="M563" s="835">
        <v>105.46</v>
      </c>
      <c r="N563" s="832">
        <v>1</v>
      </c>
      <c r="O563" s="836">
        <v>0.5</v>
      </c>
      <c r="P563" s="835"/>
      <c r="Q563" s="837">
        <v>0</v>
      </c>
      <c r="R563" s="832"/>
      <c r="S563" s="837">
        <v>0</v>
      </c>
      <c r="T563" s="836"/>
      <c r="U563" s="838">
        <v>0</v>
      </c>
    </row>
    <row r="564" spans="1:21" ht="14.4" customHeight="1" x14ac:dyDescent="0.3">
      <c r="A564" s="831">
        <v>30</v>
      </c>
      <c r="B564" s="832" t="s">
        <v>2401</v>
      </c>
      <c r="C564" s="832" t="s">
        <v>2407</v>
      </c>
      <c r="D564" s="833" t="s">
        <v>3186</v>
      </c>
      <c r="E564" s="834" t="s">
        <v>2421</v>
      </c>
      <c r="F564" s="832" t="s">
        <v>2402</v>
      </c>
      <c r="G564" s="832" t="s">
        <v>2531</v>
      </c>
      <c r="H564" s="832" t="s">
        <v>546</v>
      </c>
      <c r="I564" s="832" t="s">
        <v>2532</v>
      </c>
      <c r="J564" s="832" t="s">
        <v>2533</v>
      </c>
      <c r="K564" s="832" t="s">
        <v>2534</v>
      </c>
      <c r="L564" s="835">
        <v>203.36</v>
      </c>
      <c r="M564" s="835">
        <v>203.36</v>
      </c>
      <c r="N564" s="832">
        <v>1</v>
      </c>
      <c r="O564" s="836">
        <v>0.5</v>
      </c>
      <c r="P564" s="835">
        <v>203.36</v>
      </c>
      <c r="Q564" s="837">
        <v>1</v>
      </c>
      <c r="R564" s="832">
        <v>1</v>
      </c>
      <c r="S564" s="837">
        <v>1</v>
      </c>
      <c r="T564" s="836">
        <v>0.5</v>
      </c>
      <c r="U564" s="838">
        <v>1</v>
      </c>
    </row>
    <row r="565" spans="1:21" ht="14.4" customHeight="1" x14ac:dyDescent="0.3">
      <c r="A565" s="831">
        <v>30</v>
      </c>
      <c r="B565" s="832" t="s">
        <v>2401</v>
      </c>
      <c r="C565" s="832" t="s">
        <v>2407</v>
      </c>
      <c r="D565" s="833" t="s">
        <v>3186</v>
      </c>
      <c r="E565" s="834" t="s">
        <v>2421</v>
      </c>
      <c r="F565" s="832" t="s">
        <v>2402</v>
      </c>
      <c r="G565" s="832" t="s">
        <v>2705</v>
      </c>
      <c r="H565" s="832" t="s">
        <v>546</v>
      </c>
      <c r="I565" s="832" t="s">
        <v>2706</v>
      </c>
      <c r="J565" s="832" t="s">
        <v>2707</v>
      </c>
      <c r="K565" s="832" t="s">
        <v>1468</v>
      </c>
      <c r="L565" s="835">
        <v>0</v>
      </c>
      <c r="M565" s="835">
        <v>0</v>
      </c>
      <c r="N565" s="832">
        <v>1</v>
      </c>
      <c r="O565" s="836">
        <v>0.5</v>
      </c>
      <c r="P565" s="835">
        <v>0</v>
      </c>
      <c r="Q565" s="837"/>
      <c r="R565" s="832">
        <v>1</v>
      </c>
      <c r="S565" s="837">
        <v>1</v>
      </c>
      <c r="T565" s="836">
        <v>0.5</v>
      </c>
      <c r="U565" s="838">
        <v>1</v>
      </c>
    </row>
    <row r="566" spans="1:21" ht="14.4" customHeight="1" x14ac:dyDescent="0.3">
      <c r="A566" s="831">
        <v>30</v>
      </c>
      <c r="B566" s="832" t="s">
        <v>2401</v>
      </c>
      <c r="C566" s="832" t="s">
        <v>2407</v>
      </c>
      <c r="D566" s="833" t="s">
        <v>3186</v>
      </c>
      <c r="E566" s="834" t="s">
        <v>2421</v>
      </c>
      <c r="F566" s="832" t="s">
        <v>2402</v>
      </c>
      <c r="G566" s="832" t="s">
        <v>2492</v>
      </c>
      <c r="H566" s="832" t="s">
        <v>546</v>
      </c>
      <c r="I566" s="832" t="s">
        <v>2806</v>
      </c>
      <c r="J566" s="832" t="s">
        <v>833</v>
      </c>
      <c r="K566" s="832" t="s">
        <v>2807</v>
      </c>
      <c r="L566" s="835">
        <v>50.89</v>
      </c>
      <c r="M566" s="835">
        <v>50.89</v>
      </c>
      <c r="N566" s="832">
        <v>1</v>
      </c>
      <c r="O566" s="836">
        <v>1</v>
      </c>
      <c r="P566" s="835"/>
      <c r="Q566" s="837">
        <v>0</v>
      </c>
      <c r="R566" s="832"/>
      <c r="S566" s="837">
        <v>0</v>
      </c>
      <c r="T566" s="836"/>
      <c r="U566" s="838">
        <v>0</v>
      </c>
    </row>
    <row r="567" spans="1:21" ht="14.4" customHeight="1" x14ac:dyDescent="0.3">
      <c r="A567" s="831">
        <v>30</v>
      </c>
      <c r="B567" s="832" t="s">
        <v>2401</v>
      </c>
      <c r="C567" s="832" t="s">
        <v>2407</v>
      </c>
      <c r="D567" s="833" t="s">
        <v>3186</v>
      </c>
      <c r="E567" s="834" t="s">
        <v>2421</v>
      </c>
      <c r="F567" s="832" t="s">
        <v>2402</v>
      </c>
      <c r="G567" s="832" t="s">
        <v>2492</v>
      </c>
      <c r="H567" s="832" t="s">
        <v>546</v>
      </c>
      <c r="I567" s="832" t="s">
        <v>3105</v>
      </c>
      <c r="J567" s="832" t="s">
        <v>833</v>
      </c>
      <c r="K567" s="832" t="s">
        <v>2807</v>
      </c>
      <c r="L567" s="835">
        <v>50.89</v>
      </c>
      <c r="M567" s="835">
        <v>50.89</v>
      </c>
      <c r="N567" s="832">
        <v>1</v>
      </c>
      <c r="O567" s="836">
        <v>1</v>
      </c>
      <c r="P567" s="835"/>
      <c r="Q567" s="837">
        <v>0</v>
      </c>
      <c r="R567" s="832"/>
      <c r="S567" s="837">
        <v>0</v>
      </c>
      <c r="T567" s="836"/>
      <c r="U567" s="838">
        <v>0</v>
      </c>
    </row>
    <row r="568" spans="1:21" ht="14.4" customHeight="1" x14ac:dyDescent="0.3">
      <c r="A568" s="831">
        <v>30</v>
      </c>
      <c r="B568" s="832" t="s">
        <v>2401</v>
      </c>
      <c r="C568" s="832" t="s">
        <v>2407</v>
      </c>
      <c r="D568" s="833" t="s">
        <v>3186</v>
      </c>
      <c r="E568" s="834" t="s">
        <v>2421</v>
      </c>
      <c r="F568" s="832" t="s">
        <v>2402</v>
      </c>
      <c r="G568" s="832" t="s">
        <v>2518</v>
      </c>
      <c r="H568" s="832" t="s">
        <v>546</v>
      </c>
      <c r="I568" s="832" t="s">
        <v>2535</v>
      </c>
      <c r="J568" s="832" t="s">
        <v>2536</v>
      </c>
      <c r="K568" s="832" t="s">
        <v>1874</v>
      </c>
      <c r="L568" s="835">
        <v>122.73</v>
      </c>
      <c r="M568" s="835">
        <v>122.73</v>
      </c>
      <c r="N568" s="832">
        <v>1</v>
      </c>
      <c r="O568" s="836">
        <v>0.5</v>
      </c>
      <c r="P568" s="835"/>
      <c r="Q568" s="837">
        <v>0</v>
      </c>
      <c r="R568" s="832"/>
      <c r="S568" s="837">
        <v>0</v>
      </c>
      <c r="T568" s="836"/>
      <c r="U568" s="838">
        <v>0</v>
      </c>
    </row>
    <row r="569" spans="1:21" ht="14.4" customHeight="1" x14ac:dyDescent="0.3">
      <c r="A569" s="831">
        <v>30</v>
      </c>
      <c r="B569" s="832" t="s">
        <v>2401</v>
      </c>
      <c r="C569" s="832" t="s">
        <v>2407</v>
      </c>
      <c r="D569" s="833" t="s">
        <v>3186</v>
      </c>
      <c r="E569" s="834" t="s">
        <v>2421</v>
      </c>
      <c r="F569" s="832" t="s">
        <v>2402</v>
      </c>
      <c r="G569" s="832" t="s">
        <v>2724</v>
      </c>
      <c r="H569" s="832" t="s">
        <v>546</v>
      </c>
      <c r="I569" s="832" t="s">
        <v>2725</v>
      </c>
      <c r="J569" s="832" t="s">
        <v>1244</v>
      </c>
      <c r="K569" s="832" t="s">
        <v>2726</v>
      </c>
      <c r="L569" s="835">
        <v>264</v>
      </c>
      <c r="M569" s="835">
        <v>264</v>
      </c>
      <c r="N569" s="832">
        <v>1</v>
      </c>
      <c r="O569" s="836">
        <v>0.5</v>
      </c>
      <c r="P569" s="835"/>
      <c r="Q569" s="837">
        <v>0</v>
      </c>
      <c r="R569" s="832"/>
      <c r="S569" s="837">
        <v>0</v>
      </c>
      <c r="T569" s="836"/>
      <c r="U569" s="838">
        <v>0</v>
      </c>
    </row>
    <row r="570" spans="1:21" ht="14.4" customHeight="1" x14ac:dyDescent="0.3">
      <c r="A570" s="831">
        <v>30</v>
      </c>
      <c r="B570" s="832" t="s">
        <v>2401</v>
      </c>
      <c r="C570" s="832" t="s">
        <v>2407</v>
      </c>
      <c r="D570" s="833" t="s">
        <v>3186</v>
      </c>
      <c r="E570" s="834" t="s">
        <v>2421</v>
      </c>
      <c r="F570" s="832" t="s">
        <v>2402</v>
      </c>
      <c r="G570" s="832" t="s">
        <v>3106</v>
      </c>
      <c r="H570" s="832" t="s">
        <v>546</v>
      </c>
      <c r="I570" s="832" t="s">
        <v>3107</v>
      </c>
      <c r="J570" s="832" t="s">
        <v>706</v>
      </c>
      <c r="K570" s="832" t="s">
        <v>3108</v>
      </c>
      <c r="L570" s="835">
        <v>0</v>
      </c>
      <c r="M570" s="835">
        <v>0</v>
      </c>
      <c r="N570" s="832">
        <v>1</v>
      </c>
      <c r="O570" s="836">
        <v>1</v>
      </c>
      <c r="P570" s="835"/>
      <c r="Q570" s="837"/>
      <c r="R570" s="832"/>
      <c r="S570" s="837">
        <v>0</v>
      </c>
      <c r="T570" s="836"/>
      <c r="U570" s="838">
        <v>0</v>
      </c>
    </row>
    <row r="571" spans="1:21" ht="14.4" customHeight="1" x14ac:dyDescent="0.3">
      <c r="A571" s="831">
        <v>30</v>
      </c>
      <c r="B571" s="832" t="s">
        <v>2401</v>
      </c>
      <c r="C571" s="832" t="s">
        <v>2407</v>
      </c>
      <c r="D571" s="833" t="s">
        <v>3186</v>
      </c>
      <c r="E571" s="834" t="s">
        <v>2421</v>
      </c>
      <c r="F571" s="832" t="s">
        <v>2402</v>
      </c>
      <c r="G571" s="832" t="s">
        <v>2521</v>
      </c>
      <c r="H571" s="832" t="s">
        <v>546</v>
      </c>
      <c r="I571" s="832" t="s">
        <v>2871</v>
      </c>
      <c r="J571" s="832" t="s">
        <v>683</v>
      </c>
      <c r="K571" s="832" t="s">
        <v>2872</v>
      </c>
      <c r="L571" s="835">
        <v>0</v>
      </c>
      <c r="M571" s="835">
        <v>0</v>
      </c>
      <c r="N571" s="832">
        <v>1</v>
      </c>
      <c r="O571" s="836">
        <v>0.5</v>
      </c>
      <c r="P571" s="835"/>
      <c r="Q571" s="837"/>
      <c r="R571" s="832"/>
      <c r="S571" s="837">
        <v>0</v>
      </c>
      <c r="T571" s="836"/>
      <c r="U571" s="838">
        <v>0</v>
      </c>
    </row>
    <row r="572" spans="1:21" ht="14.4" customHeight="1" x14ac:dyDescent="0.3">
      <c r="A572" s="831">
        <v>30</v>
      </c>
      <c r="B572" s="832" t="s">
        <v>2401</v>
      </c>
      <c r="C572" s="832" t="s">
        <v>2407</v>
      </c>
      <c r="D572" s="833" t="s">
        <v>3186</v>
      </c>
      <c r="E572" s="834" t="s">
        <v>2421</v>
      </c>
      <c r="F572" s="832" t="s">
        <v>2402</v>
      </c>
      <c r="G572" s="832" t="s">
        <v>2730</v>
      </c>
      <c r="H572" s="832" t="s">
        <v>580</v>
      </c>
      <c r="I572" s="832" t="s">
        <v>2166</v>
      </c>
      <c r="J572" s="832" t="s">
        <v>1307</v>
      </c>
      <c r="K572" s="832" t="s">
        <v>2167</v>
      </c>
      <c r="L572" s="835">
        <v>0</v>
      </c>
      <c r="M572" s="835">
        <v>0</v>
      </c>
      <c r="N572" s="832">
        <v>1</v>
      </c>
      <c r="O572" s="836">
        <v>0.5</v>
      </c>
      <c r="P572" s="835"/>
      <c r="Q572" s="837"/>
      <c r="R572" s="832"/>
      <c r="S572" s="837">
        <v>0</v>
      </c>
      <c r="T572" s="836"/>
      <c r="U572" s="838">
        <v>0</v>
      </c>
    </row>
    <row r="573" spans="1:21" ht="14.4" customHeight="1" x14ac:dyDescent="0.3">
      <c r="A573" s="831">
        <v>30</v>
      </c>
      <c r="B573" s="832" t="s">
        <v>2401</v>
      </c>
      <c r="C573" s="832" t="s">
        <v>2407</v>
      </c>
      <c r="D573" s="833" t="s">
        <v>3186</v>
      </c>
      <c r="E573" s="834" t="s">
        <v>2421</v>
      </c>
      <c r="F573" s="832" t="s">
        <v>2402</v>
      </c>
      <c r="G573" s="832" t="s">
        <v>2731</v>
      </c>
      <c r="H573" s="832" t="s">
        <v>580</v>
      </c>
      <c r="I573" s="832" t="s">
        <v>2954</v>
      </c>
      <c r="J573" s="832" t="s">
        <v>2276</v>
      </c>
      <c r="K573" s="832" t="s">
        <v>2955</v>
      </c>
      <c r="L573" s="835">
        <v>515</v>
      </c>
      <c r="M573" s="835">
        <v>515</v>
      </c>
      <c r="N573" s="832">
        <v>1</v>
      </c>
      <c r="O573" s="836">
        <v>1</v>
      </c>
      <c r="P573" s="835">
        <v>515</v>
      </c>
      <c r="Q573" s="837">
        <v>1</v>
      </c>
      <c r="R573" s="832">
        <v>1</v>
      </c>
      <c r="S573" s="837">
        <v>1</v>
      </c>
      <c r="T573" s="836">
        <v>1</v>
      </c>
      <c r="U573" s="838">
        <v>1</v>
      </c>
    </row>
    <row r="574" spans="1:21" ht="14.4" customHeight="1" x14ac:dyDescent="0.3">
      <c r="A574" s="831">
        <v>30</v>
      </c>
      <c r="B574" s="832" t="s">
        <v>2401</v>
      </c>
      <c r="C574" s="832" t="s">
        <v>2407</v>
      </c>
      <c r="D574" s="833" t="s">
        <v>3186</v>
      </c>
      <c r="E574" s="834" t="s">
        <v>2421</v>
      </c>
      <c r="F574" s="832" t="s">
        <v>2402</v>
      </c>
      <c r="G574" s="832" t="s">
        <v>2820</v>
      </c>
      <c r="H574" s="832" t="s">
        <v>580</v>
      </c>
      <c r="I574" s="832" t="s">
        <v>1957</v>
      </c>
      <c r="J574" s="832" t="s">
        <v>1958</v>
      </c>
      <c r="K574" s="832" t="s">
        <v>1959</v>
      </c>
      <c r="L574" s="835">
        <v>109.17</v>
      </c>
      <c r="M574" s="835">
        <v>109.17</v>
      </c>
      <c r="N574" s="832">
        <v>1</v>
      </c>
      <c r="O574" s="836">
        <v>0.5</v>
      </c>
      <c r="P574" s="835"/>
      <c r="Q574" s="837">
        <v>0</v>
      </c>
      <c r="R574" s="832"/>
      <c r="S574" s="837">
        <v>0</v>
      </c>
      <c r="T574" s="836"/>
      <c r="U574" s="838">
        <v>0</v>
      </c>
    </row>
    <row r="575" spans="1:21" ht="14.4" customHeight="1" x14ac:dyDescent="0.3">
      <c r="A575" s="831">
        <v>30</v>
      </c>
      <c r="B575" s="832" t="s">
        <v>2401</v>
      </c>
      <c r="C575" s="832" t="s">
        <v>2407</v>
      </c>
      <c r="D575" s="833" t="s">
        <v>3186</v>
      </c>
      <c r="E575" s="834" t="s">
        <v>2421</v>
      </c>
      <c r="F575" s="832" t="s">
        <v>2402</v>
      </c>
      <c r="G575" s="832" t="s">
        <v>3109</v>
      </c>
      <c r="H575" s="832" t="s">
        <v>546</v>
      </c>
      <c r="I575" s="832" t="s">
        <v>3110</v>
      </c>
      <c r="J575" s="832" t="s">
        <v>3111</v>
      </c>
      <c r="K575" s="832" t="s">
        <v>3112</v>
      </c>
      <c r="L575" s="835">
        <v>83.38</v>
      </c>
      <c r="M575" s="835">
        <v>83.38</v>
      </c>
      <c r="N575" s="832">
        <v>1</v>
      </c>
      <c r="O575" s="836">
        <v>0.5</v>
      </c>
      <c r="P575" s="835"/>
      <c r="Q575" s="837">
        <v>0</v>
      </c>
      <c r="R575" s="832"/>
      <c r="S575" s="837">
        <v>0</v>
      </c>
      <c r="T575" s="836"/>
      <c r="U575" s="838">
        <v>0</v>
      </c>
    </row>
    <row r="576" spans="1:21" ht="14.4" customHeight="1" x14ac:dyDescent="0.3">
      <c r="A576" s="831">
        <v>30</v>
      </c>
      <c r="B576" s="832" t="s">
        <v>2401</v>
      </c>
      <c r="C576" s="832" t="s">
        <v>2407</v>
      </c>
      <c r="D576" s="833" t="s">
        <v>3186</v>
      </c>
      <c r="E576" s="834" t="s">
        <v>2421</v>
      </c>
      <c r="F576" s="832" t="s">
        <v>2402</v>
      </c>
      <c r="G576" s="832" t="s">
        <v>2873</v>
      </c>
      <c r="H576" s="832" t="s">
        <v>546</v>
      </c>
      <c r="I576" s="832" t="s">
        <v>2874</v>
      </c>
      <c r="J576" s="832" t="s">
        <v>984</v>
      </c>
      <c r="K576" s="832" t="s">
        <v>2875</v>
      </c>
      <c r="L576" s="835">
        <v>374.79</v>
      </c>
      <c r="M576" s="835">
        <v>374.79</v>
      </c>
      <c r="N576" s="832">
        <v>1</v>
      </c>
      <c r="O576" s="836">
        <v>0.5</v>
      </c>
      <c r="P576" s="835"/>
      <c r="Q576" s="837">
        <v>0</v>
      </c>
      <c r="R576" s="832"/>
      <c r="S576" s="837">
        <v>0</v>
      </c>
      <c r="T576" s="836"/>
      <c r="U576" s="838">
        <v>0</v>
      </c>
    </row>
    <row r="577" spans="1:21" ht="14.4" customHeight="1" x14ac:dyDescent="0.3">
      <c r="A577" s="831">
        <v>30</v>
      </c>
      <c r="B577" s="832" t="s">
        <v>2401</v>
      </c>
      <c r="C577" s="832" t="s">
        <v>2407</v>
      </c>
      <c r="D577" s="833" t="s">
        <v>3186</v>
      </c>
      <c r="E577" s="834" t="s">
        <v>2421</v>
      </c>
      <c r="F577" s="832" t="s">
        <v>2402</v>
      </c>
      <c r="G577" s="832" t="s">
        <v>2497</v>
      </c>
      <c r="H577" s="832" t="s">
        <v>580</v>
      </c>
      <c r="I577" s="832" t="s">
        <v>2024</v>
      </c>
      <c r="J577" s="832" t="s">
        <v>2022</v>
      </c>
      <c r="K577" s="832" t="s">
        <v>2025</v>
      </c>
      <c r="L577" s="835">
        <v>63.14</v>
      </c>
      <c r="M577" s="835">
        <v>63.14</v>
      </c>
      <c r="N577" s="832">
        <v>1</v>
      </c>
      <c r="O577" s="836">
        <v>0.5</v>
      </c>
      <c r="P577" s="835"/>
      <c r="Q577" s="837">
        <v>0</v>
      </c>
      <c r="R577" s="832"/>
      <c r="S577" s="837">
        <v>0</v>
      </c>
      <c r="T577" s="836"/>
      <c r="U577" s="838">
        <v>0</v>
      </c>
    </row>
    <row r="578" spans="1:21" ht="14.4" customHeight="1" x14ac:dyDescent="0.3">
      <c r="A578" s="831">
        <v>30</v>
      </c>
      <c r="B578" s="832" t="s">
        <v>2401</v>
      </c>
      <c r="C578" s="832" t="s">
        <v>2407</v>
      </c>
      <c r="D578" s="833" t="s">
        <v>3186</v>
      </c>
      <c r="E578" s="834" t="s">
        <v>2421</v>
      </c>
      <c r="F578" s="832" t="s">
        <v>2402</v>
      </c>
      <c r="G578" s="832" t="s">
        <v>2497</v>
      </c>
      <c r="H578" s="832" t="s">
        <v>580</v>
      </c>
      <c r="I578" s="832" t="s">
        <v>2027</v>
      </c>
      <c r="J578" s="832" t="s">
        <v>2019</v>
      </c>
      <c r="K578" s="832" t="s">
        <v>2028</v>
      </c>
      <c r="L578" s="835">
        <v>49.08</v>
      </c>
      <c r="M578" s="835">
        <v>49.08</v>
      </c>
      <c r="N578" s="832">
        <v>1</v>
      </c>
      <c r="O578" s="836">
        <v>0.5</v>
      </c>
      <c r="P578" s="835"/>
      <c r="Q578" s="837">
        <v>0</v>
      </c>
      <c r="R578" s="832"/>
      <c r="S578" s="837">
        <v>0</v>
      </c>
      <c r="T578" s="836"/>
      <c r="U578" s="838">
        <v>0</v>
      </c>
    </row>
    <row r="579" spans="1:21" ht="14.4" customHeight="1" x14ac:dyDescent="0.3">
      <c r="A579" s="831">
        <v>30</v>
      </c>
      <c r="B579" s="832" t="s">
        <v>2401</v>
      </c>
      <c r="C579" s="832" t="s">
        <v>2407</v>
      </c>
      <c r="D579" s="833" t="s">
        <v>3186</v>
      </c>
      <c r="E579" s="834" t="s">
        <v>2417</v>
      </c>
      <c r="F579" s="832" t="s">
        <v>2402</v>
      </c>
      <c r="G579" s="832" t="s">
        <v>3113</v>
      </c>
      <c r="H579" s="832" t="s">
        <v>546</v>
      </c>
      <c r="I579" s="832" t="s">
        <v>3114</v>
      </c>
      <c r="J579" s="832" t="s">
        <v>3115</v>
      </c>
      <c r="K579" s="832" t="s">
        <v>2041</v>
      </c>
      <c r="L579" s="835">
        <v>78.33</v>
      </c>
      <c r="M579" s="835">
        <v>78.33</v>
      </c>
      <c r="N579" s="832">
        <v>1</v>
      </c>
      <c r="O579" s="836">
        <v>0.5</v>
      </c>
      <c r="P579" s="835">
        <v>78.33</v>
      </c>
      <c r="Q579" s="837">
        <v>1</v>
      </c>
      <c r="R579" s="832">
        <v>1</v>
      </c>
      <c r="S579" s="837">
        <v>1</v>
      </c>
      <c r="T579" s="836">
        <v>0.5</v>
      </c>
      <c r="U579" s="838">
        <v>1</v>
      </c>
    </row>
    <row r="580" spans="1:21" ht="14.4" customHeight="1" x14ac:dyDescent="0.3">
      <c r="A580" s="831">
        <v>30</v>
      </c>
      <c r="B580" s="832" t="s">
        <v>2401</v>
      </c>
      <c r="C580" s="832" t="s">
        <v>2407</v>
      </c>
      <c r="D580" s="833" t="s">
        <v>3186</v>
      </c>
      <c r="E580" s="834" t="s">
        <v>2417</v>
      </c>
      <c r="F580" s="832" t="s">
        <v>2402</v>
      </c>
      <c r="G580" s="832" t="s">
        <v>2434</v>
      </c>
      <c r="H580" s="832" t="s">
        <v>580</v>
      </c>
      <c r="I580" s="832" t="s">
        <v>3116</v>
      </c>
      <c r="J580" s="832" t="s">
        <v>710</v>
      </c>
      <c r="K580" s="832" t="s">
        <v>2542</v>
      </c>
      <c r="L580" s="835">
        <v>264</v>
      </c>
      <c r="M580" s="835">
        <v>264</v>
      </c>
      <c r="N580" s="832">
        <v>1</v>
      </c>
      <c r="O580" s="836">
        <v>0.5</v>
      </c>
      <c r="P580" s="835">
        <v>264</v>
      </c>
      <c r="Q580" s="837">
        <v>1</v>
      </c>
      <c r="R580" s="832">
        <v>1</v>
      </c>
      <c r="S580" s="837">
        <v>1</v>
      </c>
      <c r="T580" s="836">
        <v>0.5</v>
      </c>
      <c r="U580" s="838">
        <v>1</v>
      </c>
    </row>
    <row r="581" spans="1:21" ht="14.4" customHeight="1" x14ac:dyDescent="0.3">
      <c r="A581" s="831">
        <v>30</v>
      </c>
      <c r="B581" s="832" t="s">
        <v>2401</v>
      </c>
      <c r="C581" s="832" t="s">
        <v>2407</v>
      </c>
      <c r="D581" s="833" t="s">
        <v>3186</v>
      </c>
      <c r="E581" s="834" t="s">
        <v>2417</v>
      </c>
      <c r="F581" s="832" t="s">
        <v>2402</v>
      </c>
      <c r="G581" s="832" t="s">
        <v>2442</v>
      </c>
      <c r="H581" s="832" t="s">
        <v>580</v>
      </c>
      <c r="I581" s="832" t="s">
        <v>1862</v>
      </c>
      <c r="J581" s="832" t="s">
        <v>875</v>
      </c>
      <c r="K581" s="832" t="s">
        <v>1863</v>
      </c>
      <c r="L581" s="835">
        <v>42.51</v>
      </c>
      <c r="M581" s="835">
        <v>42.51</v>
      </c>
      <c r="N581" s="832">
        <v>1</v>
      </c>
      <c r="O581" s="836">
        <v>0.5</v>
      </c>
      <c r="P581" s="835"/>
      <c r="Q581" s="837">
        <v>0</v>
      </c>
      <c r="R581" s="832"/>
      <c r="S581" s="837">
        <v>0</v>
      </c>
      <c r="T581" s="836"/>
      <c r="U581" s="838">
        <v>0</v>
      </c>
    </row>
    <row r="582" spans="1:21" ht="14.4" customHeight="1" x14ac:dyDescent="0.3">
      <c r="A582" s="831">
        <v>30</v>
      </c>
      <c r="B582" s="832" t="s">
        <v>2401</v>
      </c>
      <c r="C582" s="832" t="s">
        <v>2407</v>
      </c>
      <c r="D582" s="833" t="s">
        <v>3186</v>
      </c>
      <c r="E582" s="834" t="s">
        <v>2417</v>
      </c>
      <c r="F582" s="832" t="s">
        <v>2402</v>
      </c>
      <c r="G582" s="832" t="s">
        <v>3117</v>
      </c>
      <c r="H582" s="832" t="s">
        <v>546</v>
      </c>
      <c r="I582" s="832" t="s">
        <v>3118</v>
      </c>
      <c r="J582" s="832" t="s">
        <v>3119</v>
      </c>
      <c r="K582" s="832" t="s">
        <v>3120</v>
      </c>
      <c r="L582" s="835">
        <v>0</v>
      </c>
      <c r="M582" s="835">
        <v>0</v>
      </c>
      <c r="N582" s="832">
        <v>1</v>
      </c>
      <c r="O582" s="836">
        <v>1</v>
      </c>
      <c r="P582" s="835">
        <v>0</v>
      </c>
      <c r="Q582" s="837"/>
      <c r="R582" s="832">
        <v>1</v>
      </c>
      <c r="S582" s="837">
        <v>1</v>
      </c>
      <c r="T582" s="836">
        <v>1</v>
      </c>
      <c r="U582" s="838">
        <v>1</v>
      </c>
    </row>
    <row r="583" spans="1:21" ht="14.4" customHeight="1" x14ac:dyDescent="0.3">
      <c r="A583" s="831">
        <v>30</v>
      </c>
      <c r="B583" s="832" t="s">
        <v>2401</v>
      </c>
      <c r="C583" s="832" t="s">
        <v>2407</v>
      </c>
      <c r="D583" s="833" t="s">
        <v>3186</v>
      </c>
      <c r="E583" s="834" t="s">
        <v>2417</v>
      </c>
      <c r="F583" s="832" t="s">
        <v>2402</v>
      </c>
      <c r="G583" s="832" t="s">
        <v>2632</v>
      </c>
      <c r="H583" s="832" t="s">
        <v>546</v>
      </c>
      <c r="I583" s="832" t="s">
        <v>2633</v>
      </c>
      <c r="J583" s="832" t="s">
        <v>1024</v>
      </c>
      <c r="K583" s="832" t="s">
        <v>2634</v>
      </c>
      <c r="L583" s="835">
        <v>107.27</v>
      </c>
      <c r="M583" s="835">
        <v>107.27</v>
      </c>
      <c r="N583" s="832">
        <v>1</v>
      </c>
      <c r="O583" s="836">
        <v>1</v>
      </c>
      <c r="P583" s="835">
        <v>107.27</v>
      </c>
      <c r="Q583" s="837">
        <v>1</v>
      </c>
      <c r="R583" s="832">
        <v>1</v>
      </c>
      <c r="S583" s="837">
        <v>1</v>
      </c>
      <c r="T583" s="836">
        <v>1</v>
      </c>
      <c r="U583" s="838">
        <v>1</v>
      </c>
    </row>
    <row r="584" spans="1:21" ht="14.4" customHeight="1" x14ac:dyDescent="0.3">
      <c r="A584" s="831">
        <v>30</v>
      </c>
      <c r="B584" s="832" t="s">
        <v>2401</v>
      </c>
      <c r="C584" s="832" t="s">
        <v>2407</v>
      </c>
      <c r="D584" s="833" t="s">
        <v>3186</v>
      </c>
      <c r="E584" s="834" t="s">
        <v>2417</v>
      </c>
      <c r="F584" s="832" t="s">
        <v>2402</v>
      </c>
      <c r="G584" s="832" t="s">
        <v>2852</v>
      </c>
      <c r="H584" s="832" t="s">
        <v>580</v>
      </c>
      <c r="I584" s="832" t="s">
        <v>2150</v>
      </c>
      <c r="J584" s="832" t="s">
        <v>2151</v>
      </c>
      <c r="K584" s="832" t="s">
        <v>2152</v>
      </c>
      <c r="L584" s="835">
        <v>88.92</v>
      </c>
      <c r="M584" s="835">
        <v>88.92</v>
      </c>
      <c r="N584" s="832">
        <v>1</v>
      </c>
      <c r="O584" s="836">
        <v>0.5</v>
      </c>
      <c r="P584" s="835">
        <v>88.92</v>
      </c>
      <c r="Q584" s="837">
        <v>1</v>
      </c>
      <c r="R584" s="832">
        <v>1</v>
      </c>
      <c r="S584" s="837">
        <v>1</v>
      </c>
      <c r="T584" s="836">
        <v>0.5</v>
      </c>
      <c r="U584" s="838">
        <v>1</v>
      </c>
    </row>
    <row r="585" spans="1:21" ht="14.4" customHeight="1" x14ac:dyDescent="0.3">
      <c r="A585" s="831">
        <v>30</v>
      </c>
      <c r="B585" s="832" t="s">
        <v>2401</v>
      </c>
      <c r="C585" s="832" t="s">
        <v>2407</v>
      </c>
      <c r="D585" s="833" t="s">
        <v>3186</v>
      </c>
      <c r="E585" s="834" t="s">
        <v>2417</v>
      </c>
      <c r="F585" s="832" t="s">
        <v>2402</v>
      </c>
      <c r="G585" s="832" t="s">
        <v>2556</v>
      </c>
      <c r="H585" s="832" t="s">
        <v>546</v>
      </c>
      <c r="I585" s="832" t="s">
        <v>2557</v>
      </c>
      <c r="J585" s="832" t="s">
        <v>2558</v>
      </c>
      <c r="K585" s="832" t="s">
        <v>2559</v>
      </c>
      <c r="L585" s="835">
        <v>760.22</v>
      </c>
      <c r="M585" s="835">
        <v>760.22</v>
      </c>
      <c r="N585" s="832">
        <v>1</v>
      </c>
      <c r="O585" s="836">
        <v>0.5</v>
      </c>
      <c r="P585" s="835"/>
      <c r="Q585" s="837">
        <v>0</v>
      </c>
      <c r="R585" s="832"/>
      <c r="S585" s="837">
        <v>0</v>
      </c>
      <c r="T585" s="836"/>
      <c r="U585" s="838">
        <v>0</v>
      </c>
    </row>
    <row r="586" spans="1:21" ht="14.4" customHeight="1" x14ac:dyDescent="0.3">
      <c r="A586" s="831">
        <v>30</v>
      </c>
      <c r="B586" s="832" t="s">
        <v>2401</v>
      </c>
      <c r="C586" s="832" t="s">
        <v>2407</v>
      </c>
      <c r="D586" s="833" t="s">
        <v>3186</v>
      </c>
      <c r="E586" s="834" t="s">
        <v>2417</v>
      </c>
      <c r="F586" s="832" t="s">
        <v>2402</v>
      </c>
      <c r="G586" s="832" t="s">
        <v>2560</v>
      </c>
      <c r="H586" s="832" t="s">
        <v>546</v>
      </c>
      <c r="I586" s="832" t="s">
        <v>3081</v>
      </c>
      <c r="J586" s="832" t="s">
        <v>829</v>
      </c>
      <c r="K586" s="832" t="s">
        <v>2446</v>
      </c>
      <c r="L586" s="835">
        <v>0</v>
      </c>
      <c r="M586" s="835">
        <v>0</v>
      </c>
      <c r="N586" s="832">
        <v>2</v>
      </c>
      <c r="O586" s="836">
        <v>1</v>
      </c>
      <c r="P586" s="835">
        <v>0</v>
      </c>
      <c r="Q586" s="837"/>
      <c r="R586" s="832">
        <v>2</v>
      </c>
      <c r="S586" s="837">
        <v>1</v>
      </c>
      <c r="T586" s="836">
        <v>1</v>
      </c>
      <c r="U586" s="838">
        <v>1</v>
      </c>
    </row>
    <row r="587" spans="1:21" ht="14.4" customHeight="1" x14ac:dyDescent="0.3">
      <c r="A587" s="831">
        <v>30</v>
      </c>
      <c r="B587" s="832" t="s">
        <v>2401</v>
      </c>
      <c r="C587" s="832" t="s">
        <v>2407</v>
      </c>
      <c r="D587" s="833" t="s">
        <v>3186</v>
      </c>
      <c r="E587" s="834" t="s">
        <v>2417</v>
      </c>
      <c r="F587" s="832" t="s">
        <v>2402</v>
      </c>
      <c r="G587" s="832" t="s">
        <v>2563</v>
      </c>
      <c r="H587" s="832" t="s">
        <v>546</v>
      </c>
      <c r="I587" s="832" t="s">
        <v>2564</v>
      </c>
      <c r="J587" s="832" t="s">
        <v>2565</v>
      </c>
      <c r="K587" s="832" t="s">
        <v>2566</v>
      </c>
      <c r="L587" s="835">
        <v>0</v>
      </c>
      <c r="M587" s="835">
        <v>0</v>
      </c>
      <c r="N587" s="832">
        <v>1</v>
      </c>
      <c r="O587" s="836">
        <v>0.5</v>
      </c>
      <c r="P587" s="835"/>
      <c r="Q587" s="837"/>
      <c r="R587" s="832"/>
      <c r="S587" s="837">
        <v>0</v>
      </c>
      <c r="T587" s="836"/>
      <c r="U587" s="838">
        <v>0</v>
      </c>
    </row>
    <row r="588" spans="1:21" ht="14.4" customHeight="1" x14ac:dyDescent="0.3">
      <c r="A588" s="831">
        <v>30</v>
      </c>
      <c r="B588" s="832" t="s">
        <v>2401</v>
      </c>
      <c r="C588" s="832" t="s">
        <v>2407</v>
      </c>
      <c r="D588" s="833" t="s">
        <v>3186</v>
      </c>
      <c r="E588" s="834" t="s">
        <v>2417</v>
      </c>
      <c r="F588" s="832" t="s">
        <v>2402</v>
      </c>
      <c r="G588" s="832" t="s">
        <v>2459</v>
      </c>
      <c r="H588" s="832" t="s">
        <v>546</v>
      </c>
      <c r="I588" s="832" t="s">
        <v>2567</v>
      </c>
      <c r="J588" s="832" t="s">
        <v>1018</v>
      </c>
      <c r="K588" s="832" t="s">
        <v>2462</v>
      </c>
      <c r="L588" s="835">
        <v>0</v>
      </c>
      <c r="M588" s="835">
        <v>0</v>
      </c>
      <c r="N588" s="832">
        <v>1</v>
      </c>
      <c r="O588" s="836">
        <v>0.5</v>
      </c>
      <c r="P588" s="835">
        <v>0</v>
      </c>
      <c r="Q588" s="837"/>
      <c r="R588" s="832">
        <v>1</v>
      </c>
      <c r="S588" s="837">
        <v>1</v>
      </c>
      <c r="T588" s="836">
        <v>0.5</v>
      </c>
      <c r="U588" s="838">
        <v>1</v>
      </c>
    </row>
    <row r="589" spans="1:21" ht="14.4" customHeight="1" x14ac:dyDescent="0.3">
      <c r="A589" s="831">
        <v>30</v>
      </c>
      <c r="B589" s="832" t="s">
        <v>2401</v>
      </c>
      <c r="C589" s="832" t="s">
        <v>2407</v>
      </c>
      <c r="D589" s="833" t="s">
        <v>3186</v>
      </c>
      <c r="E589" s="834" t="s">
        <v>2417</v>
      </c>
      <c r="F589" s="832" t="s">
        <v>2402</v>
      </c>
      <c r="G589" s="832" t="s">
        <v>2914</v>
      </c>
      <c r="H589" s="832" t="s">
        <v>546</v>
      </c>
      <c r="I589" s="832" t="s">
        <v>3121</v>
      </c>
      <c r="J589" s="832" t="s">
        <v>2916</v>
      </c>
      <c r="K589" s="832" t="s">
        <v>3122</v>
      </c>
      <c r="L589" s="835">
        <v>122.73</v>
      </c>
      <c r="M589" s="835">
        <v>122.73</v>
      </c>
      <c r="N589" s="832">
        <v>1</v>
      </c>
      <c r="O589" s="836">
        <v>1</v>
      </c>
      <c r="P589" s="835">
        <v>122.73</v>
      </c>
      <c r="Q589" s="837">
        <v>1</v>
      </c>
      <c r="R589" s="832">
        <v>1</v>
      </c>
      <c r="S589" s="837">
        <v>1</v>
      </c>
      <c r="T589" s="836">
        <v>1</v>
      </c>
      <c r="U589" s="838">
        <v>1</v>
      </c>
    </row>
    <row r="590" spans="1:21" ht="14.4" customHeight="1" x14ac:dyDescent="0.3">
      <c r="A590" s="831">
        <v>30</v>
      </c>
      <c r="B590" s="832" t="s">
        <v>2401</v>
      </c>
      <c r="C590" s="832" t="s">
        <v>2407</v>
      </c>
      <c r="D590" s="833" t="s">
        <v>3186</v>
      </c>
      <c r="E590" s="834" t="s">
        <v>2417</v>
      </c>
      <c r="F590" s="832" t="s">
        <v>2402</v>
      </c>
      <c r="G590" s="832" t="s">
        <v>2510</v>
      </c>
      <c r="H590" s="832" t="s">
        <v>546</v>
      </c>
      <c r="I590" s="832" t="s">
        <v>2511</v>
      </c>
      <c r="J590" s="832" t="s">
        <v>2512</v>
      </c>
      <c r="K590" s="832" t="s">
        <v>603</v>
      </c>
      <c r="L590" s="835">
        <v>88.1</v>
      </c>
      <c r="M590" s="835">
        <v>88.1</v>
      </c>
      <c r="N590" s="832">
        <v>1</v>
      </c>
      <c r="O590" s="836">
        <v>0.5</v>
      </c>
      <c r="P590" s="835">
        <v>88.1</v>
      </c>
      <c r="Q590" s="837">
        <v>1</v>
      </c>
      <c r="R590" s="832">
        <v>1</v>
      </c>
      <c r="S590" s="837">
        <v>1</v>
      </c>
      <c r="T590" s="836">
        <v>0.5</v>
      </c>
      <c r="U590" s="838">
        <v>1</v>
      </c>
    </row>
    <row r="591" spans="1:21" ht="14.4" customHeight="1" x14ac:dyDescent="0.3">
      <c r="A591" s="831">
        <v>30</v>
      </c>
      <c r="B591" s="832" t="s">
        <v>2401</v>
      </c>
      <c r="C591" s="832" t="s">
        <v>2407</v>
      </c>
      <c r="D591" s="833" t="s">
        <v>3186</v>
      </c>
      <c r="E591" s="834" t="s">
        <v>2417</v>
      </c>
      <c r="F591" s="832" t="s">
        <v>2402</v>
      </c>
      <c r="G591" s="832" t="s">
        <v>2577</v>
      </c>
      <c r="H591" s="832" t="s">
        <v>546</v>
      </c>
      <c r="I591" s="832" t="s">
        <v>2578</v>
      </c>
      <c r="J591" s="832" t="s">
        <v>893</v>
      </c>
      <c r="K591" s="832" t="s">
        <v>2579</v>
      </c>
      <c r="L591" s="835">
        <v>103.67</v>
      </c>
      <c r="M591" s="835">
        <v>103.67</v>
      </c>
      <c r="N591" s="832">
        <v>1</v>
      </c>
      <c r="O591" s="836">
        <v>0.5</v>
      </c>
      <c r="P591" s="835">
        <v>103.67</v>
      </c>
      <c r="Q591" s="837">
        <v>1</v>
      </c>
      <c r="R591" s="832">
        <v>1</v>
      </c>
      <c r="S591" s="837">
        <v>1</v>
      </c>
      <c r="T591" s="836">
        <v>0.5</v>
      </c>
      <c r="U591" s="838">
        <v>1</v>
      </c>
    </row>
    <row r="592" spans="1:21" ht="14.4" customHeight="1" x14ac:dyDescent="0.3">
      <c r="A592" s="831">
        <v>30</v>
      </c>
      <c r="B592" s="832" t="s">
        <v>2401</v>
      </c>
      <c r="C592" s="832" t="s">
        <v>2407</v>
      </c>
      <c r="D592" s="833" t="s">
        <v>3186</v>
      </c>
      <c r="E592" s="834" t="s">
        <v>2417</v>
      </c>
      <c r="F592" s="832" t="s">
        <v>2402</v>
      </c>
      <c r="G592" s="832" t="s">
        <v>2577</v>
      </c>
      <c r="H592" s="832" t="s">
        <v>546</v>
      </c>
      <c r="I592" s="832" t="s">
        <v>2927</v>
      </c>
      <c r="J592" s="832" t="s">
        <v>893</v>
      </c>
      <c r="K592" s="832" t="s">
        <v>2799</v>
      </c>
      <c r="L592" s="835">
        <v>32.25</v>
      </c>
      <c r="M592" s="835">
        <v>32.25</v>
      </c>
      <c r="N592" s="832">
        <v>1</v>
      </c>
      <c r="O592" s="836">
        <v>0.5</v>
      </c>
      <c r="P592" s="835"/>
      <c r="Q592" s="837">
        <v>0</v>
      </c>
      <c r="R592" s="832"/>
      <c r="S592" s="837">
        <v>0</v>
      </c>
      <c r="T592" s="836"/>
      <c r="U592" s="838">
        <v>0</v>
      </c>
    </row>
    <row r="593" spans="1:21" ht="14.4" customHeight="1" x14ac:dyDescent="0.3">
      <c r="A593" s="831">
        <v>30</v>
      </c>
      <c r="B593" s="832" t="s">
        <v>2401</v>
      </c>
      <c r="C593" s="832" t="s">
        <v>2407</v>
      </c>
      <c r="D593" s="833" t="s">
        <v>3186</v>
      </c>
      <c r="E593" s="834" t="s">
        <v>2417</v>
      </c>
      <c r="F593" s="832" t="s">
        <v>2402</v>
      </c>
      <c r="G593" s="832" t="s">
        <v>2583</v>
      </c>
      <c r="H593" s="832" t="s">
        <v>546</v>
      </c>
      <c r="I593" s="832" t="s">
        <v>2584</v>
      </c>
      <c r="J593" s="832" t="s">
        <v>2585</v>
      </c>
      <c r="K593" s="832" t="s">
        <v>2441</v>
      </c>
      <c r="L593" s="835">
        <v>21.92</v>
      </c>
      <c r="M593" s="835">
        <v>21.92</v>
      </c>
      <c r="N593" s="832">
        <v>1</v>
      </c>
      <c r="O593" s="836">
        <v>0.5</v>
      </c>
      <c r="P593" s="835"/>
      <c r="Q593" s="837">
        <v>0</v>
      </c>
      <c r="R593" s="832"/>
      <c r="S593" s="837">
        <v>0</v>
      </c>
      <c r="T593" s="836"/>
      <c r="U593" s="838">
        <v>0</v>
      </c>
    </row>
    <row r="594" spans="1:21" ht="14.4" customHeight="1" x14ac:dyDescent="0.3">
      <c r="A594" s="831">
        <v>30</v>
      </c>
      <c r="B594" s="832" t="s">
        <v>2401</v>
      </c>
      <c r="C594" s="832" t="s">
        <v>2407</v>
      </c>
      <c r="D594" s="833" t="s">
        <v>3186</v>
      </c>
      <c r="E594" s="834" t="s">
        <v>2417</v>
      </c>
      <c r="F594" s="832" t="s">
        <v>2402</v>
      </c>
      <c r="G594" s="832" t="s">
        <v>3123</v>
      </c>
      <c r="H594" s="832" t="s">
        <v>546</v>
      </c>
      <c r="I594" s="832" t="s">
        <v>3124</v>
      </c>
      <c r="J594" s="832" t="s">
        <v>3125</v>
      </c>
      <c r="K594" s="832" t="s">
        <v>3126</v>
      </c>
      <c r="L594" s="835">
        <v>648.16999999999996</v>
      </c>
      <c r="M594" s="835">
        <v>1296.3399999999999</v>
      </c>
      <c r="N594" s="832">
        <v>2</v>
      </c>
      <c r="O594" s="836">
        <v>0.5</v>
      </c>
      <c r="P594" s="835">
        <v>1296.3399999999999</v>
      </c>
      <c r="Q594" s="837">
        <v>1</v>
      </c>
      <c r="R594" s="832">
        <v>2</v>
      </c>
      <c r="S594" s="837">
        <v>1</v>
      </c>
      <c r="T594" s="836">
        <v>0.5</v>
      </c>
      <c r="U594" s="838">
        <v>1</v>
      </c>
    </row>
    <row r="595" spans="1:21" ht="14.4" customHeight="1" x14ac:dyDescent="0.3">
      <c r="A595" s="831">
        <v>30</v>
      </c>
      <c r="B595" s="832" t="s">
        <v>2401</v>
      </c>
      <c r="C595" s="832" t="s">
        <v>2407</v>
      </c>
      <c r="D595" s="833" t="s">
        <v>3186</v>
      </c>
      <c r="E595" s="834" t="s">
        <v>2417</v>
      </c>
      <c r="F595" s="832" t="s">
        <v>2402</v>
      </c>
      <c r="G595" s="832" t="s">
        <v>2531</v>
      </c>
      <c r="H595" s="832" t="s">
        <v>546</v>
      </c>
      <c r="I595" s="832" t="s">
        <v>3127</v>
      </c>
      <c r="J595" s="832" t="s">
        <v>2533</v>
      </c>
      <c r="K595" s="832" t="s">
        <v>3128</v>
      </c>
      <c r="L595" s="835">
        <v>704.59</v>
      </c>
      <c r="M595" s="835">
        <v>704.59</v>
      </c>
      <c r="N595" s="832">
        <v>1</v>
      </c>
      <c r="O595" s="836">
        <v>0.5</v>
      </c>
      <c r="P595" s="835">
        <v>704.59</v>
      </c>
      <c r="Q595" s="837">
        <v>1</v>
      </c>
      <c r="R595" s="832">
        <v>1</v>
      </c>
      <c r="S595" s="837">
        <v>1</v>
      </c>
      <c r="T595" s="836">
        <v>0.5</v>
      </c>
      <c r="U595" s="838">
        <v>1</v>
      </c>
    </row>
    <row r="596" spans="1:21" ht="14.4" customHeight="1" x14ac:dyDescent="0.3">
      <c r="A596" s="831">
        <v>30</v>
      </c>
      <c r="B596" s="832" t="s">
        <v>2401</v>
      </c>
      <c r="C596" s="832" t="s">
        <v>2407</v>
      </c>
      <c r="D596" s="833" t="s">
        <v>3186</v>
      </c>
      <c r="E596" s="834" t="s">
        <v>2417</v>
      </c>
      <c r="F596" s="832" t="s">
        <v>2402</v>
      </c>
      <c r="G596" s="832" t="s">
        <v>2486</v>
      </c>
      <c r="H596" s="832" t="s">
        <v>580</v>
      </c>
      <c r="I596" s="832" t="s">
        <v>2115</v>
      </c>
      <c r="J596" s="832" t="s">
        <v>2116</v>
      </c>
      <c r="K596" s="832" t="s">
        <v>2117</v>
      </c>
      <c r="L596" s="835">
        <v>0</v>
      </c>
      <c r="M596" s="835">
        <v>0</v>
      </c>
      <c r="N596" s="832">
        <v>1</v>
      </c>
      <c r="O596" s="836">
        <v>0.5</v>
      </c>
      <c r="P596" s="835"/>
      <c r="Q596" s="837"/>
      <c r="R596" s="832"/>
      <c r="S596" s="837">
        <v>0</v>
      </c>
      <c r="T596" s="836"/>
      <c r="U596" s="838">
        <v>0</v>
      </c>
    </row>
    <row r="597" spans="1:21" ht="14.4" customHeight="1" x14ac:dyDescent="0.3">
      <c r="A597" s="831">
        <v>30</v>
      </c>
      <c r="B597" s="832" t="s">
        <v>2401</v>
      </c>
      <c r="C597" s="832" t="s">
        <v>2407</v>
      </c>
      <c r="D597" s="833" t="s">
        <v>3186</v>
      </c>
      <c r="E597" s="834" t="s">
        <v>2413</v>
      </c>
      <c r="F597" s="832" t="s">
        <v>2402</v>
      </c>
      <c r="G597" s="832" t="s">
        <v>2424</v>
      </c>
      <c r="H597" s="832" t="s">
        <v>580</v>
      </c>
      <c r="I597" s="832" t="s">
        <v>2095</v>
      </c>
      <c r="J597" s="832" t="s">
        <v>602</v>
      </c>
      <c r="K597" s="832" t="s">
        <v>603</v>
      </c>
      <c r="L597" s="835">
        <v>21.76</v>
      </c>
      <c r="M597" s="835">
        <v>21.76</v>
      </c>
      <c r="N597" s="832">
        <v>1</v>
      </c>
      <c r="O597" s="836">
        <v>0.5</v>
      </c>
      <c r="P597" s="835"/>
      <c r="Q597" s="837">
        <v>0</v>
      </c>
      <c r="R597" s="832"/>
      <c r="S597" s="837">
        <v>0</v>
      </c>
      <c r="T597" s="836"/>
      <c r="U597" s="838">
        <v>0</v>
      </c>
    </row>
    <row r="598" spans="1:21" ht="14.4" customHeight="1" x14ac:dyDescent="0.3">
      <c r="A598" s="831">
        <v>30</v>
      </c>
      <c r="B598" s="832" t="s">
        <v>2401</v>
      </c>
      <c r="C598" s="832" t="s">
        <v>2407</v>
      </c>
      <c r="D598" s="833" t="s">
        <v>3186</v>
      </c>
      <c r="E598" s="834" t="s">
        <v>2413</v>
      </c>
      <c r="F598" s="832" t="s">
        <v>2402</v>
      </c>
      <c r="G598" s="832" t="s">
        <v>2594</v>
      </c>
      <c r="H598" s="832" t="s">
        <v>580</v>
      </c>
      <c r="I598" s="832" t="s">
        <v>1849</v>
      </c>
      <c r="J598" s="832" t="s">
        <v>730</v>
      </c>
      <c r="K598" s="832" t="s">
        <v>613</v>
      </c>
      <c r="L598" s="835">
        <v>72</v>
      </c>
      <c r="M598" s="835">
        <v>72</v>
      </c>
      <c r="N598" s="832">
        <v>1</v>
      </c>
      <c r="O598" s="836">
        <v>0.5</v>
      </c>
      <c r="P598" s="835">
        <v>72</v>
      </c>
      <c r="Q598" s="837">
        <v>1</v>
      </c>
      <c r="R598" s="832">
        <v>1</v>
      </c>
      <c r="S598" s="837">
        <v>1</v>
      </c>
      <c r="T598" s="836">
        <v>0.5</v>
      </c>
      <c r="U598" s="838">
        <v>1</v>
      </c>
    </row>
    <row r="599" spans="1:21" ht="14.4" customHeight="1" x14ac:dyDescent="0.3">
      <c r="A599" s="831">
        <v>30</v>
      </c>
      <c r="B599" s="832" t="s">
        <v>2401</v>
      </c>
      <c r="C599" s="832" t="s">
        <v>2407</v>
      </c>
      <c r="D599" s="833" t="s">
        <v>3186</v>
      </c>
      <c r="E599" s="834" t="s">
        <v>2413</v>
      </c>
      <c r="F599" s="832" t="s">
        <v>2402</v>
      </c>
      <c r="G599" s="832" t="s">
        <v>2429</v>
      </c>
      <c r="H599" s="832" t="s">
        <v>580</v>
      </c>
      <c r="I599" s="832" t="s">
        <v>1917</v>
      </c>
      <c r="J599" s="832" t="s">
        <v>1915</v>
      </c>
      <c r="K599" s="832" t="s">
        <v>1918</v>
      </c>
      <c r="L599" s="835">
        <v>62.18</v>
      </c>
      <c r="M599" s="835">
        <v>62.18</v>
      </c>
      <c r="N599" s="832">
        <v>1</v>
      </c>
      <c r="O599" s="836">
        <v>0.5</v>
      </c>
      <c r="P599" s="835"/>
      <c r="Q599" s="837">
        <v>0</v>
      </c>
      <c r="R599" s="832"/>
      <c r="S599" s="837">
        <v>0</v>
      </c>
      <c r="T599" s="836"/>
      <c r="U599" s="838">
        <v>0</v>
      </c>
    </row>
    <row r="600" spans="1:21" ht="14.4" customHeight="1" x14ac:dyDescent="0.3">
      <c r="A600" s="831">
        <v>30</v>
      </c>
      <c r="B600" s="832" t="s">
        <v>2401</v>
      </c>
      <c r="C600" s="832" t="s">
        <v>2407</v>
      </c>
      <c r="D600" s="833" t="s">
        <v>3186</v>
      </c>
      <c r="E600" s="834" t="s">
        <v>2413</v>
      </c>
      <c r="F600" s="832" t="s">
        <v>2402</v>
      </c>
      <c r="G600" s="832" t="s">
        <v>3129</v>
      </c>
      <c r="H600" s="832" t="s">
        <v>546</v>
      </c>
      <c r="I600" s="832" t="s">
        <v>3130</v>
      </c>
      <c r="J600" s="832" t="s">
        <v>1206</v>
      </c>
      <c r="K600" s="832" t="s">
        <v>2668</v>
      </c>
      <c r="L600" s="835">
        <v>150.1</v>
      </c>
      <c r="M600" s="835">
        <v>150.1</v>
      </c>
      <c r="N600" s="832">
        <v>1</v>
      </c>
      <c r="O600" s="836">
        <v>0.5</v>
      </c>
      <c r="P600" s="835"/>
      <c r="Q600" s="837">
        <v>0</v>
      </c>
      <c r="R600" s="832"/>
      <c r="S600" s="837">
        <v>0</v>
      </c>
      <c r="T600" s="836"/>
      <c r="U600" s="838">
        <v>0</v>
      </c>
    </row>
    <row r="601" spans="1:21" ht="14.4" customHeight="1" x14ac:dyDescent="0.3">
      <c r="A601" s="831">
        <v>30</v>
      </c>
      <c r="B601" s="832" t="s">
        <v>2401</v>
      </c>
      <c r="C601" s="832" t="s">
        <v>2407</v>
      </c>
      <c r="D601" s="833" t="s">
        <v>3186</v>
      </c>
      <c r="E601" s="834" t="s">
        <v>2413</v>
      </c>
      <c r="F601" s="832" t="s">
        <v>2402</v>
      </c>
      <c r="G601" s="832" t="s">
        <v>2430</v>
      </c>
      <c r="H601" s="832" t="s">
        <v>580</v>
      </c>
      <c r="I601" s="832" t="s">
        <v>1994</v>
      </c>
      <c r="J601" s="832" t="s">
        <v>1990</v>
      </c>
      <c r="K601" s="832" t="s">
        <v>1995</v>
      </c>
      <c r="L601" s="835">
        <v>93.18</v>
      </c>
      <c r="M601" s="835">
        <v>186.36</v>
      </c>
      <c r="N601" s="832">
        <v>2</v>
      </c>
      <c r="O601" s="836">
        <v>1</v>
      </c>
      <c r="P601" s="835"/>
      <c r="Q601" s="837">
        <v>0</v>
      </c>
      <c r="R601" s="832"/>
      <c r="S601" s="837">
        <v>0</v>
      </c>
      <c r="T601" s="836"/>
      <c r="U601" s="838">
        <v>0</v>
      </c>
    </row>
    <row r="602" spans="1:21" ht="14.4" customHeight="1" x14ac:dyDescent="0.3">
      <c r="A602" s="831">
        <v>30</v>
      </c>
      <c r="B602" s="832" t="s">
        <v>2401</v>
      </c>
      <c r="C602" s="832" t="s">
        <v>2407</v>
      </c>
      <c r="D602" s="833" t="s">
        <v>3186</v>
      </c>
      <c r="E602" s="834" t="s">
        <v>2413</v>
      </c>
      <c r="F602" s="832" t="s">
        <v>2402</v>
      </c>
      <c r="G602" s="832" t="s">
        <v>2601</v>
      </c>
      <c r="H602" s="832" t="s">
        <v>580</v>
      </c>
      <c r="I602" s="832" t="s">
        <v>1898</v>
      </c>
      <c r="J602" s="832" t="s">
        <v>1899</v>
      </c>
      <c r="K602" s="832" t="s">
        <v>1900</v>
      </c>
      <c r="L602" s="835">
        <v>17.559999999999999</v>
      </c>
      <c r="M602" s="835">
        <v>17.559999999999999</v>
      </c>
      <c r="N602" s="832">
        <v>1</v>
      </c>
      <c r="O602" s="836">
        <v>0.5</v>
      </c>
      <c r="P602" s="835"/>
      <c r="Q602" s="837">
        <v>0</v>
      </c>
      <c r="R602" s="832"/>
      <c r="S602" s="837">
        <v>0</v>
      </c>
      <c r="T602" s="836"/>
      <c r="U602" s="838">
        <v>0</v>
      </c>
    </row>
    <row r="603" spans="1:21" ht="14.4" customHeight="1" x14ac:dyDescent="0.3">
      <c r="A603" s="831">
        <v>30</v>
      </c>
      <c r="B603" s="832" t="s">
        <v>2401</v>
      </c>
      <c r="C603" s="832" t="s">
        <v>2407</v>
      </c>
      <c r="D603" s="833" t="s">
        <v>3186</v>
      </c>
      <c r="E603" s="834" t="s">
        <v>2413</v>
      </c>
      <c r="F603" s="832" t="s">
        <v>2402</v>
      </c>
      <c r="G603" s="832" t="s">
        <v>2434</v>
      </c>
      <c r="H603" s="832" t="s">
        <v>580</v>
      </c>
      <c r="I603" s="832" t="s">
        <v>2172</v>
      </c>
      <c r="J603" s="832" t="s">
        <v>710</v>
      </c>
      <c r="K603" s="832" t="s">
        <v>1995</v>
      </c>
      <c r="L603" s="835">
        <v>132</v>
      </c>
      <c r="M603" s="835">
        <v>132</v>
      </c>
      <c r="N603" s="832">
        <v>1</v>
      </c>
      <c r="O603" s="836">
        <v>0.5</v>
      </c>
      <c r="P603" s="835">
        <v>132</v>
      </c>
      <c r="Q603" s="837">
        <v>1</v>
      </c>
      <c r="R603" s="832">
        <v>1</v>
      </c>
      <c r="S603" s="837">
        <v>1</v>
      </c>
      <c r="T603" s="836">
        <v>0.5</v>
      </c>
      <c r="U603" s="838">
        <v>1</v>
      </c>
    </row>
    <row r="604" spans="1:21" ht="14.4" customHeight="1" x14ac:dyDescent="0.3">
      <c r="A604" s="831">
        <v>30</v>
      </c>
      <c r="B604" s="832" t="s">
        <v>2401</v>
      </c>
      <c r="C604" s="832" t="s">
        <v>2407</v>
      </c>
      <c r="D604" s="833" t="s">
        <v>3186</v>
      </c>
      <c r="E604" s="834" t="s">
        <v>2413</v>
      </c>
      <c r="F604" s="832" t="s">
        <v>2402</v>
      </c>
      <c r="G604" s="832" t="s">
        <v>2762</v>
      </c>
      <c r="H604" s="832" t="s">
        <v>546</v>
      </c>
      <c r="I604" s="832" t="s">
        <v>2763</v>
      </c>
      <c r="J604" s="832" t="s">
        <v>2764</v>
      </c>
      <c r="K604" s="832" t="s">
        <v>2765</v>
      </c>
      <c r="L604" s="835">
        <v>772.5</v>
      </c>
      <c r="M604" s="835">
        <v>772.5</v>
      </c>
      <c r="N604" s="832">
        <v>1</v>
      </c>
      <c r="O604" s="836">
        <v>0.5</v>
      </c>
      <c r="P604" s="835"/>
      <c r="Q604" s="837">
        <v>0</v>
      </c>
      <c r="R604" s="832"/>
      <c r="S604" s="837">
        <v>0</v>
      </c>
      <c r="T604" s="836"/>
      <c r="U604" s="838">
        <v>0</v>
      </c>
    </row>
    <row r="605" spans="1:21" ht="14.4" customHeight="1" x14ac:dyDescent="0.3">
      <c r="A605" s="831">
        <v>30</v>
      </c>
      <c r="B605" s="832" t="s">
        <v>2401</v>
      </c>
      <c r="C605" s="832" t="s">
        <v>2407</v>
      </c>
      <c r="D605" s="833" t="s">
        <v>3186</v>
      </c>
      <c r="E605" s="834" t="s">
        <v>2413</v>
      </c>
      <c r="F605" s="832" t="s">
        <v>2402</v>
      </c>
      <c r="G605" s="832" t="s">
        <v>2888</v>
      </c>
      <c r="H605" s="832" t="s">
        <v>546</v>
      </c>
      <c r="I605" s="832" t="s">
        <v>2889</v>
      </c>
      <c r="J605" s="832" t="s">
        <v>2890</v>
      </c>
      <c r="K605" s="832" t="s">
        <v>2891</v>
      </c>
      <c r="L605" s="835">
        <v>23.72</v>
      </c>
      <c r="M605" s="835">
        <v>47.44</v>
      </c>
      <c r="N605" s="832">
        <v>2</v>
      </c>
      <c r="O605" s="836">
        <v>1</v>
      </c>
      <c r="P605" s="835"/>
      <c r="Q605" s="837">
        <v>0</v>
      </c>
      <c r="R605" s="832"/>
      <c r="S605" s="837">
        <v>0</v>
      </c>
      <c r="T605" s="836"/>
      <c r="U605" s="838">
        <v>0</v>
      </c>
    </row>
    <row r="606" spans="1:21" ht="14.4" customHeight="1" x14ac:dyDescent="0.3">
      <c r="A606" s="831">
        <v>30</v>
      </c>
      <c r="B606" s="832" t="s">
        <v>2401</v>
      </c>
      <c r="C606" s="832" t="s">
        <v>2407</v>
      </c>
      <c r="D606" s="833" t="s">
        <v>3186</v>
      </c>
      <c r="E606" s="834" t="s">
        <v>2413</v>
      </c>
      <c r="F606" s="832" t="s">
        <v>2402</v>
      </c>
      <c r="G606" s="832" t="s">
        <v>2435</v>
      </c>
      <c r="H606" s="832" t="s">
        <v>546</v>
      </c>
      <c r="I606" s="832" t="s">
        <v>2436</v>
      </c>
      <c r="J606" s="832" t="s">
        <v>746</v>
      </c>
      <c r="K606" s="832" t="s">
        <v>2437</v>
      </c>
      <c r="L606" s="835">
        <v>45.56</v>
      </c>
      <c r="M606" s="835">
        <v>45.56</v>
      </c>
      <c r="N606" s="832">
        <v>1</v>
      </c>
      <c r="O606" s="836">
        <v>0.5</v>
      </c>
      <c r="P606" s="835"/>
      <c r="Q606" s="837">
        <v>0</v>
      </c>
      <c r="R606" s="832"/>
      <c r="S606" s="837">
        <v>0</v>
      </c>
      <c r="T606" s="836"/>
      <c r="U606" s="838">
        <v>0</v>
      </c>
    </row>
    <row r="607" spans="1:21" ht="14.4" customHeight="1" x14ac:dyDescent="0.3">
      <c r="A607" s="831">
        <v>30</v>
      </c>
      <c r="B607" s="832" t="s">
        <v>2401</v>
      </c>
      <c r="C607" s="832" t="s">
        <v>2407</v>
      </c>
      <c r="D607" s="833" t="s">
        <v>3186</v>
      </c>
      <c r="E607" s="834" t="s">
        <v>2413</v>
      </c>
      <c r="F607" s="832" t="s">
        <v>2402</v>
      </c>
      <c r="G607" s="832" t="s">
        <v>2626</v>
      </c>
      <c r="H607" s="832" t="s">
        <v>546</v>
      </c>
      <c r="I607" s="832" t="s">
        <v>3131</v>
      </c>
      <c r="J607" s="832" t="s">
        <v>3132</v>
      </c>
      <c r="K607" s="832" t="s">
        <v>2628</v>
      </c>
      <c r="L607" s="835">
        <v>46.75</v>
      </c>
      <c r="M607" s="835">
        <v>140.25</v>
      </c>
      <c r="N607" s="832">
        <v>3</v>
      </c>
      <c r="O607" s="836">
        <v>1</v>
      </c>
      <c r="P607" s="835"/>
      <c r="Q607" s="837">
        <v>0</v>
      </c>
      <c r="R607" s="832"/>
      <c r="S607" s="837">
        <v>0</v>
      </c>
      <c r="T607" s="836"/>
      <c r="U607" s="838">
        <v>0</v>
      </c>
    </row>
    <row r="608" spans="1:21" ht="14.4" customHeight="1" x14ac:dyDescent="0.3">
      <c r="A608" s="831">
        <v>30</v>
      </c>
      <c r="B608" s="832" t="s">
        <v>2401</v>
      </c>
      <c r="C608" s="832" t="s">
        <v>2407</v>
      </c>
      <c r="D608" s="833" t="s">
        <v>3186</v>
      </c>
      <c r="E608" s="834" t="s">
        <v>2413</v>
      </c>
      <c r="F608" s="832" t="s">
        <v>2402</v>
      </c>
      <c r="G608" s="832" t="s">
        <v>3133</v>
      </c>
      <c r="H608" s="832" t="s">
        <v>546</v>
      </c>
      <c r="I608" s="832" t="s">
        <v>3134</v>
      </c>
      <c r="J608" s="832" t="s">
        <v>819</v>
      </c>
      <c r="K608" s="832" t="s">
        <v>3135</v>
      </c>
      <c r="L608" s="835">
        <v>159.16999999999999</v>
      </c>
      <c r="M608" s="835">
        <v>159.16999999999999</v>
      </c>
      <c r="N608" s="832">
        <v>1</v>
      </c>
      <c r="O608" s="836">
        <v>0.5</v>
      </c>
      <c r="P608" s="835"/>
      <c r="Q608" s="837">
        <v>0</v>
      </c>
      <c r="R608" s="832"/>
      <c r="S608" s="837">
        <v>0</v>
      </c>
      <c r="T608" s="836"/>
      <c r="U608" s="838">
        <v>0</v>
      </c>
    </row>
    <row r="609" spans="1:21" ht="14.4" customHeight="1" x14ac:dyDescent="0.3">
      <c r="A609" s="831">
        <v>30</v>
      </c>
      <c r="B609" s="832" t="s">
        <v>2401</v>
      </c>
      <c r="C609" s="832" t="s">
        <v>2407</v>
      </c>
      <c r="D609" s="833" t="s">
        <v>3186</v>
      </c>
      <c r="E609" s="834" t="s">
        <v>2413</v>
      </c>
      <c r="F609" s="832" t="s">
        <v>2402</v>
      </c>
      <c r="G609" s="832" t="s">
        <v>2442</v>
      </c>
      <c r="H609" s="832" t="s">
        <v>546</v>
      </c>
      <c r="I609" s="832" t="s">
        <v>1868</v>
      </c>
      <c r="J609" s="832" t="s">
        <v>871</v>
      </c>
      <c r="K609" s="832" t="s">
        <v>1863</v>
      </c>
      <c r="L609" s="835">
        <v>42.51</v>
      </c>
      <c r="M609" s="835">
        <v>127.53</v>
      </c>
      <c r="N609" s="832">
        <v>3</v>
      </c>
      <c r="O609" s="836">
        <v>1.5</v>
      </c>
      <c r="P609" s="835"/>
      <c r="Q609" s="837">
        <v>0</v>
      </c>
      <c r="R609" s="832"/>
      <c r="S609" s="837">
        <v>0</v>
      </c>
      <c r="T609" s="836"/>
      <c r="U609" s="838">
        <v>0</v>
      </c>
    </row>
    <row r="610" spans="1:21" ht="14.4" customHeight="1" x14ac:dyDescent="0.3">
      <c r="A610" s="831">
        <v>30</v>
      </c>
      <c r="B610" s="832" t="s">
        <v>2401</v>
      </c>
      <c r="C610" s="832" t="s">
        <v>2407</v>
      </c>
      <c r="D610" s="833" t="s">
        <v>3186</v>
      </c>
      <c r="E610" s="834" t="s">
        <v>2413</v>
      </c>
      <c r="F610" s="832" t="s">
        <v>2402</v>
      </c>
      <c r="G610" s="832" t="s">
        <v>2442</v>
      </c>
      <c r="H610" s="832" t="s">
        <v>580</v>
      </c>
      <c r="I610" s="832" t="s">
        <v>3136</v>
      </c>
      <c r="J610" s="832" t="s">
        <v>3137</v>
      </c>
      <c r="K610" s="832" t="s">
        <v>2923</v>
      </c>
      <c r="L610" s="835">
        <v>78.63</v>
      </c>
      <c r="M610" s="835">
        <v>78.63</v>
      </c>
      <c r="N610" s="832">
        <v>1</v>
      </c>
      <c r="O610" s="836">
        <v>0.5</v>
      </c>
      <c r="P610" s="835">
        <v>78.63</v>
      </c>
      <c r="Q610" s="837">
        <v>1</v>
      </c>
      <c r="R610" s="832">
        <v>1</v>
      </c>
      <c r="S610" s="837">
        <v>1</v>
      </c>
      <c r="T610" s="836">
        <v>0.5</v>
      </c>
      <c r="U610" s="838">
        <v>1</v>
      </c>
    </row>
    <row r="611" spans="1:21" ht="14.4" customHeight="1" x14ac:dyDescent="0.3">
      <c r="A611" s="831">
        <v>30</v>
      </c>
      <c r="B611" s="832" t="s">
        <v>2401</v>
      </c>
      <c r="C611" s="832" t="s">
        <v>2407</v>
      </c>
      <c r="D611" s="833" t="s">
        <v>3186</v>
      </c>
      <c r="E611" s="834" t="s">
        <v>2413</v>
      </c>
      <c r="F611" s="832" t="s">
        <v>2402</v>
      </c>
      <c r="G611" s="832" t="s">
        <v>2500</v>
      </c>
      <c r="H611" s="832" t="s">
        <v>546</v>
      </c>
      <c r="I611" s="832" t="s">
        <v>2501</v>
      </c>
      <c r="J611" s="832" t="s">
        <v>950</v>
      </c>
      <c r="K611" s="832" t="s">
        <v>2502</v>
      </c>
      <c r="L611" s="835">
        <v>45.03</v>
      </c>
      <c r="M611" s="835">
        <v>45.03</v>
      </c>
      <c r="N611" s="832">
        <v>1</v>
      </c>
      <c r="O611" s="836">
        <v>0.5</v>
      </c>
      <c r="P611" s="835"/>
      <c r="Q611" s="837">
        <v>0</v>
      </c>
      <c r="R611" s="832"/>
      <c r="S611" s="837">
        <v>0</v>
      </c>
      <c r="T611" s="836"/>
      <c r="U611" s="838">
        <v>0</v>
      </c>
    </row>
    <row r="612" spans="1:21" ht="14.4" customHeight="1" x14ac:dyDescent="0.3">
      <c r="A612" s="831">
        <v>30</v>
      </c>
      <c r="B612" s="832" t="s">
        <v>2401</v>
      </c>
      <c r="C612" s="832" t="s">
        <v>2407</v>
      </c>
      <c r="D612" s="833" t="s">
        <v>3186</v>
      </c>
      <c r="E612" s="834" t="s">
        <v>2413</v>
      </c>
      <c r="F612" s="832" t="s">
        <v>2402</v>
      </c>
      <c r="G612" s="832" t="s">
        <v>2503</v>
      </c>
      <c r="H612" s="832" t="s">
        <v>546</v>
      </c>
      <c r="I612" s="832" t="s">
        <v>2504</v>
      </c>
      <c r="J612" s="832" t="s">
        <v>1285</v>
      </c>
      <c r="K612" s="832" t="s">
        <v>2505</v>
      </c>
      <c r="L612" s="835">
        <v>34.15</v>
      </c>
      <c r="M612" s="835">
        <v>34.15</v>
      </c>
      <c r="N612" s="832">
        <v>1</v>
      </c>
      <c r="O612" s="836">
        <v>0.5</v>
      </c>
      <c r="P612" s="835"/>
      <c r="Q612" s="837">
        <v>0</v>
      </c>
      <c r="R612" s="832"/>
      <c r="S612" s="837">
        <v>0</v>
      </c>
      <c r="T612" s="836"/>
      <c r="U612" s="838">
        <v>0</v>
      </c>
    </row>
    <row r="613" spans="1:21" ht="14.4" customHeight="1" x14ac:dyDescent="0.3">
      <c r="A613" s="831">
        <v>30</v>
      </c>
      <c r="B613" s="832" t="s">
        <v>2401</v>
      </c>
      <c r="C613" s="832" t="s">
        <v>2407</v>
      </c>
      <c r="D613" s="833" t="s">
        <v>3186</v>
      </c>
      <c r="E613" s="834" t="s">
        <v>2413</v>
      </c>
      <c r="F613" s="832" t="s">
        <v>2402</v>
      </c>
      <c r="G613" s="832" t="s">
        <v>2775</v>
      </c>
      <c r="H613" s="832" t="s">
        <v>546</v>
      </c>
      <c r="I613" s="832" t="s">
        <v>3138</v>
      </c>
      <c r="J613" s="832" t="s">
        <v>3139</v>
      </c>
      <c r="K613" s="832" t="s">
        <v>3140</v>
      </c>
      <c r="L613" s="835">
        <v>64.56</v>
      </c>
      <c r="M613" s="835">
        <v>64.56</v>
      </c>
      <c r="N613" s="832">
        <v>1</v>
      </c>
      <c r="O613" s="836">
        <v>0.5</v>
      </c>
      <c r="P613" s="835"/>
      <c r="Q613" s="837">
        <v>0</v>
      </c>
      <c r="R613" s="832"/>
      <c r="S613" s="837">
        <v>0</v>
      </c>
      <c r="T613" s="836"/>
      <c r="U613" s="838">
        <v>0</v>
      </c>
    </row>
    <row r="614" spans="1:21" ht="14.4" customHeight="1" x14ac:dyDescent="0.3">
      <c r="A614" s="831">
        <v>30</v>
      </c>
      <c r="B614" s="832" t="s">
        <v>2401</v>
      </c>
      <c r="C614" s="832" t="s">
        <v>2407</v>
      </c>
      <c r="D614" s="833" t="s">
        <v>3186</v>
      </c>
      <c r="E614" s="834" t="s">
        <v>2413</v>
      </c>
      <c r="F614" s="832" t="s">
        <v>2402</v>
      </c>
      <c r="G614" s="832" t="s">
        <v>3141</v>
      </c>
      <c r="H614" s="832" t="s">
        <v>546</v>
      </c>
      <c r="I614" s="832" t="s">
        <v>3142</v>
      </c>
      <c r="J614" s="832" t="s">
        <v>3143</v>
      </c>
      <c r="K614" s="832" t="s">
        <v>3144</v>
      </c>
      <c r="L614" s="835">
        <v>76.180000000000007</v>
      </c>
      <c r="M614" s="835">
        <v>152.36000000000001</v>
      </c>
      <c r="N614" s="832">
        <v>2</v>
      </c>
      <c r="O614" s="836">
        <v>2</v>
      </c>
      <c r="P614" s="835"/>
      <c r="Q614" s="837">
        <v>0</v>
      </c>
      <c r="R614" s="832"/>
      <c r="S614" s="837">
        <v>0</v>
      </c>
      <c r="T614" s="836"/>
      <c r="U614" s="838">
        <v>0</v>
      </c>
    </row>
    <row r="615" spans="1:21" ht="14.4" customHeight="1" x14ac:dyDescent="0.3">
      <c r="A615" s="831">
        <v>30</v>
      </c>
      <c r="B615" s="832" t="s">
        <v>2401</v>
      </c>
      <c r="C615" s="832" t="s">
        <v>2407</v>
      </c>
      <c r="D615" s="833" t="s">
        <v>3186</v>
      </c>
      <c r="E615" s="834" t="s">
        <v>2413</v>
      </c>
      <c r="F615" s="832" t="s">
        <v>2402</v>
      </c>
      <c r="G615" s="832" t="s">
        <v>2451</v>
      </c>
      <c r="H615" s="832" t="s">
        <v>546</v>
      </c>
      <c r="I615" s="832" t="s">
        <v>2783</v>
      </c>
      <c r="J615" s="832" t="s">
        <v>2784</v>
      </c>
      <c r="K615" s="832" t="s">
        <v>2785</v>
      </c>
      <c r="L615" s="835">
        <v>11.73</v>
      </c>
      <c r="M615" s="835">
        <v>11.73</v>
      </c>
      <c r="N615" s="832">
        <v>1</v>
      </c>
      <c r="O615" s="836">
        <v>0.5</v>
      </c>
      <c r="P615" s="835"/>
      <c r="Q615" s="837">
        <v>0</v>
      </c>
      <c r="R615" s="832"/>
      <c r="S615" s="837">
        <v>0</v>
      </c>
      <c r="T615" s="836"/>
      <c r="U615" s="838">
        <v>0</v>
      </c>
    </row>
    <row r="616" spans="1:21" ht="14.4" customHeight="1" x14ac:dyDescent="0.3">
      <c r="A616" s="831">
        <v>30</v>
      </c>
      <c r="B616" s="832" t="s">
        <v>2401</v>
      </c>
      <c r="C616" s="832" t="s">
        <v>2407</v>
      </c>
      <c r="D616" s="833" t="s">
        <v>3186</v>
      </c>
      <c r="E616" s="834" t="s">
        <v>2413</v>
      </c>
      <c r="F616" s="832" t="s">
        <v>2402</v>
      </c>
      <c r="G616" s="832" t="s">
        <v>2451</v>
      </c>
      <c r="H616" s="832" t="s">
        <v>546</v>
      </c>
      <c r="I616" s="832" t="s">
        <v>2452</v>
      </c>
      <c r="J616" s="832" t="s">
        <v>2453</v>
      </c>
      <c r="K616" s="832" t="s">
        <v>2454</v>
      </c>
      <c r="L616" s="835">
        <v>35.17</v>
      </c>
      <c r="M616" s="835">
        <v>35.17</v>
      </c>
      <c r="N616" s="832">
        <v>1</v>
      </c>
      <c r="O616" s="836">
        <v>0.5</v>
      </c>
      <c r="P616" s="835"/>
      <c r="Q616" s="837">
        <v>0</v>
      </c>
      <c r="R616" s="832"/>
      <c r="S616" s="837">
        <v>0</v>
      </c>
      <c r="T616" s="836"/>
      <c r="U616" s="838">
        <v>0</v>
      </c>
    </row>
    <row r="617" spans="1:21" ht="14.4" customHeight="1" x14ac:dyDescent="0.3">
      <c r="A617" s="831">
        <v>30</v>
      </c>
      <c r="B617" s="832" t="s">
        <v>2401</v>
      </c>
      <c r="C617" s="832" t="s">
        <v>2407</v>
      </c>
      <c r="D617" s="833" t="s">
        <v>3186</v>
      </c>
      <c r="E617" s="834" t="s">
        <v>2413</v>
      </c>
      <c r="F617" s="832" t="s">
        <v>2402</v>
      </c>
      <c r="G617" s="832" t="s">
        <v>2552</v>
      </c>
      <c r="H617" s="832" t="s">
        <v>546</v>
      </c>
      <c r="I617" s="832" t="s">
        <v>2553</v>
      </c>
      <c r="J617" s="832" t="s">
        <v>2554</v>
      </c>
      <c r="K617" s="832" t="s">
        <v>2555</v>
      </c>
      <c r="L617" s="835">
        <v>88.76</v>
      </c>
      <c r="M617" s="835">
        <v>177.52</v>
      </c>
      <c r="N617" s="832">
        <v>2</v>
      </c>
      <c r="O617" s="836">
        <v>1</v>
      </c>
      <c r="P617" s="835"/>
      <c r="Q617" s="837">
        <v>0</v>
      </c>
      <c r="R617" s="832"/>
      <c r="S617" s="837">
        <v>0</v>
      </c>
      <c r="T617" s="836"/>
      <c r="U617" s="838">
        <v>0</v>
      </c>
    </row>
    <row r="618" spans="1:21" ht="14.4" customHeight="1" x14ac:dyDescent="0.3">
      <c r="A618" s="831">
        <v>30</v>
      </c>
      <c r="B618" s="832" t="s">
        <v>2401</v>
      </c>
      <c r="C618" s="832" t="s">
        <v>2407</v>
      </c>
      <c r="D618" s="833" t="s">
        <v>3186</v>
      </c>
      <c r="E618" s="834" t="s">
        <v>2413</v>
      </c>
      <c r="F618" s="832" t="s">
        <v>2402</v>
      </c>
      <c r="G618" s="832" t="s">
        <v>2787</v>
      </c>
      <c r="H618" s="832" t="s">
        <v>580</v>
      </c>
      <c r="I618" s="832" t="s">
        <v>1963</v>
      </c>
      <c r="J618" s="832" t="s">
        <v>1012</v>
      </c>
      <c r="K618" s="832" t="s">
        <v>1964</v>
      </c>
      <c r="L618" s="835">
        <v>39.549999999999997</v>
      </c>
      <c r="M618" s="835">
        <v>39.549999999999997</v>
      </c>
      <c r="N618" s="832">
        <v>1</v>
      </c>
      <c r="O618" s="836">
        <v>0.5</v>
      </c>
      <c r="P618" s="835">
        <v>39.549999999999997</v>
      </c>
      <c r="Q618" s="837">
        <v>1</v>
      </c>
      <c r="R618" s="832">
        <v>1</v>
      </c>
      <c r="S618" s="837">
        <v>1</v>
      </c>
      <c r="T618" s="836">
        <v>0.5</v>
      </c>
      <c r="U618" s="838">
        <v>1</v>
      </c>
    </row>
    <row r="619" spans="1:21" ht="14.4" customHeight="1" x14ac:dyDescent="0.3">
      <c r="A619" s="831">
        <v>30</v>
      </c>
      <c r="B619" s="832" t="s">
        <v>2401</v>
      </c>
      <c r="C619" s="832" t="s">
        <v>2407</v>
      </c>
      <c r="D619" s="833" t="s">
        <v>3186</v>
      </c>
      <c r="E619" s="834" t="s">
        <v>2413</v>
      </c>
      <c r="F619" s="832" t="s">
        <v>2402</v>
      </c>
      <c r="G619" s="832" t="s">
        <v>2463</v>
      </c>
      <c r="H619" s="832" t="s">
        <v>546</v>
      </c>
      <c r="I619" s="832" t="s">
        <v>3145</v>
      </c>
      <c r="J619" s="832" t="s">
        <v>2919</v>
      </c>
      <c r="K619" s="832" t="s">
        <v>2270</v>
      </c>
      <c r="L619" s="835">
        <v>86.41</v>
      </c>
      <c r="M619" s="835">
        <v>86.41</v>
      </c>
      <c r="N619" s="832">
        <v>1</v>
      </c>
      <c r="O619" s="836">
        <v>0.5</v>
      </c>
      <c r="P619" s="835"/>
      <c r="Q619" s="837">
        <v>0</v>
      </c>
      <c r="R619" s="832"/>
      <c r="S619" s="837">
        <v>0</v>
      </c>
      <c r="T619" s="836"/>
      <c r="U619" s="838">
        <v>0</v>
      </c>
    </row>
    <row r="620" spans="1:21" ht="14.4" customHeight="1" x14ac:dyDescent="0.3">
      <c r="A620" s="831">
        <v>30</v>
      </c>
      <c r="B620" s="832" t="s">
        <v>2401</v>
      </c>
      <c r="C620" s="832" t="s">
        <v>2407</v>
      </c>
      <c r="D620" s="833" t="s">
        <v>3186</v>
      </c>
      <c r="E620" s="834" t="s">
        <v>2413</v>
      </c>
      <c r="F620" s="832" t="s">
        <v>2402</v>
      </c>
      <c r="G620" s="832" t="s">
        <v>2463</v>
      </c>
      <c r="H620" s="832" t="s">
        <v>546</v>
      </c>
      <c r="I620" s="832" t="s">
        <v>2754</v>
      </c>
      <c r="J620" s="832" t="s">
        <v>2465</v>
      </c>
      <c r="K620" s="832" t="s">
        <v>2755</v>
      </c>
      <c r="L620" s="835">
        <v>43.21</v>
      </c>
      <c r="M620" s="835">
        <v>86.42</v>
      </c>
      <c r="N620" s="832">
        <v>2</v>
      </c>
      <c r="O620" s="836">
        <v>1</v>
      </c>
      <c r="P620" s="835">
        <v>43.21</v>
      </c>
      <c r="Q620" s="837">
        <v>0.5</v>
      </c>
      <c r="R620" s="832">
        <v>1</v>
      </c>
      <c r="S620" s="837">
        <v>0.5</v>
      </c>
      <c r="T620" s="836">
        <v>0.5</v>
      </c>
      <c r="U620" s="838">
        <v>0.5</v>
      </c>
    </row>
    <row r="621" spans="1:21" ht="14.4" customHeight="1" x14ac:dyDescent="0.3">
      <c r="A621" s="831">
        <v>30</v>
      </c>
      <c r="B621" s="832" t="s">
        <v>2401</v>
      </c>
      <c r="C621" s="832" t="s">
        <v>2407</v>
      </c>
      <c r="D621" s="833" t="s">
        <v>3186</v>
      </c>
      <c r="E621" s="834" t="s">
        <v>2413</v>
      </c>
      <c r="F621" s="832" t="s">
        <v>2402</v>
      </c>
      <c r="G621" s="832" t="s">
        <v>2467</v>
      </c>
      <c r="H621" s="832" t="s">
        <v>580</v>
      </c>
      <c r="I621" s="832" t="s">
        <v>1880</v>
      </c>
      <c r="J621" s="832" t="s">
        <v>1878</v>
      </c>
      <c r="K621" s="832" t="s">
        <v>1881</v>
      </c>
      <c r="L621" s="835">
        <v>10.65</v>
      </c>
      <c r="M621" s="835">
        <v>31.950000000000003</v>
      </c>
      <c r="N621" s="832">
        <v>3</v>
      </c>
      <c r="O621" s="836">
        <v>1.5</v>
      </c>
      <c r="P621" s="835"/>
      <c r="Q621" s="837">
        <v>0</v>
      </c>
      <c r="R621" s="832"/>
      <c r="S621" s="837">
        <v>0</v>
      </c>
      <c r="T621" s="836"/>
      <c r="U621" s="838">
        <v>0</v>
      </c>
    </row>
    <row r="622" spans="1:21" ht="14.4" customHeight="1" x14ac:dyDescent="0.3">
      <c r="A622" s="831">
        <v>30</v>
      </c>
      <c r="B622" s="832" t="s">
        <v>2401</v>
      </c>
      <c r="C622" s="832" t="s">
        <v>2407</v>
      </c>
      <c r="D622" s="833" t="s">
        <v>3186</v>
      </c>
      <c r="E622" s="834" t="s">
        <v>2413</v>
      </c>
      <c r="F622" s="832" t="s">
        <v>2402</v>
      </c>
      <c r="G622" s="832" t="s">
        <v>2467</v>
      </c>
      <c r="H622" s="832" t="s">
        <v>580</v>
      </c>
      <c r="I622" s="832" t="s">
        <v>1882</v>
      </c>
      <c r="J622" s="832" t="s">
        <v>1878</v>
      </c>
      <c r="K622" s="832" t="s">
        <v>1883</v>
      </c>
      <c r="L622" s="835">
        <v>35.11</v>
      </c>
      <c r="M622" s="835">
        <v>35.11</v>
      </c>
      <c r="N622" s="832">
        <v>1</v>
      </c>
      <c r="O622" s="836">
        <v>0.5</v>
      </c>
      <c r="P622" s="835"/>
      <c r="Q622" s="837">
        <v>0</v>
      </c>
      <c r="R622" s="832"/>
      <c r="S622" s="837">
        <v>0</v>
      </c>
      <c r="T622" s="836"/>
      <c r="U622" s="838">
        <v>0</v>
      </c>
    </row>
    <row r="623" spans="1:21" ht="14.4" customHeight="1" x14ac:dyDescent="0.3">
      <c r="A623" s="831">
        <v>30</v>
      </c>
      <c r="B623" s="832" t="s">
        <v>2401</v>
      </c>
      <c r="C623" s="832" t="s">
        <v>2407</v>
      </c>
      <c r="D623" s="833" t="s">
        <v>3186</v>
      </c>
      <c r="E623" s="834" t="s">
        <v>2413</v>
      </c>
      <c r="F623" s="832" t="s">
        <v>2402</v>
      </c>
      <c r="G623" s="832" t="s">
        <v>2508</v>
      </c>
      <c r="H623" s="832" t="s">
        <v>580</v>
      </c>
      <c r="I623" s="832" t="s">
        <v>2528</v>
      </c>
      <c r="J623" s="832" t="s">
        <v>861</v>
      </c>
      <c r="K623" s="832" t="s">
        <v>1835</v>
      </c>
      <c r="L623" s="835">
        <v>490.89</v>
      </c>
      <c r="M623" s="835">
        <v>490.89</v>
      </c>
      <c r="N623" s="832">
        <v>1</v>
      </c>
      <c r="O623" s="836">
        <v>0.5</v>
      </c>
      <c r="P623" s="835">
        <v>490.89</v>
      </c>
      <c r="Q623" s="837">
        <v>1</v>
      </c>
      <c r="R623" s="832">
        <v>1</v>
      </c>
      <c r="S623" s="837">
        <v>1</v>
      </c>
      <c r="T623" s="836">
        <v>0.5</v>
      </c>
      <c r="U623" s="838">
        <v>1</v>
      </c>
    </row>
    <row r="624" spans="1:21" ht="14.4" customHeight="1" x14ac:dyDescent="0.3">
      <c r="A624" s="831">
        <v>30</v>
      </c>
      <c r="B624" s="832" t="s">
        <v>2401</v>
      </c>
      <c r="C624" s="832" t="s">
        <v>2407</v>
      </c>
      <c r="D624" s="833" t="s">
        <v>3186</v>
      </c>
      <c r="E624" s="834" t="s">
        <v>2413</v>
      </c>
      <c r="F624" s="832" t="s">
        <v>2402</v>
      </c>
      <c r="G624" s="832" t="s">
        <v>2508</v>
      </c>
      <c r="H624" s="832" t="s">
        <v>580</v>
      </c>
      <c r="I624" s="832" t="s">
        <v>3146</v>
      </c>
      <c r="J624" s="832" t="s">
        <v>867</v>
      </c>
      <c r="K624" s="832" t="s">
        <v>3147</v>
      </c>
      <c r="L624" s="835">
        <v>1847.49</v>
      </c>
      <c r="M624" s="835">
        <v>1847.49</v>
      </c>
      <c r="N624" s="832">
        <v>1</v>
      </c>
      <c r="O624" s="836">
        <v>0.5</v>
      </c>
      <c r="P624" s="835"/>
      <c r="Q624" s="837">
        <v>0</v>
      </c>
      <c r="R624" s="832"/>
      <c r="S624" s="837">
        <v>0</v>
      </c>
      <c r="T624" s="836"/>
      <c r="U624" s="838">
        <v>0</v>
      </c>
    </row>
    <row r="625" spans="1:21" ht="14.4" customHeight="1" x14ac:dyDescent="0.3">
      <c r="A625" s="831">
        <v>30</v>
      </c>
      <c r="B625" s="832" t="s">
        <v>2401</v>
      </c>
      <c r="C625" s="832" t="s">
        <v>2407</v>
      </c>
      <c r="D625" s="833" t="s">
        <v>3186</v>
      </c>
      <c r="E625" s="834" t="s">
        <v>2413</v>
      </c>
      <c r="F625" s="832" t="s">
        <v>2402</v>
      </c>
      <c r="G625" s="832" t="s">
        <v>3148</v>
      </c>
      <c r="H625" s="832" t="s">
        <v>546</v>
      </c>
      <c r="I625" s="832" t="s">
        <v>3149</v>
      </c>
      <c r="J625" s="832" t="s">
        <v>3150</v>
      </c>
      <c r="K625" s="832" t="s">
        <v>3151</v>
      </c>
      <c r="L625" s="835">
        <v>0</v>
      </c>
      <c r="M625" s="835">
        <v>0</v>
      </c>
      <c r="N625" s="832">
        <v>1</v>
      </c>
      <c r="O625" s="836">
        <v>1</v>
      </c>
      <c r="P625" s="835"/>
      <c r="Q625" s="837"/>
      <c r="R625" s="832"/>
      <c r="S625" s="837">
        <v>0</v>
      </c>
      <c r="T625" s="836"/>
      <c r="U625" s="838">
        <v>0</v>
      </c>
    </row>
    <row r="626" spans="1:21" ht="14.4" customHeight="1" x14ac:dyDescent="0.3">
      <c r="A626" s="831">
        <v>30</v>
      </c>
      <c r="B626" s="832" t="s">
        <v>2401</v>
      </c>
      <c r="C626" s="832" t="s">
        <v>2407</v>
      </c>
      <c r="D626" s="833" t="s">
        <v>3186</v>
      </c>
      <c r="E626" s="834" t="s">
        <v>2413</v>
      </c>
      <c r="F626" s="832" t="s">
        <v>2402</v>
      </c>
      <c r="G626" s="832" t="s">
        <v>2474</v>
      </c>
      <c r="H626" s="832" t="s">
        <v>580</v>
      </c>
      <c r="I626" s="832" t="s">
        <v>2475</v>
      </c>
      <c r="J626" s="832" t="s">
        <v>1786</v>
      </c>
      <c r="K626" s="832" t="s">
        <v>1787</v>
      </c>
      <c r="L626" s="835">
        <v>16.12</v>
      </c>
      <c r="M626" s="835">
        <v>16.12</v>
      </c>
      <c r="N626" s="832">
        <v>1</v>
      </c>
      <c r="O626" s="836">
        <v>0.5</v>
      </c>
      <c r="P626" s="835">
        <v>16.12</v>
      </c>
      <c r="Q626" s="837">
        <v>1</v>
      </c>
      <c r="R626" s="832">
        <v>1</v>
      </c>
      <c r="S626" s="837">
        <v>1</v>
      </c>
      <c r="T626" s="836">
        <v>0.5</v>
      </c>
      <c r="U626" s="838">
        <v>1</v>
      </c>
    </row>
    <row r="627" spans="1:21" ht="14.4" customHeight="1" x14ac:dyDescent="0.3">
      <c r="A627" s="831">
        <v>30</v>
      </c>
      <c r="B627" s="832" t="s">
        <v>2401</v>
      </c>
      <c r="C627" s="832" t="s">
        <v>2407</v>
      </c>
      <c r="D627" s="833" t="s">
        <v>3186</v>
      </c>
      <c r="E627" s="834" t="s">
        <v>2413</v>
      </c>
      <c r="F627" s="832" t="s">
        <v>2402</v>
      </c>
      <c r="G627" s="832" t="s">
        <v>2474</v>
      </c>
      <c r="H627" s="832" t="s">
        <v>546</v>
      </c>
      <c r="I627" s="832" t="s">
        <v>3152</v>
      </c>
      <c r="J627" s="832" t="s">
        <v>1786</v>
      </c>
      <c r="K627" s="832" t="s">
        <v>3153</v>
      </c>
      <c r="L627" s="835">
        <v>34.56</v>
      </c>
      <c r="M627" s="835">
        <v>34.56</v>
      </c>
      <c r="N627" s="832">
        <v>1</v>
      </c>
      <c r="O627" s="836">
        <v>0.5</v>
      </c>
      <c r="P627" s="835"/>
      <c r="Q627" s="837">
        <v>0</v>
      </c>
      <c r="R627" s="832"/>
      <c r="S627" s="837">
        <v>0</v>
      </c>
      <c r="T627" s="836"/>
      <c r="U627" s="838">
        <v>0</v>
      </c>
    </row>
    <row r="628" spans="1:21" ht="14.4" customHeight="1" x14ac:dyDescent="0.3">
      <c r="A628" s="831">
        <v>30</v>
      </c>
      <c r="B628" s="832" t="s">
        <v>2401</v>
      </c>
      <c r="C628" s="832" t="s">
        <v>2407</v>
      </c>
      <c r="D628" s="833" t="s">
        <v>3186</v>
      </c>
      <c r="E628" s="834" t="s">
        <v>2413</v>
      </c>
      <c r="F628" s="832" t="s">
        <v>2402</v>
      </c>
      <c r="G628" s="832" t="s">
        <v>2583</v>
      </c>
      <c r="H628" s="832" t="s">
        <v>546</v>
      </c>
      <c r="I628" s="832" t="s">
        <v>2584</v>
      </c>
      <c r="J628" s="832" t="s">
        <v>2585</v>
      </c>
      <c r="K628" s="832" t="s">
        <v>2441</v>
      </c>
      <c r="L628" s="835">
        <v>21.92</v>
      </c>
      <c r="M628" s="835">
        <v>21.92</v>
      </c>
      <c r="N628" s="832">
        <v>1</v>
      </c>
      <c r="O628" s="836">
        <v>0.5</v>
      </c>
      <c r="P628" s="835">
        <v>21.92</v>
      </c>
      <c r="Q628" s="837">
        <v>1</v>
      </c>
      <c r="R628" s="832">
        <v>1</v>
      </c>
      <c r="S628" s="837">
        <v>1</v>
      </c>
      <c r="T628" s="836">
        <v>0.5</v>
      </c>
      <c r="U628" s="838">
        <v>1</v>
      </c>
    </row>
    <row r="629" spans="1:21" ht="14.4" customHeight="1" x14ac:dyDescent="0.3">
      <c r="A629" s="831">
        <v>30</v>
      </c>
      <c r="B629" s="832" t="s">
        <v>2401</v>
      </c>
      <c r="C629" s="832" t="s">
        <v>2407</v>
      </c>
      <c r="D629" s="833" t="s">
        <v>3186</v>
      </c>
      <c r="E629" s="834" t="s">
        <v>2413</v>
      </c>
      <c r="F629" s="832" t="s">
        <v>2402</v>
      </c>
      <c r="G629" s="832" t="s">
        <v>2486</v>
      </c>
      <c r="H629" s="832" t="s">
        <v>580</v>
      </c>
      <c r="I629" s="832" t="s">
        <v>2115</v>
      </c>
      <c r="J629" s="832" t="s">
        <v>2116</v>
      </c>
      <c r="K629" s="832" t="s">
        <v>2117</v>
      </c>
      <c r="L629" s="835">
        <v>0</v>
      </c>
      <c r="M629" s="835">
        <v>0</v>
      </c>
      <c r="N629" s="832">
        <v>1</v>
      </c>
      <c r="O629" s="836">
        <v>0.5</v>
      </c>
      <c r="P629" s="835"/>
      <c r="Q629" s="837"/>
      <c r="R629" s="832"/>
      <c r="S629" s="837">
        <v>0</v>
      </c>
      <c r="T629" s="836"/>
      <c r="U629" s="838">
        <v>0</v>
      </c>
    </row>
    <row r="630" spans="1:21" ht="14.4" customHeight="1" x14ac:dyDescent="0.3">
      <c r="A630" s="831">
        <v>30</v>
      </c>
      <c r="B630" s="832" t="s">
        <v>2401</v>
      </c>
      <c r="C630" s="832" t="s">
        <v>2407</v>
      </c>
      <c r="D630" s="833" t="s">
        <v>3186</v>
      </c>
      <c r="E630" s="834" t="s">
        <v>2413</v>
      </c>
      <c r="F630" s="832" t="s">
        <v>2402</v>
      </c>
      <c r="G630" s="832" t="s">
        <v>2492</v>
      </c>
      <c r="H630" s="832" t="s">
        <v>546</v>
      </c>
      <c r="I630" s="832" t="s">
        <v>2806</v>
      </c>
      <c r="J630" s="832" t="s">
        <v>833</v>
      </c>
      <c r="K630" s="832" t="s">
        <v>2807</v>
      </c>
      <c r="L630" s="835">
        <v>50.89</v>
      </c>
      <c r="M630" s="835">
        <v>50.89</v>
      </c>
      <c r="N630" s="832">
        <v>1</v>
      </c>
      <c r="O630" s="836">
        <v>1</v>
      </c>
      <c r="P630" s="835"/>
      <c r="Q630" s="837">
        <v>0</v>
      </c>
      <c r="R630" s="832"/>
      <c r="S630" s="837">
        <v>0</v>
      </c>
      <c r="T630" s="836"/>
      <c r="U630" s="838">
        <v>0</v>
      </c>
    </row>
    <row r="631" spans="1:21" ht="14.4" customHeight="1" x14ac:dyDescent="0.3">
      <c r="A631" s="831">
        <v>30</v>
      </c>
      <c r="B631" s="832" t="s">
        <v>2401</v>
      </c>
      <c r="C631" s="832" t="s">
        <v>2407</v>
      </c>
      <c r="D631" s="833" t="s">
        <v>3186</v>
      </c>
      <c r="E631" s="834" t="s">
        <v>2413</v>
      </c>
      <c r="F631" s="832" t="s">
        <v>2402</v>
      </c>
      <c r="G631" s="832" t="s">
        <v>2718</v>
      </c>
      <c r="H631" s="832" t="s">
        <v>546</v>
      </c>
      <c r="I631" s="832" t="s">
        <v>2719</v>
      </c>
      <c r="J631" s="832" t="s">
        <v>711</v>
      </c>
      <c r="K631" s="832" t="s">
        <v>2720</v>
      </c>
      <c r="L631" s="835">
        <v>132</v>
      </c>
      <c r="M631" s="835">
        <v>132</v>
      </c>
      <c r="N631" s="832">
        <v>1</v>
      </c>
      <c r="O631" s="836">
        <v>0.5</v>
      </c>
      <c r="P631" s="835"/>
      <c r="Q631" s="837">
        <v>0</v>
      </c>
      <c r="R631" s="832"/>
      <c r="S631" s="837">
        <v>0</v>
      </c>
      <c r="T631" s="836"/>
      <c r="U631" s="838">
        <v>0</v>
      </c>
    </row>
    <row r="632" spans="1:21" ht="14.4" customHeight="1" x14ac:dyDescent="0.3">
      <c r="A632" s="831">
        <v>30</v>
      </c>
      <c r="B632" s="832" t="s">
        <v>2401</v>
      </c>
      <c r="C632" s="832" t="s">
        <v>2407</v>
      </c>
      <c r="D632" s="833" t="s">
        <v>3186</v>
      </c>
      <c r="E632" s="834" t="s">
        <v>2413</v>
      </c>
      <c r="F632" s="832" t="s">
        <v>2402</v>
      </c>
      <c r="G632" s="832" t="s">
        <v>2518</v>
      </c>
      <c r="H632" s="832" t="s">
        <v>546</v>
      </c>
      <c r="I632" s="832" t="s">
        <v>2519</v>
      </c>
      <c r="J632" s="832" t="s">
        <v>1216</v>
      </c>
      <c r="K632" s="832" t="s">
        <v>1874</v>
      </c>
      <c r="L632" s="835">
        <v>122.73</v>
      </c>
      <c r="M632" s="835">
        <v>122.73</v>
      </c>
      <c r="N632" s="832">
        <v>1</v>
      </c>
      <c r="O632" s="836">
        <v>0.5</v>
      </c>
      <c r="P632" s="835"/>
      <c r="Q632" s="837">
        <v>0</v>
      </c>
      <c r="R632" s="832"/>
      <c r="S632" s="837">
        <v>0</v>
      </c>
      <c r="T632" s="836"/>
      <c r="U632" s="838">
        <v>0</v>
      </c>
    </row>
    <row r="633" spans="1:21" ht="14.4" customHeight="1" x14ac:dyDescent="0.3">
      <c r="A633" s="831">
        <v>30</v>
      </c>
      <c r="B633" s="832" t="s">
        <v>2401</v>
      </c>
      <c r="C633" s="832" t="s">
        <v>2407</v>
      </c>
      <c r="D633" s="833" t="s">
        <v>3186</v>
      </c>
      <c r="E633" s="834" t="s">
        <v>2413</v>
      </c>
      <c r="F633" s="832" t="s">
        <v>2402</v>
      </c>
      <c r="G633" s="832" t="s">
        <v>1298</v>
      </c>
      <c r="H633" s="832" t="s">
        <v>580</v>
      </c>
      <c r="I633" s="832" t="s">
        <v>1820</v>
      </c>
      <c r="J633" s="832" t="s">
        <v>1821</v>
      </c>
      <c r="K633" s="832" t="s">
        <v>1822</v>
      </c>
      <c r="L633" s="835">
        <v>120.61</v>
      </c>
      <c r="M633" s="835">
        <v>120.61</v>
      </c>
      <c r="N633" s="832">
        <v>1</v>
      </c>
      <c r="O633" s="836">
        <v>0.5</v>
      </c>
      <c r="P633" s="835"/>
      <c r="Q633" s="837">
        <v>0</v>
      </c>
      <c r="R633" s="832"/>
      <c r="S633" s="837">
        <v>0</v>
      </c>
      <c r="T633" s="836"/>
      <c r="U633" s="838">
        <v>0</v>
      </c>
    </row>
    <row r="634" spans="1:21" ht="14.4" customHeight="1" x14ac:dyDescent="0.3">
      <c r="A634" s="831">
        <v>30</v>
      </c>
      <c r="B634" s="832" t="s">
        <v>2401</v>
      </c>
      <c r="C634" s="832" t="s">
        <v>2407</v>
      </c>
      <c r="D634" s="833" t="s">
        <v>3186</v>
      </c>
      <c r="E634" s="834" t="s">
        <v>2413</v>
      </c>
      <c r="F634" s="832" t="s">
        <v>2402</v>
      </c>
      <c r="G634" s="832" t="s">
        <v>2820</v>
      </c>
      <c r="H634" s="832" t="s">
        <v>580</v>
      </c>
      <c r="I634" s="832" t="s">
        <v>1957</v>
      </c>
      <c r="J634" s="832" t="s">
        <v>1958</v>
      </c>
      <c r="K634" s="832" t="s">
        <v>1959</v>
      </c>
      <c r="L634" s="835">
        <v>109.17</v>
      </c>
      <c r="M634" s="835">
        <v>109.17</v>
      </c>
      <c r="N634" s="832">
        <v>1</v>
      </c>
      <c r="O634" s="836">
        <v>0.5</v>
      </c>
      <c r="P634" s="835"/>
      <c r="Q634" s="837">
        <v>0</v>
      </c>
      <c r="R634" s="832"/>
      <c r="S634" s="837">
        <v>0</v>
      </c>
      <c r="T634" s="836"/>
      <c r="U634" s="838">
        <v>0</v>
      </c>
    </row>
    <row r="635" spans="1:21" ht="14.4" customHeight="1" x14ac:dyDescent="0.3">
      <c r="A635" s="831">
        <v>30</v>
      </c>
      <c r="B635" s="832" t="s">
        <v>2401</v>
      </c>
      <c r="C635" s="832" t="s">
        <v>2407</v>
      </c>
      <c r="D635" s="833" t="s">
        <v>3186</v>
      </c>
      <c r="E635" s="834" t="s">
        <v>2413</v>
      </c>
      <c r="F635" s="832" t="s">
        <v>2402</v>
      </c>
      <c r="G635" s="832" t="s">
        <v>2820</v>
      </c>
      <c r="H635" s="832" t="s">
        <v>580</v>
      </c>
      <c r="I635" s="832" t="s">
        <v>1960</v>
      </c>
      <c r="J635" s="832" t="s">
        <v>1958</v>
      </c>
      <c r="K635" s="832" t="s">
        <v>1961</v>
      </c>
      <c r="L635" s="835">
        <v>218.32</v>
      </c>
      <c r="M635" s="835">
        <v>218.32</v>
      </c>
      <c r="N635" s="832">
        <v>1</v>
      </c>
      <c r="O635" s="836">
        <v>0.5</v>
      </c>
      <c r="P635" s="835"/>
      <c r="Q635" s="837">
        <v>0</v>
      </c>
      <c r="R635" s="832"/>
      <c r="S635" s="837">
        <v>0</v>
      </c>
      <c r="T635" s="836"/>
      <c r="U635" s="838">
        <v>0</v>
      </c>
    </row>
    <row r="636" spans="1:21" ht="14.4" customHeight="1" x14ac:dyDescent="0.3">
      <c r="A636" s="831">
        <v>30</v>
      </c>
      <c r="B636" s="832" t="s">
        <v>2401</v>
      </c>
      <c r="C636" s="832" t="s">
        <v>2407</v>
      </c>
      <c r="D636" s="833" t="s">
        <v>3186</v>
      </c>
      <c r="E636" s="834" t="s">
        <v>2413</v>
      </c>
      <c r="F636" s="832" t="s">
        <v>2402</v>
      </c>
      <c r="G636" s="832" t="s">
        <v>2876</v>
      </c>
      <c r="H636" s="832" t="s">
        <v>580</v>
      </c>
      <c r="I636" s="832" t="s">
        <v>3154</v>
      </c>
      <c r="J636" s="832" t="s">
        <v>786</v>
      </c>
      <c r="K636" s="832" t="s">
        <v>3155</v>
      </c>
      <c r="L636" s="835">
        <v>0</v>
      </c>
      <c r="M636" s="835">
        <v>0</v>
      </c>
      <c r="N636" s="832">
        <v>1</v>
      </c>
      <c r="O636" s="836">
        <v>1</v>
      </c>
      <c r="P636" s="835"/>
      <c r="Q636" s="837"/>
      <c r="R636" s="832"/>
      <c r="S636" s="837">
        <v>0</v>
      </c>
      <c r="T636" s="836"/>
      <c r="U636" s="838">
        <v>0</v>
      </c>
    </row>
    <row r="637" spans="1:21" ht="14.4" customHeight="1" x14ac:dyDescent="0.3">
      <c r="A637" s="831">
        <v>30</v>
      </c>
      <c r="B637" s="832" t="s">
        <v>2401</v>
      </c>
      <c r="C637" s="832" t="s">
        <v>2407</v>
      </c>
      <c r="D637" s="833" t="s">
        <v>3186</v>
      </c>
      <c r="E637" s="834" t="s">
        <v>2413</v>
      </c>
      <c r="F637" s="832" t="s">
        <v>2402</v>
      </c>
      <c r="G637" s="832" t="s">
        <v>2876</v>
      </c>
      <c r="H637" s="832" t="s">
        <v>546</v>
      </c>
      <c r="I637" s="832" t="s">
        <v>3156</v>
      </c>
      <c r="J637" s="832" t="s">
        <v>3157</v>
      </c>
      <c r="K637" s="832" t="s">
        <v>3158</v>
      </c>
      <c r="L637" s="835">
        <v>0</v>
      </c>
      <c r="M637" s="835">
        <v>0</v>
      </c>
      <c r="N637" s="832">
        <v>1</v>
      </c>
      <c r="O637" s="836">
        <v>0.5</v>
      </c>
      <c r="P637" s="835"/>
      <c r="Q637" s="837"/>
      <c r="R637" s="832"/>
      <c r="S637" s="837">
        <v>0</v>
      </c>
      <c r="T637" s="836"/>
      <c r="U637" s="838">
        <v>0</v>
      </c>
    </row>
    <row r="638" spans="1:21" ht="14.4" customHeight="1" x14ac:dyDescent="0.3">
      <c r="A638" s="831">
        <v>30</v>
      </c>
      <c r="B638" s="832" t="s">
        <v>2401</v>
      </c>
      <c r="C638" s="832" t="s">
        <v>2407</v>
      </c>
      <c r="D638" s="833" t="s">
        <v>3186</v>
      </c>
      <c r="E638" s="834" t="s">
        <v>2415</v>
      </c>
      <c r="F638" s="832" t="s">
        <v>2402</v>
      </c>
      <c r="G638" s="832" t="s">
        <v>2424</v>
      </c>
      <c r="H638" s="832" t="s">
        <v>546</v>
      </c>
      <c r="I638" s="832" t="s">
        <v>3159</v>
      </c>
      <c r="J638" s="832" t="s">
        <v>2885</v>
      </c>
      <c r="K638" s="832" t="s">
        <v>1874</v>
      </c>
      <c r="L638" s="835">
        <v>36.270000000000003</v>
      </c>
      <c r="M638" s="835">
        <v>36.270000000000003</v>
      </c>
      <c r="N638" s="832">
        <v>1</v>
      </c>
      <c r="O638" s="836">
        <v>0.5</v>
      </c>
      <c r="P638" s="835">
        <v>36.270000000000003</v>
      </c>
      <c r="Q638" s="837">
        <v>1</v>
      </c>
      <c r="R638" s="832">
        <v>1</v>
      </c>
      <c r="S638" s="837">
        <v>1</v>
      </c>
      <c r="T638" s="836">
        <v>0.5</v>
      </c>
      <c r="U638" s="838">
        <v>1</v>
      </c>
    </row>
    <row r="639" spans="1:21" ht="14.4" customHeight="1" x14ac:dyDescent="0.3">
      <c r="A639" s="831">
        <v>30</v>
      </c>
      <c r="B639" s="832" t="s">
        <v>2401</v>
      </c>
      <c r="C639" s="832" t="s">
        <v>2407</v>
      </c>
      <c r="D639" s="833" t="s">
        <v>3186</v>
      </c>
      <c r="E639" s="834" t="s">
        <v>2415</v>
      </c>
      <c r="F639" s="832" t="s">
        <v>2402</v>
      </c>
      <c r="G639" s="832" t="s">
        <v>2424</v>
      </c>
      <c r="H639" s="832" t="s">
        <v>580</v>
      </c>
      <c r="I639" s="832" t="s">
        <v>2095</v>
      </c>
      <c r="J639" s="832" t="s">
        <v>602</v>
      </c>
      <c r="K639" s="832" t="s">
        <v>603</v>
      </c>
      <c r="L639" s="835">
        <v>21.76</v>
      </c>
      <c r="M639" s="835">
        <v>21.76</v>
      </c>
      <c r="N639" s="832">
        <v>1</v>
      </c>
      <c r="O639" s="836">
        <v>0.5</v>
      </c>
      <c r="P639" s="835"/>
      <c r="Q639" s="837">
        <v>0</v>
      </c>
      <c r="R639" s="832"/>
      <c r="S639" s="837">
        <v>0</v>
      </c>
      <c r="T639" s="836"/>
      <c r="U639" s="838">
        <v>0</v>
      </c>
    </row>
    <row r="640" spans="1:21" ht="14.4" customHeight="1" x14ac:dyDescent="0.3">
      <c r="A640" s="831">
        <v>30</v>
      </c>
      <c r="B640" s="832" t="s">
        <v>2401</v>
      </c>
      <c r="C640" s="832" t="s">
        <v>2407</v>
      </c>
      <c r="D640" s="833" t="s">
        <v>3186</v>
      </c>
      <c r="E640" s="834" t="s">
        <v>2415</v>
      </c>
      <c r="F640" s="832" t="s">
        <v>2402</v>
      </c>
      <c r="G640" s="832" t="s">
        <v>2425</v>
      </c>
      <c r="H640" s="832" t="s">
        <v>580</v>
      </c>
      <c r="I640" s="832" t="s">
        <v>2162</v>
      </c>
      <c r="J640" s="832" t="s">
        <v>2163</v>
      </c>
      <c r="K640" s="832" t="s">
        <v>2164</v>
      </c>
      <c r="L640" s="835">
        <v>4.7</v>
      </c>
      <c r="M640" s="835">
        <v>4.7</v>
      </c>
      <c r="N640" s="832">
        <v>1</v>
      </c>
      <c r="O640" s="836">
        <v>0.5</v>
      </c>
      <c r="P640" s="835"/>
      <c r="Q640" s="837">
        <v>0</v>
      </c>
      <c r="R640" s="832"/>
      <c r="S640" s="837">
        <v>0</v>
      </c>
      <c r="T640" s="836"/>
      <c r="U640" s="838">
        <v>0</v>
      </c>
    </row>
    <row r="641" spans="1:21" ht="14.4" customHeight="1" x14ac:dyDescent="0.3">
      <c r="A641" s="831">
        <v>30</v>
      </c>
      <c r="B641" s="832" t="s">
        <v>2401</v>
      </c>
      <c r="C641" s="832" t="s">
        <v>2407</v>
      </c>
      <c r="D641" s="833" t="s">
        <v>3186</v>
      </c>
      <c r="E641" s="834" t="s">
        <v>2415</v>
      </c>
      <c r="F641" s="832" t="s">
        <v>2402</v>
      </c>
      <c r="G641" s="832" t="s">
        <v>3160</v>
      </c>
      <c r="H641" s="832" t="s">
        <v>546</v>
      </c>
      <c r="I641" s="832" t="s">
        <v>3161</v>
      </c>
      <c r="J641" s="832" t="s">
        <v>3162</v>
      </c>
      <c r="K641" s="832" t="s">
        <v>3163</v>
      </c>
      <c r="L641" s="835">
        <v>196.82</v>
      </c>
      <c r="M641" s="835">
        <v>196.82</v>
      </c>
      <c r="N641" s="832">
        <v>1</v>
      </c>
      <c r="O641" s="836">
        <v>0.5</v>
      </c>
      <c r="P641" s="835"/>
      <c r="Q641" s="837">
        <v>0</v>
      </c>
      <c r="R641" s="832"/>
      <c r="S641" s="837">
        <v>0</v>
      </c>
      <c r="T641" s="836"/>
      <c r="U641" s="838">
        <v>0</v>
      </c>
    </row>
    <row r="642" spans="1:21" ht="14.4" customHeight="1" x14ac:dyDescent="0.3">
      <c r="A642" s="831">
        <v>30</v>
      </c>
      <c r="B642" s="832" t="s">
        <v>2401</v>
      </c>
      <c r="C642" s="832" t="s">
        <v>2407</v>
      </c>
      <c r="D642" s="833" t="s">
        <v>3186</v>
      </c>
      <c r="E642" s="834" t="s">
        <v>2415</v>
      </c>
      <c r="F642" s="832" t="s">
        <v>2402</v>
      </c>
      <c r="G642" s="832" t="s">
        <v>2429</v>
      </c>
      <c r="H642" s="832" t="s">
        <v>580</v>
      </c>
      <c r="I642" s="832" t="s">
        <v>1914</v>
      </c>
      <c r="J642" s="832" t="s">
        <v>1915</v>
      </c>
      <c r="K642" s="832" t="s">
        <v>1916</v>
      </c>
      <c r="L642" s="835">
        <v>31.09</v>
      </c>
      <c r="M642" s="835">
        <v>31.09</v>
      </c>
      <c r="N642" s="832">
        <v>1</v>
      </c>
      <c r="O642" s="836">
        <v>0.5</v>
      </c>
      <c r="P642" s="835"/>
      <c r="Q642" s="837">
        <v>0</v>
      </c>
      <c r="R642" s="832"/>
      <c r="S642" s="837">
        <v>0</v>
      </c>
      <c r="T642" s="836"/>
      <c r="U642" s="838">
        <v>0</v>
      </c>
    </row>
    <row r="643" spans="1:21" ht="14.4" customHeight="1" x14ac:dyDescent="0.3">
      <c r="A643" s="831">
        <v>30</v>
      </c>
      <c r="B643" s="832" t="s">
        <v>2401</v>
      </c>
      <c r="C643" s="832" t="s">
        <v>2407</v>
      </c>
      <c r="D643" s="833" t="s">
        <v>3186</v>
      </c>
      <c r="E643" s="834" t="s">
        <v>2415</v>
      </c>
      <c r="F643" s="832" t="s">
        <v>2402</v>
      </c>
      <c r="G643" s="832" t="s">
        <v>2430</v>
      </c>
      <c r="H643" s="832" t="s">
        <v>546</v>
      </c>
      <c r="I643" s="832" t="s">
        <v>2599</v>
      </c>
      <c r="J643" s="832" t="s">
        <v>2598</v>
      </c>
      <c r="K643" s="832" t="s">
        <v>1995</v>
      </c>
      <c r="L643" s="835">
        <v>117.71</v>
      </c>
      <c r="M643" s="835">
        <v>117.71</v>
      </c>
      <c r="N643" s="832">
        <v>1</v>
      </c>
      <c r="O643" s="836">
        <v>0.5</v>
      </c>
      <c r="P643" s="835"/>
      <c r="Q643" s="837">
        <v>0</v>
      </c>
      <c r="R643" s="832"/>
      <c r="S643" s="837">
        <v>0</v>
      </c>
      <c r="T643" s="836"/>
      <c r="U643" s="838">
        <v>0</v>
      </c>
    </row>
    <row r="644" spans="1:21" ht="14.4" customHeight="1" x14ac:dyDescent="0.3">
      <c r="A644" s="831">
        <v>30</v>
      </c>
      <c r="B644" s="832" t="s">
        <v>2401</v>
      </c>
      <c r="C644" s="832" t="s">
        <v>2407</v>
      </c>
      <c r="D644" s="833" t="s">
        <v>3186</v>
      </c>
      <c r="E644" s="834" t="s">
        <v>2415</v>
      </c>
      <c r="F644" s="832" t="s">
        <v>2402</v>
      </c>
      <c r="G644" s="832" t="s">
        <v>2430</v>
      </c>
      <c r="H644" s="832" t="s">
        <v>580</v>
      </c>
      <c r="I644" s="832" t="s">
        <v>3164</v>
      </c>
      <c r="J644" s="832" t="s">
        <v>1990</v>
      </c>
      <c r="K644" s="832" t="s">
        <v>2942</v>
      </c>
      <c r="L644" s="835">
        <v>143.35</v>
      </c>
      <c r="M644" s="835">
        <v>143.35</v>
      </c>
      <c r="N644" s="832">
        <v>1</v>
      </c>
      <c r="O644" s="836">
        <v>0.5</v>
      </c>
      <c r="P644" s="835"/>
      <c r="Q644" s="837">
        <v>0</v>
      </c>
      <c r="R644" s="832"/>
      <c r="S644" s="837">
        <v>0</v>
      </c>
      <c r="T644" s="836"/>
      <c r="U644" s="838">
        <v>0</v>
      </c>
    </row>
    <row r="645" spans="1:21" ht="14.4" customHeight="1" x14ac:dyDescent="0.3">
      <c r="A645" s="831">
        <v>30</v>
      </c>
      <c r="B645" s="832" t="s">
        <v>2401</v>
      </c>
      <c r="C645" s="832" t="s">
        <v>2407</v>
      </c>
      <c r="D645" s="833" t="s">
        <v>3186</v>
      </c>
      <c r="E645" s="834" t="s">
        <v>2415</v>
      </c>
      <c r="F645" s="832" t="s">
        <v>2402</v>
      </c>
      <c r="G645" s="832" t="s">
        <v>2430</v>
      </c>
      <c r="H645" s="832" t="s">
        <v>580</v>
      </c>
      <c r="I645" s="832" t="s">
        <v>1989</v>
      </c>
      <c r="J645" s="832" t="s">
        <v>1990</v>
      </c>
      <c r="K645" s="832" t="s">
        <v>1991</v>
      </c>
      <c r="L645" s="835">
        <v>46.6</v>
      </c>
      <c r="M645" s="835">
        <v>46.6</v>
      </c>
      <c r="N645" s="832">
        <v>1</v>
      </c>
      <c r="O645" s="836">
        <v>0.5</v>
      </c>
      <c r="P645" s="835"/>
      <c r="Q645" s="837">
        <v>0</v>
      </c>
      <c r="R645" s="832"/>
      <c r="S645" s="837">
        <v>0</v>
      </c>
      <c r="T645" s="836"/>
      <c r="U645" s="838">
        <v>0</v>
      </c>
    </row>
    <row r="646" spans="1:21" ht="14.4" customHeight="1" x14ac:dyDescent="0.3">
      <c r="A646" s="831">
        <v>30</v>
      </c>
      <c r="B646" s="832" t="s">
        <v>2401</v>
      </c>
      <c r="C646" s="832" t="s">
        <v>2407</v>
      </c>
      <c r="D646" s="833" t="s">
        <v>3186</v>
      </c>
      <c r="E646" s="834" t="s">
        <v>2415</v>
      </c>
      <c r="F646" s="832" t="s">
        <v>2402</v>
      </c>
      <c r="G646" s="832" t="s">
        <v>2433</v>
      </c>
      <c r="H646" s="832" t="s">
        <v>580</v>
      </c>
      <c r="I646" s="832" t="s">
        <v>2201</v>
      </c>
      <c r="J646" s="832" t="s">
        <v>2202</v>
      </c>
      <c r="K646" s="832" t="s">
        <v>2203</v>
      </c>
      <c r="L646" s="835">
        <v>103.8</v>
      </c>
      <c r="M646" s="835">
        <v>103.8</v>
      </c>
      <c r="N646" s="832">
        <v>1</v>
      </c>
      <c r="O646" s="836">
        <v>1</v>
      </c>
      <c r="P646" s="835">
        <v>103.8</v>
      </c>
      <c r="Q646" s="837">
        <v>1</v>
      </c>
      <c r="R646" s="832">
        <v>1</v>
      </c>
      <c r="S646" s="837">
        <v>1</v>
      </c>
      <c r="T646" s="836">
        <v>1</v>
      </c>
      <c r="U646" s="838">
        <v>1</v>
      </c>
    </row>
    <row r="647" spans="1:21" ht="14.4" customHeight="1" x14ac:dyDescent="0.3">
      <c r="A647" s="831">
        <v>30</v>
      </c>
      <c r="B647" s="832" t="s">
        <v>2401</v>
      </c>
      <c r="C647" s="832" t="s">
        <v>2407</v>
      </c>
      <c r="D647" s="833" t="s">
        <v>3186</v>
      </c>
      <c r="E647" s="834" t="s">
        <v>2415</v>
      </c>
      <c r="F647" s="832" t="s">
        <v>2402</v>
      </c>
      <c r="G647" s="832" t="s">
        <v>2442</v>
      </c>
      <c r="H647" s="832" t="s">
        <v>580</v>
      </c>
      <c r="I647" s="832" t="s">
        <v>1862</v>
      </c>
      <c r="J647" s="832" t="s">
        <v>875</v>
      </c>
      <c r="K647" s="832" t="s">
        <v>1863</v>
      </c>
      <c r="L647" s="835">
        <v>42.51</v>
      </c>
      <c r="M647" s="835">
        <v>42.51</v>
      </c>
      <c r="N647" s="832">
        <v>1</v>
      </c>
      <c r="O647" s="836">
        <v>0.5</v>
      </c>
      <c r="P647" s="835"/>
      <c r="Q647" s="837">
        <v>0</v>
      </c>
      <c r="R647" s="832"/>
      <c r="S647" s="837">
        <v>0</v>
      </c>
      <c r="T647" s="836"/>
      <c r="U647" s="838">
        <v>0</v>
      </c>
    </row>
    <row r="648" spans="1:21" ht="14.4" customHeight="1" x14ac:dyDescent="0.3">
      <c r="A648" s="831">
        <v>30</v>
      </c>
      <c r="B648" s="832" t="s">
        <v>2401</v>
      </c>
      <c r="C648" s="832" t="s">
        <v>2407</v>
      </c>
      <c r="D648" s="833" t="s">
        <v>3186</v>
      </c>
      <c r="E648" s="834" t="s">
        <v>2415</v>
      </c>
      <c r="F648" s="832" t="s">
        <v>2402</v>
      </c>
      <c r="G648" s="832" t="s">
        <v>2769</v>
      </c>
      <c r="H648" s="832" t="s">
        <v>546</v>
      </c>
      <c r="I648" s="832" t="s">
        <v>2770</v>
      </c>
      <c r="J648" s="832" t="s">
        <v>751</v>
      </c>
      <c r="K648" s="832" t="s">
        <v>2771</v>
      </c>
      <c r="L648" s="835">
        <v>46.25</v>
      </c>
      <c r="M648" s="835">
        <v>46.25</v>
      </c>
      <c r="N648" s="832">
        <v>1</v>
      </c>
      <c r="O648" s="836">
        <v>0.5</v>
      </c>
      <c r="P648" s="835"/>
      <c r="Q648" s="837">
        <v>0</v>
      </c>
      <c r="R648" s="832"/>
      <c r="S648" s="837">
        <v>0</v>
      </c>
      <c r="T648" s="836"/>
      <c r="U648" s="838">
        <v>0</v>
      </c>
    </row>
    <row r="649" spans="1:21" ht="14.4" customHeight="1" x14ac:dyDescent="0.3">
      <c r="A649" s="831">
        <v>30</v>
      </c>
      <c r="B649" s="832" t="s">
        <v>2401</v>
      </c>
      <c r="C649" s="832" t="s">
        <v>2407</v>
      </c>
      <c r="D649" s="833" t="s">
        <v>3186</v>
      </c>
      <c r="E649" s="834" t="s">
        <v>2415</v>
      </c>
      <c r="F649" s="832" t="s">
        <v>2402</v>
      </c>
      <c r="G649" s="832" t="s">
        <v>3165</v>
      </c>
      <c r="H649" s="832" t="s">
        <v>546</v>
      </c>
      <c r="I649" s="832" t="s">
        <v>3166</v>
      </c>
      <c r="J649" s="832" t="s">
        <v>3167</v>
      </c>
      <c r="K649" s="832" t="s">
        <v>3168</v>
      </c>
      <c r="L649" s="835">
        <v>0</v>
      </c>
      <c r="M649" s="835">
        <v>0</v>
      </c>
      <c r="N649" s="832">
        <v>1</v>
      </c>
      <c r="O649" s="836">
        <v>0.5</v>
      </c>
      <c r="P649" s="835">
        <v>0</v>
      </c>
      <c r="Q649" s="837"/>
      <c r="R649" s="832">
        <v>1</v>
      </c>
      <c r="S649" s="837">
        <v>1</v>
      </c>
      <c r="T649" s="836">
        <v>0.5</v>
      </c>
      <c r="U649" s="838">
        <v>1</v>
      </c>
    </row>
    <row r="650" spans="1:21" ht="14.4" customHeight="1" x14ac:dyDescent="0.3">
      <c r="A650" s="831">
        <v>30</v>
      </c>
      <c r="B650" s="832" t="s">
        <v>2401</v>
      </c>
      <c r="C650" s="832" t="s">
        <v>2407</v>
      </c>
      <c r="D650" s="833" t="s">
        <v>3186</v>
      </c>
      <c r="E650" s="834" t="s">
        <v>2415</v>
      </c>
      <c r="F650" s="832" t="s">
        <v>2402</v>
      </c>
      <c r="G650" s="832" t="s">
        <v>3169</v>
      </c>
      <c r="H650" s="832" t="s">
        <v>546</v>
      </c>
      <c r="I650" s="832" t="s">
        <v>3170</v>
      </c>
      <c r="J650" s="832" t="s">
        <v>3171</v>
      </c>
      <c r="K650" s="832" t="s">
        <v>3172</v>
      </c>
      <c r="L650" s="835">
        <v>218.77</v>
      </c>
      <c r="M650" s="835">
        <v>218.77</v>
      </c>
      <c r="N650" s="832">
        <v>1</v>
      </c>
      <c r="O650" s="836">
        <v>0.5</v>
      </c>
      <c r="P650" s="835">
        <v>218.77</v>
      </c>
      <c r="Q650" s="837">
        <v>1</v>
      </c>
      <c r="R650" s="832">
        <v>1</v>
      </c>
      <c r="S650" s="837">
        <v>1</v>
      </c>
      <c r="T650" s="836">
        <v>0.5</v>
      </c>
      <c r="U650" s="838">
        <v>1</v>
      </c>
    </row>
    <row r="651" spans="1:21" ht="14.4" customHeight="1" x14ac:dyDescent="0.3">
      <c r="A651" s="831">
        <v>30</v>
      </c>
      <c r="B651" s="832" t="s">
        <v>2401</v>
      </c>
      <c r="C651" s="832" t="s">
        <v>2407</v>
      </c>
      <c r="D651" s="833" t="s">
        <v>3186</v>
      </c>
      <c r="E651" s="834" t="s">
        <v>2415</v>
      </c>
      <c r="F651" s="832" t="s">
        <v>2402</v>
      </c>
      <c r="G651" s="832" t="s">
        <v>2656</v>
      </c>
      <c r="H651" s="832" t="s">
        <v>580</v>
      </c>
      <c r="I651" s="832" t="s">
        <v>1837</v>
      </c>
      <c r="J651" s="832" t="s">
        <v>1838</v>
      </c>
      <c r="K651" s="832" t="s">
        <v>1839</v>
      </c>
      <c r="L651" s="835">
        <v>93.43</v>
      </c>
      <c r="M651" s="835">
        <v>93.43</v>
      </c>
      <c r="N651" s="832">
        <v>1</v>
      </c>
      <c r="O651" s="836">
        <v>0.5</v>
      </c>
      <c r="P651" s="835"/>
      <c r="Q651" s="837">
        <v>0</v>
      </c>
      <c r="R651" s="832"/>
      <c r="S651" s="837">
        <v>0</v>
      </c>
      <c r="T651" s="836"/>
      <c r="U651" s="838">
        <v>0</v>
      </c>
    </row>
    <row r="652" spans="1:21" ht="14.4" customHeight="1" x14ac:dyDescent="0.3">
      <c r="A652" s="831">
        <v>30</v>
      </c>
      <c r="B652" s="832" t="s">
        <v>2401</v>
      </c>
      <c r="C652" s="832" t="s">
        <v>2407</v>
      </c>
      <c r="D652" s="833" t="s">
        <v>3186</v>
      </c>
      <c r="E652" s="834" t="s">
        <v>2415</v>
      </c>
      <c r="F652" s="832" t="s">
        <v>2402</v>
      </c>
      <c r="G652" s="832" t="s">
        <v>2451</v>
      </c>
      <c r="H652" s="832" t="s">
        <v>546</v>
      </c>
      <c r="I652" s="832" t="s">
        <v>2452</v>
      </c>
      <c r="J652" s="832" t="s">
        <v>2453</v>
      </c>
      <c r="K652" s="832" t="s">
        <v>2454</v>
      </c>
      <c r="L652" s="835">
        <v>35.17</v>
      </c>
      <c r="M652" s="835">
        <v>35.17</v>
      </c>
      <c r="N652" s="832">
        <v>1</v>
      </c>
      <c r="O652" s="836">
        <v>0.5</v>
      </c>
      <c r="P652" s="835"/>
      <c r="Q652" s="837">
        <v>0</v>
      </c>
      <c r="R652" s="832"/>
      <c r="S652" s="837">
        <v>0</v>
      </c>
      <c r="T652" s="836"/>
      <c r="U652" s="838">
        <v>0</v>
      </c>
    </row>
    <row r="653" spans="1:21" ht="14.4" customHeight="1" x14ac:dyDescent="0.3">
      <c r="A653" s="831">
        <v>30</v>
      </c>
      <c r="B653" s="832" t="s">
        <v>2401</v>
      </c>
      <c r="C653" s="832" t="s">
        <v>2407</v>
      </c>
      <c r="D653" s="833" t="s">
        <v>3186</v>
      </c>
      <c r="E653" s="834" t="s">
        <v>2415</v>
      </c>
      <c r="F653" s="832" t="s">
        <v>2402</v>
      </c>
      <c r="G653" s="832" t="s">
        <v>2552</v>
      </c>
      <c r="H653" s="832" t="s">
        <v>546</v>
      </c>
      <c r="I653" s="832" t="s">
        <v>2553</v>
      </c>
      <c r="J653" s="832" t="s">
        <v>2554</v>
      </c>
      <c r="K653" s="832" t="s">
        <v>2555</v>
      </c>
      <c r="L653" s="835">
        <v>88.76</v>
      </c>
      <c r="M653" s="835">
        <v>88.76</v>
      </c>
      <c r="N653" s="832">
        <v>1</v>
      </c>
      <c r="O653" s="836">
        <v>0.5</v>
      </c>
      <c r="P653" s="835"/>
      <c r="Q653" s="837">
        <v>0</v>
      </c>
      <c r="R653" s="832"/>
      <c r="S653" s="837">
        <v>0</v>
      </c>
      <c r="T653" s="836"/>
      <c r="U653" s="838">
        <v>0</v>
      </c>
    </row>
    <row r="654" spans="1:21" ht="14.4" customHeight="1" x14ac:dyDescent="0.3">
      <c r="A654" s="831">
        <v>30</v>
      </c>
      <c r="B654" s="832" t="s">
        <v>2401</v>
      </c>
      <c r="C654" s="832" t="s">
        <v>2407</v>
      </c>
      <c r="D654" s="833" t="s">
        <v>3186</v>
      </c>
      <c r="E654" s="834" t="s">
        <v>2415</v>
      </c>
      <c r="F654" s="832" t="s">
        <v>2402</v>
      </c>
      <c r="G654" s="832" t="s">
        <v>2910</v>
      </c>
      <c r="H654" s="832" t="s">
        <v>546</v>
      </c>
      <c r="I654" s="832" t="s">
        <v>2911</v>
      </c>
      <c r="J654" s="832" t="s">
        <v>2912</v>
      </c>
      <c r="K654" s="832" t="s">
        <v>2913</v>
      </c>
      <c r="L654" s="835">
        <v>888.77</v>
      </c>
      <c r="M654" s="835">
        <v>888.77</v>
      </c>
      <c r="N654" s="832">
        <v>1</v>
      </c>
      <c r="O654" s="836">
        <v>0.5</v>
      </c>
      <c r="P654" s="835"/>
      <c r="Q654" s="837">
        <v>0</v>
      </c>
      <c r="R654" s="832"/>
      <c r="S654" s="837">
        <v>0</v>
      </c>
      <c r="T654" s="836"/>
      <c r="U654" s="838">
        <v>0</v>
      </c>
    </row>
    <row r="655" spans="1:21" ht="14.4" customHeight="1" x14ac:dyDescent="0.3">
      <c r="A655" s="831">
        <v>30</v>
      </c>
      <c r="B655" s="832" t="s">
        <v>2401</v>
      </c>
      <c r="C655" s="832" t="s">
        <v>2407</v>
      </c>
      <c r="D655" s="833" t="s">
        <v>3186</v>
      </c>
      <c r="E655" s="834" t="s">
        <v>2415</v>
      </c>
      <c r="F655" s="832" t="s">
        <v>2402</v>
      </c>
      <c r="G655" s="832" t="s">
        <v>2568</v>
      </c>
      <c r="H655" s="832" t="s">
        <v>546</v>
      </c>
      <c r="I655" s="832" t="s">
        <v>2569</v>
      </c>
      <c r="J655" s="832" t="s">
        <v>2570</v>
      </c>
      <c r="K655" s="832" t="s">
        <v>2571</v>
      </c>
      <c r="L655" s="835">
        <v>1228</v>
      </c>
      <c r="M655" s="835">
        <v>1228</v>
      </c>
      <c r="N655" s="832">
        <v>1</v>
      </c>
      <c r="O655" s="836">
        <v>0.5</v>
      </c>
      <c r="P655" s="835"/>
      <c r="Q655" s="837">
        <v>0</v>
      </c>
      <c r="R655" s="832"/>
      <c r="S655" s="837">
        <v>0</v>
      </c>
      <c r="T655" s="836"/>
      <c r="U655" s="838">
        <v>0</v>
      </c>
    </row>
    <row r="656" spans="1:21" ht="14.4" customHeight="1" x14ac:dyDescent="0.3">
      <c r="A656" s="831">
        <v>30</v>
      </c>
      <c r="B656" s="832" t="s">
        <v>2401</v>
      </c>
      <c r="C656" s="832" t="s">
        <v>2407</v>
      </c>
      <c r="D656" s="833" t="s">
        <v>3186</v>
      </c>
      <c r="E656" s="834" t="s">
        <v>2415</v>
      </c>
      <c r="F656" s="832" t="s">
        <v>2402</v>
      </c>
      <c r="G656" s="832" t="s">
        <v>2463</v>
      </c>
      <c r="H656" s="832" t="s">
        <v>546</v>
      </c>
      <c r="I656" s="832" t="s">
        <v>2754</v>
      </c>
      <c r="J656" s="832" t="s">
        <v>2465</v>
      </c>
      <c r="K656" s="832" t="s">
        <v>2755</v>
      </c>
      <c r="L656" s="835">
        <v>43.21</v>
      </c>
      <c r="M656" s="835">
        <v>43.21</v>
      </c>
      <c r="N656" s="832">
        <v>1</v>
      </c>
      <c r="O656" s="836">
        <v>0.5</v>
      </c>
      <c r="P656" s="835"/>
      <c r="Q656" s="837">
        <v>0</v>
      </c>
      <c r="R656" s="832"/>
      <c r="S656" s="837">
        <v>0</v>
      </c>
      <c r="T656" s="836"/>
      <c r="U656" s="838">
        <v>0</v>
      </c>
    </row>
    <row r="657" spans="1:21" ht="14.4" customHeight="1" x14ac:dyDescent="0.3">
      <c r="A657" s="831">
        <v>30</v>
      </c>
      <c r="B657" s="832" t="s">
        <v>2401</v>
      </c>
      <c r="C657" s="832" t="s">
        <v>2407</v>
      </c>
      <c r="D657" s="833" t="s">
        <v>3186</v>
      </c>
      <c r="E657" s="834" t="s">
        <v>2415</v>
      </c>
      <c r="F657" s="832" t="s">
        <v>2402</v>
      </c>
      <c r="G657" s="832" t="s">
        <v>3173</v>
      </c>
      <c r="H657" s="832" t="s">
        <v>546</v>
      </c>
      <c r="I657" s="832" t="s">
        <v>3174</v>
      </c>
      <c r="J657" s="832" t="s">
        <v>3175</v>
      </c>
      <c r="K657" s="832" t="s">
        <v>3176</v>
      </c>
      <c r="L657" s="835">
        <v>1327</v>
      </c>
      <c r="M657" s="835">
        <v>1327</v>
      </c>
      <c r="N657" s="832">
        <v>1</v>
      </c>
      <c r="O657" s="836">
        <v>0.5</v>
      </c>
      <c r="P657" s="835"/>
      <c r="Q657" s="837">
        <v>0</v>
      </c>
      <c r="R657" s="832"/>
      <c r="S657" s="837">
        <v>0</v>
      </c>
      <c r="T657" s="836"/>
      <c r="U657" s="838">
        <v>0</v>
      </c>
    </row>
    <row r="658" spans="1:21" ht="14.4" customHeight="1" x14ac:dyDescent="0.3">
      <c r="A658" s="831">
        <v>30</v>
      </c>
      <c r="B658" s="832" t="s">
        <v>2401</v>
      </c>
      <c r="C658" s="832" t="s">
        <v>2407</v>
      </c>
      <c r="D658" s="833" t="s">
        <v>3186</v>
      </c>
      <c r="E658" s="834" t="s">
        <v>2415</v>
      </c>
      <c r="F658" s="832" t="s">
        <v>2402</v>
      </c>
      <c r="G658" s="832" t="s">
        <v>2467</v>
      </c>
      <c r="H658" s="832" t="s">
        <v>580</v>
      </c>
      <c r="I658" s="832" t="s">
        <v>1887</v>
      </c>
      <c r="J658" s="832" t="s">
        <v>1878</v>
      </c>
      <c r="K658" s="832" t="s">
        <v>1888</v>
      </c>
      <c r="L658" s="835">
        <v>117.03</v>
      </c>
      <c r="M658" s="835">
        <v>117.03</v>
      </c>
      <c r="N658" s="832">
        <v>1</v>
      </c>
      <c r="O658" s="836">
        <v>0.5</v>
      </c>
      <c r="P658" s="835"/>
      <c r="Q658" s="837">
        <v>0</v>
      </c>
      <c r="R658" s="832"/>
      <c r="S658" s="837">
        <v>0</v>
      </c>
      <c r="T658" s="836"/>
      <c r="U658" s="838">
        <v>0</v>
      </c>
    </row>
    <row r="659" spans="1:21" ht="14.4" customHeight="1" x14ac:dyDescent="0.3">
      <c r="A659" s="831">
        <v>30</v>
      </c>
      <c r="B659" s="832" t="s">
        <v>2401</v>
      </c>
      <c r="C659" s="832" t="s">
        <v>2407</v>
      </c>
      <c r="D659" s="833" t="s">
        <v>3186</v>
      </c>
      <c r="E659" s="834" t="s">
        <v>2415</v>
      </c>
      <c r="F659" s="832" t="s">
        <v>2402</v>
      </c>
      <c r="G659" s="832" t="s">
        <v>2467</v>
      </c>
      <c r="H659" s="832" t="s">
        <v>580</v>
      </c>
      <c r="I659" s="832" t="s">
        <v>1889</v>
      </c>
      <c r="J659" s="832" t="s">
        <v>1878</v>
      </c>
      <c r="K659" s="832" t="s">
        <v>1890</v>
      </c>
      <c r="L659" s="835">
        <v>17.559999999999999</v>
      </c>
      <c r="M659" s="835">
        <v>17.559999999999999</v>
      </c>
      <c r="N659" s="832">
        <v>1</v>
      </c>
      <c r="O659" s="836">
        <v>0.5</v>
      </c>
      <c r="P659" s="835"/>
      <c r="Q659" s="837">
        <v>0</v>
      </c>
      <c r="R659" s="832"/>
      <c r="S659" s="837">
        <v>0</v>
      </c>
      <c r="T659" s="836"/>
      <c r="U659" s="838">
        <v>0</v>
      </c>
    </row>
    <row r="660" spans="1:21" ht="14.4" customHeight="1" x14ac:dyDescent="0.3">
      <c r="A660" s="831">
        <v>30</v>
      </c>
      <c r="B660" s="832" t="s">
        <v>2401</v>
      </c>
      <c r="C660" s="832" t="s">
        <v>2407</v>
      </c>
      <c r="D660" s="833" t="s">
        <v>3186</v>
      </c>
      <c r="E660" s="834" t="s">
        <v>2415</v>
      </c>
      <c r="F660" s="832" t="s">
        <v>2402</v>
      </c>
      <c r="G660" s="832" t="s">
        <v>2790</v>
      </c>
      <c r="H660" s="832" t="s">
        <v>580</v>
      </c>
      <c r="I660" s="832" t="s">
        <v>3177</v>
      </c>
      <c r="J660" s="832" t="s">
        <v>1856</v>
      </c>
      <c r="K660" s="832" t="s">
        <v>3178</v>
      </c>
      <c r="L660" s="835">
        <v>70.3</v>
      </c>
      <c r="M660" s="835">
        <v>70.3</v>
      </c>
      <c r="N660" s="832">
        <v>1</v>
      </c>
      <c r="O660" s="836">
        <v>0.5</v>
      </c>
      <c r="P660" s="835"/>
      <c r="Q660" s="837">
        <v>0</v>
      </c>
      <c r="R660" s="832"/>
      <c r="S660" s="837">
        <v>0</v>
      </c>
      <c r="T660" s="836"/>
      <c r="U660" s="838">
        <v>0</v>
      </c>
    </row>
    <row r="661" spans="1:21" ht="14.4" customHeight="1" x14ac:dyDescent="0.3">
      <c r="A661" s="831">
        <v>30</v>
      </c>
      <c r="B661" s="832" t="s">
        <v>2401</v>
      </c>
      <c r="C661" s="832" t="s">
        <v>2407</v>
      </c>
      <c r="D661" s="833" t="s">
        <v>3186</v>
      </c>
      <c r="E661" s="834" t="s">
        <v>2415</v>
      </c>
      <c r="F661" s="832" t="s">
        <v>2402</v>
      </c>
      <c r="G661" s="832" t="s">
        <v>2508</v>
      </c>
      <c r="H661" s="832" t="s">
        <v>580</v>
      </c>
      <c r="I661" s="832" t="s">
        <v>2528</v>
      </c>
      <c r="J661" s="832" t="s">
        <v>861</v>
      </c>
      <c r="K661" s="832" t="s">
        <v>1835</v>
      </c>
      <c r="L661" s="835">
        <v>490.89</v>
      </c>
      <c r="M661" s="835">
        <v>1472.67</v>
      </c>
      <c r="N661" s="832">
        <v>3</v>
      </c>
      <c r="O661" s="836">
        <v>0.5</v>
      </c>
      <c r="P661" s="835"/>
      <c r="Q661" s="837">
        <v>0</v>
      </c>
      <c r="R661" s="832"/>
      <c r="S661" s="837">
        <v>0</v>
      </c>
      <c r="T661" s="836"/>
      <c r="U661" s="838">
        <v>0</v>
      </c>
    </row>
    <row r="662" spans="1:21" ht="14.4" customHeight="1" x14ac:dyDescent="0.3">
      <c r="A662" s="831">
        <v>30</v>
      </c>
      <c r="B662" s="832" t="s">
        <v>2401</v>
      </c>
      <c r="C662" s="832" t="s">
        <v>2407</v>
      </c>
      <c r="D662" s="833" t="s">
        <v>3186</v>
      </c>
      <c r="E662" s="834" t="s">
        <v>2415</v>
      </c>
      <c r="F662" s="832" t="s">
        <v>2402</v>
      </c>
      <c r="G662" s="832" t="s">
        <v>2797</v>
      </c>
      <c r="H662" s="832" t="s">
        <v>580</v>
      </c>
      <c r="I662" s="832" t="s">
        <v>1920</v>
      </c>
      <c r="J662" s="832" t="s">
        <v>1921</v>
      </c>
      <c r="K662" s="832" t="s">
        <v>1922</v>
      </c>
      <c r="L662" s="835">
        <v>31.09</v>
      </c>
      <c r="M662" s="835">
        <v>31.09</v>
      </c>
      <c r="N662" s="832">
        <v>1</v>
      </c>
      <c r="O662" s="836">
        <v>0.5</v>
      </c>
      <c r="P662" s="835"/>
      <c r="Q662" s="837">
        <v>0</v>
      </c>
      <c r="R662" s="832"/>
      <c r="S662" s="837">
        <v>0</v>
      </c>
      <c r="T662" s="836"/>
      <c r="U662" s="838">
        <v>0</v>
      </c>
    </row>
    <row r="663" spans="1:21" ht="14.4" customHeight="1" x14ac:dyDescent="0.3">
      <c r="A663" s="831">
        <v>30</v>
      </c>
      <c r="B663" s="832" t="s">
        <v>2401</v>
      </c>
      <c r="C663" s="832" t="s">
        <v>2407</v>
      </c>
      <c r="D663" s="833" t="s">
        <v>3186</v>
      </c>
      <c r="E663" s="834" t="s">
        <v>2415</v>
      </c>
      <c r="F663" s="832" t="s">
        <v>2402</v>
      </c>
      <c r="G663" s="832" t="s">
        <v>2577</v>
      </c>
      <c r="H663" s="832" t="s">
        <v>546</v>
      </c>
      <c r="I663" s="832" t="s">
        <v>3092</v>
      </c>
      <c r="J663" s="832" t="s">
        <v>893</v>
      </c>
      <c r="K663" s="832" t="s">
        <v>3093</v>
      </c>
      <c r="L663" s="835">
        <v>16.12</v>
      </c>
      <c r="M663" s="835">
        <v>16.12</v>
      </c>
      <c r="N663" s="832">
        <v>1</v>
      </c>
      <c r="O663" s="836">
        <v>0.5</v>
      </c>
      <c r="P663" s="835"/>
      <c r="Q663" s="837">
        <v>0</v>
      </c>
      <c r="R663" s="832"/>
      <c r="S663" s="837">
        <v>0</v>
      </c>
      <c r="T663" s="836"/>
      <c r="U663" s="838">
        <v>0</v>
      </c>
    </row>
    <row r="664" spans="1:21" ht="14.4" customHeight="1" x14ac:dyDescent="0.3">
      <c r="A664" s="831">
        <v>30</v>
      </c>
      <c r="B664" s="832" t="s">
        <v>2401</v>
      </c>
      <c r="C664" s="832" t="s">
        <v>2407</v>
      </c>
      <c r="D664" s="833" t="s">
        <v>3186</v>
      </c>
      <c r="E664" s="834" t="s">
        <v>2415</v>
      </c>
      <c r="F664" s="832" t="s">
        <v>2402</v>
      </c>
      <c r="G664" s="832" t="s">
        <v>2474</v>
      </c>
      <c r="H664" s="832" t="s">
        <v>580</v>
      </c>
      <c r="I664" s="832" t="s">
        <v>2475</v>
      </c>
      <c r="J664" s="832" t="s">
        <v>1786</v>
      </c>
      <c r="K664" s="832" t="s">
        <v>1787</v>
      </c>
      <c r="L664" s="835">
        <v>16.12</v>
      </c>
      <c r="M664" s="835">
        <v>16.12</v>
      </c>
      <c r="N664" s="832">
        <v>1</v>
      </c>
      <c r="O664" s="836">
        <v>0.5</v>
      </c>
      <c r="P664" s="835"/>
      <c r="Q664" s="837">
        <v>0</v>
      </c>
      <c r="R664" s="832"/>
      <c r="S664" s="837">
        <v>0</v>
      </c>
      <c r="T664" s="836"/>
      <c r="U664" s="838">
        <v>0</v>
      </c>
    </row>
    <row r="665" spans="1:21" ht="14.4" customHeight="1" x14ac:dyDescent="0.3">
      <c r="A665" s="831">
        <v>30</v>
      </c>
      <c r="B665" s="832" t="s">
        <v>2401</v>
      </c>
      <c r="C665" s="832" t="s">
        <v>2407</v>
      </c>
      <c r="D665" s="833" t="s">
        <v>3186</v>
      </c>
      <c r="E665" s="834" t="s">
        <v>2415</v>
      </c>
      <c r="F665" s="832" t="s">
        <v>2402</v>
      </c>
      <c r="G665" s="832" t="s">
        <v>2474</v>
      </c>
      <c r="H665" s="832" t="s">
        <v>580</v>
      </c>
      <c r="I665" s="832" t="s">
        <v>1785</v>
      </c>
      <c r="J665" s="832" t="s">
        <v>1786</v>
      </c>
      <c r="K665" s="832" t="s">
        <v>1787</v>
      </c>
      <c r="L665" s="835">
        <v>16.12</v>
      </c>
      <c r="M665" s="835">
        <v>16.12</v>
      </c>
      <c r="N665" s="832">
        <v>1</v>
      </c>
      <c r="O665" s="836">
        <v>0.5</v>
      </c>
      <c r="P665" s="835"/>
      <c r="Q665" s="837">
        <v>0</v>
      </c>
      <c r="R665" s="832"/>
      <c r="S665" s="837">
        <v>0</v>
      </c>
      <c r="T665" s="836"/>
      <c r="U665" s="838">
        <v>0</v>
      </c>
    </row>
    <row r="666" spans="1:21" ht="14.4" customHeight="1" x14ac:dyDescent="0.3">
      <c r="A666" s="831">
        <v>30</v>
      </c>
      <c r="B666" s="832" t="s">
        <v>2401</v>
      </c>
      <c r="C666" s="832" t="s">
        <v>2407</v>
      </c>
      <c r="D666" s="833" t="s">
        <v>3186</v>
      </c>
      <c r="E666" s="834" t="s">
        <v>2415</v>
      </c>
      <c r="F666" s="832" t="s">
        <v>2402</v>
      </c>
      <c r="G666" s="832" t="s">
        <v>2476</v>
      </c>
      <c r="H666" s="832" t="s">
        <v>580</v>
      </c>
      <c r="I666" s="832" t="s">
        <v>1947</v>
      </c>
      <c r="J666" s="832" t="s">
        <v>1948</v>
      </c>
      <c r="K666" s="832" t="s">
        <v>1949</v>
      </c>
      <c r="L666" s="835">
        <v>72.88</v>
      </c>
      <c r="M666" s="835">
        <v>218.64</v>
      </c>
      <c r="N666" s="832">
        <v>3</v>
      </c>
      <c r="O666" s="836">
        <v>1.5</v>
      </c>
      <c r="P666" s="835"/>
      <c r="Q666" s="837">
        <v>0</v>
      </c>
      <c r="R666" s="832"/>
      <c r="S666" s="837">
        <v>0</v>
      </c>
      <c r="T666" s="836"/>
      <c r="U666" s="838">
        <v>0</v>
      </c>
    </row>
    <row r="667" spans="1:21" ht="14.4" customHeight="1" x14ac:dyDescent="0.3">
      <c r="A667" s="831">
        <v>30</v>
      </c>
      <c r="B667" s="832" t="s">
        <v>2401</v>
      </c>
      <c r="C667" s="832" t="s">
        <v>2407</v>
      </c>
      <c r="D667" s="833" t="s">
        <v>3186</v>
      </c>
      <c r="E667" s="834" t="s">
        <v>2415</v>
      </c>
      <c r="F667" s="832" t="s">
        <v>2402</v>
      </c>
      <c r="G667" s="832" t="s">
        <v>2702</v>
      </c>
      <c r="H667" s="832" t="s">
        <v>580</v>
      </c>
      <c r="I667" s="832" t="s">
        <v>2176</v>
      </c>
      <c r="J667" s="832" t="s">
        <v>2177</v>
      </c>
      <c r="K667" s="832" t="s">
        <v>2088</v>
      </c>
      <c r="L667" s="835">
        <v>122.96</v>
      </c>
      <c r="M667" s="835">
        <v>122.96</v>
      </c>
      <c r="N667" s="832">
        <v>1</v>
      </c>
      <c r="O667" s="836">
        <v>0.5</v>
      </c>
      <c r="P667" s="835"/>
      <c r="Q667" s="837">
        <v>0</v>
      </c>
      <c r="R667" s="832"/>
      <c r="S667" s="837">
        <v>0</v>
      </c>
      <c r="T667" s="836"/>
      <c r="U667" s="838">
        <v>0</v>
      </c>
    </row>
    <row r="668" spans="1:21" ht="14.4" customHeight="1" x14ac:dyDescent="0.3">
      <c r="A668" s="831">
        <v>30</v>
      </c>
      <c r="B668" s="832" t="s">
        <v>2401</v>
      </c>
      <c r="C668" s="832" t="s">
        <v>2407</v>
      </c>
      <c r="D668" s="833" t="s">
        <v>3186</v>
      </c>
      <c r="E668" s="834" t="s">
        <v>2415</v>
      </c>
      <c r="F668" s="832" t="s">
        <v>2402</v>
      </c>
      <c r="G668" s="832" t="s">
        <v>2486</v>
      </c>
      <c r="H668" s="832" t="s">
        <v>580</v>
      </c>
      <c r="I668" s="832" t="s">
        <v>2115</v>
      </c>
      <c r="J668" s="832" t="s">
        <v>2116</v>
      </c>
      <c r="K668" s="832" t="s">
        <v>2117</v>
      </c>
      <c r="L668" s="835">
        <v>0</v>
      </c>
      <c r="M668" s="835">
        <v>0</v>
      </c>
      <c r="N668" s="832">
        <v>1</v>
      </c>
      <c r="O668" s="836">
        <v>0.5</v>
      </c>
      <c r="P668" s="835">
        <v>0</v>
      </c>
      <c r="Q668" s="837"/>
      <c r="R668" s="832">
        <v>1</v>
      </c>
      <c r="S668" s="837">
        <v>1</v>
      </c>
      <c r="T668" s="836">
        <v>0.5</v>
      </c>
      <c r="U668" s="838">
        <v>1</v>
      </c>
    </row>
    <row r="669" spans="1:21" ht="14.4" customHeight="1" x14ac:dyDescent="0.3">
      <c r="A669" s="831">
        <v>30</v>
      </c>
      <c r="B669" s="832" t="s">
        <v>2401</v>
      </c>
      <c r="C669" s="832" t="s">
        <v>2407</v>
      </c>
      <c r="D669" s="833" t="s">
        <v>3186</v>
      </c>
      <c r="E669" s="834" t="s">
        <v>2415</v>
      </c>
      <c r="F669" s="832" t="s">
        <v>2402</v>
      </c>
      <c r="G669" s="832" t="s">
        <v>2487</v>
      </c>
      <c r="H669" s="832" t="s">
        <v>546</v>
      </c>
      <c r="I669" s="832" t="s">
        <v>2488</v>
      </c>
      <c r="J669" s="832" t="s">
        <v>1275</v>
      </c>
      <c r="K669" s="832" t="s">
        <v>2489</v>
      </c>
      <c r="L669" s="835">
        <v>42.08</v>
      </c>
      <c r="M669" s="835">
        <v>42.08</v>
      </c>
      <c r="N669" s="832">
        <v>1</v>
      </c>
      <c r="O669" s="836">
        <v>0.5</v>
      </c>
      <c r="P669" s="835"/>
      <c r="Q669" s="837">
        <v>0</v>
      </c>
      <c r="R669" s="832"/>
      <c r="S669" s="837">
        <v>0</v>
      </c>
      <c r="T669" s="836"/>
      <c r="U669" s="838">
        <v>0</v>
      </c>
    </row>
    <row r="670" spans="1:21" ht="14.4" customHeight="1" x14ac:dyDescent="0.3">
      <c r="A670" s="831">
        <v>30</v>
      </c>
      <c r="B670" s="832" t="s">
        <v>2401</v>
      </c>
      <c r="C670" s="832" t="s">
        <v>2407</v>
      </c>
      <c r="D670" s="833" t="s">
        <v>3186</v>
      </c>
      <c r="E670" s="834" t="s">
        <v>2415</v>
      </c>
      <c r="F670" s="832" t="s">
        <v>2402</v>
      </c>
      <c r="G670" s="832" t="s">
        <v>2492</v>
      </c>
      <c r="H670" s="832" t="s">
        <v>546</v>
      </c>
      <c r="I670" s="832" t="s">
        <v>3179</v>
      </c>
      <c r="J670" s="832" t="s">
        <v>3180</v>
      </c>
      <c r="K670" s="832" t="s">
        <v>1883</v>
      </c>
      <c r="L670" s="835">
        <v>17.8</v>
      </c>
      <c r="M670" s="835">
        <v>17.8</v>
      </c>
      <c r="N670" s="832">
        <v>1</v>
      </c>
      <c r="O670" s="836">
        <v>0.5</v>
      </c>
      <c r="P670" s="835"/>
      <c r="Q670" s="837">
        <v>0</v>
      </c>
      <c r="R670" s="832"/>
      <c r="S670" s="837">
        <v>0</v>
      </c>
      <c r="T670" s="836"/>
      <c r="U670" s="838">
        <v>0</v>
      </c>
    </row>
    <row r="671" spans="1:21" ht="14.4" customHeight="1" x14ac:dyDescent="0.3">
      <c r="A671" s="831">
        <v>30</v>
      </c>
      <c r="B671" s="832" t="s">
        <v>2401</v>
      </c>
      <c r="C671" s="832" t="s">
        <v>2407</v>
      </c>
      <c r="D671" s="833" t="s">
        <v>3186</v>
      </c>
      <c r="E671" s="834" t="s">
        <v>2415</v>
      </c>
      <c r="F671" s="832" t="s">
        <v>2402</v>
      </c>
      <c r="G671" s="832" t="s">
        <v>3181</v>
      </c>
      <c r="H671" s="832" t="s">
        <v>580</v>
      </c>
      <c r="I671" s="832" t="s">
        <v>2205</v>
      </c>
      <c r="J671" s="832" t="s">
        <v>2206</v>
      </c>
      <c r="K671" s="832" t="s">
        <v>2207</v>
      </c>
      <c r="L671" s="835">
        <v>802.48</v>
      </c>
      <c r="M671" s="835">
        <v>802.48</v>
      </c>
      <c r="N671" s="832">
        <v>1</v>
      </c>
      <c r="O671" s="836">
        <v>0.5</v>
      </c>
      <c r="P671" s="835">
        <v>802.48</v>
      </c>
      <c r="Q671" s="837">
        <v>1</v>
      </c>
      <c r="R671" s="832">
        <v>1</v>
      </c>
      <c r="S671" s="837">
        <v>1</v>
      </c>
      <c r="T671" s="836">
        <v>0.5</v>
      </c>
      <c r="U671" s="838">
        <v>1</v>
      </c>
    </row>
    <row r="672" spans="1:21" ht="14.4" customHeight="1" thickBot="1" x14ac:dyDescent="0.35">
      <c r="A672" s="839">
        <v>30</v>
      </c>
      <c r="B672" s="840" t="s">
        <v>2401</v>
      </c>
      <c r="C672" s="840" t="s">
        <v>2407</v>
      </c>
      <c r="D672" s="841" t="s">
        <v>3186</v>
      </c>
      <c r="E672" s="842" t="s">
        <v>2415</v>
      </c>
      <c r="F672" s="840" t="s">
        <v>2402</v>
      </c>
      <c r="G672" s="840" t="s">
        <v>2736</v>
      </c>
      <c r="H672" s="840" t="s">
        <v>546</v>
      </c>
      <c r="I672" s="840" t="s">
        <v>3182</v>
      </c>
      <c r="J672" s="840" t="s">
        <v>3183</v>
      </c>
      <c r="K672" s="840" t="s">
        <v>3184</v>
      </c>
      <c r="L672" s="843">
        <v>102.52</v>
      </c>
      <c r="M672" s="843">
        <v>102.52</v>
      </c>
      <c r="N672" s="840">
        <v>1</v>
      </c>
      <c r="O672" s="844">
        <v>0.5</v>
      </c>
      <c r="P672" s="843">
        <v>102.52</v>
      </c>
      <c r="Q672" s="845">
        <v>1</v>
      </c>
      <c r="R672" s="840">
        <v>1</v>
      </c>
      <c r="S672" s="845">
        <v>1</v>
      </c>
      <c r="T672" s="844">
        <v>0.5</v>
      </c>
      <c r="U672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3188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2412</v>
      </c>
      <c r="B5" s="225">
        <v>4512.63</v>
      </c>
      <c r="C5" s="830">
        <v>0.28049786392655862</v>
      </c>
      <c r="D5" s="225">
        <v>11575.3</v>
      </c>
      <c r="E5" s="830">
        <v>0.71950213607344138</v>
      </c>
      <c r="F5" s="848">
        <v>16087.93</v>
      </c>
    </row>
    <row r="6" spans="1:6" ht="14.4" customHeight="1" x14ac:dyDescent="0.3">
      <c r="A6" s="857" t="s">
        <v>2421</v>
      </c>
      <c r="B6" s="849">
        <v>1209.73</v>
      </c>
      <c r="C6" s="837">
        <v>0.20048724301659773</v>
      </c>
      <c r="D6" s="849">
        <v>4824.22</v>
      </c>
      <c r="E6" s="837">
        <v>0.79951275698340218</v>
      </c>
      <c r="F6" s="850">
        <v>6033.9500000000007</v>
      </c>
    </row>
    <row r="7" spans="1:6" ht="14.4" customHeight="1" x14ac:dyDescent="0.3">
      <c r="A7" s="857" t="s">
        <v>2418</v>
      </c>
      <c r="B7" s="849">
        <v>466.23</v>
      </c>
      <c r="C7" s="837">
        <v>4.7684309680560213E-2</v>
      </c>
      <c r="D7" s="849">
        <v>9311.2000000000044</v>
      </c>
      <c r="E7" s="837">
        <v>0.95231569031943986</v>
      </c>
      <c r="F7" s="850">
        <v>9777.4300000000039</v>
      </c>
    </row>
    <row r="8" spans="1:6" ht="14.4" customHeight="1" x14ac:dyDescent="0.3">
      <c r="A8" s="857" t="s">
        <v>2423</v>
      </c>
      <c r="B8" s="849">
        <v>387.04</v>
      </c>
      <c r="C8" s="837">
        <v>1.4471749726672979E-2</v>
      </c>
      <c r="D8" s="849">
        <v>26357.48</v>
      </c>
      <c r="E8" s="837">
        <v>0.98552825027332702</v>
      </c>
      <c r="F8" s="850">
        <v>26744.52</v>
      </c>
    </row>
    <row r="9" spans="1:6" ht="14.4" customHeight="1" x14ac:dyDescent="0.3">
      <c r="A9" s="857" t="s">
        <v>2415</v>
      </c>
      <c r="B9" s="849">
        <v>350.79999999999995</v>
      </c>
      <c r="C9" s="837">
        <v>9.4224834206730557E-2</v>
      </c>
      <c r="D9" s="849">
        <v>3372.2100000000005</v>
      </c>
      <c r="E9" s="837">
        <v>0.90577516579326955</v>
      </c>
      <c r="F9" s="850">
        <v>3723.01</v>
      </c>
    </row>
    <row r="10" spans="1:6" ht="14.4" customHeight="1" x14ac:dyDescent="0.3">
      <c r="A10" s="857" t="s">
        <v>2420</v>
      </c>
      <c r="B10" s="849">
        <v>322.92</v>
      </c>
      <c r="C10" s="837">
        <v>0.17018092131266765</v>
      </c>
      <c r="D10" s="849">
        <v>1574.5900000000001</v>
      </c>
      <c r="E10" s="837">
        <v>0.82981907868733229</v>
      </c>
      <c r="F10" s="850">
        <v>1897.5100000000002</v>
      </c>
    </row>
    <row r="11" spans="1:6" ht="14.4" customHeight="1" x14ac:dyDescent="0.3">
      <c r="A11" s="857" t="s">
        <v>2422</v>
      </c>
      <c r="B11" s="849">
        <v>216.45999999999998</v>
      </c>
      <c r="C11" s="837">
        <v>5.081530797654317E-2</v>
      </c>
      <c r="D11" s="849">
        <v>4043.2799999999997</v>
      </c>
      <c r="E11" s="837">
        <v>0.94918469202345679</v>
      </c>
      <c r="F11" s="850">
        <v>4259.74</v>
      </c>
    </row>
    <row r="12" spans="1:6" ht="14.4" customHeight="1" x14ac:dyDescent="0.3">
      <c r="A12" s="857" t="s">
        <v>2419</v>
      </c>
      <c r="B12" s="849">
        <v>187.38000000000002</v>
      </c>
      <c r="C12" s="837">
        <v>8.5180432230006296E-3</v>
      </c>
      <c r="D12" s="849">
        <v>21810.629999999994</v>
      </c>
      <c r="E12" s="837">
        <v>0.99148195677699935</v>
      </c>
      <c r="F12" s="850">
        <v>21998.009999999995</v>
      </c>
    </row>
    <row r="13" spans="1:6" ht="14.4" customHeight="1" x14ac:dyDescent="0.3">
      <c r="A13" s="857" t="s">
        <v>2413</v>
      </c>
      <c r="B13" s="849">
        <v>162.09</v>
      </c>
      <c r="C13" s="837">
        <v>4.4508332440915031E-2</v>
      </c>
      <c r="D13" s="849">
        <v>3479.7000000000007</v>
      </c>
      <c r="E13" s="837">
        <v>0.95549166755908488</v>
      </c>
      <c r="F13" s="850">
        <v>3641.7900000000009</v>
      </c>
    </row>
    <row r="14" spans="1:6" ht="14.4" customHeight="1" x14ac:dyDescent="0.3">
      <c r="A14" s="857" t="s">
        <v>2416</v>
      </c>
      <c r="B14" s="849">
        <v>136.5</v>
      </c>
      <c r="C14" s="837">
        <v>3.0312249479806267E-2</v>
      </c>
      <c r="D14" s="849">
        <v>4366.63</v>
      </c>
      <c r="E14" s="837">
        <v>0.96968775052019374</v>
      </c>
      <c r="F14" s="850">
        <v>4503.13</v>
      </c>
    </row>
    <row r="15" spans="1:6" ht="14.4" customHeight="1" thickBot="1" x14ac:dyDescent="0.35">
      <c r="A15" s="858" t="s">
        <v>2417</v>
      </c>
      <c r="B15" s="853">
        <v>103.67</v>
      </c>
      <c r="C15" s="854">
        <v>2.5229982964224872E-2</v>
      </c>
      <c r="D15" s="853">
        <v>4005.3300000000004</v>
      </c>
      <c r="E15" s="854">
        <v>0.97477001703577526</v>
      </c>
      <c r="F15" s="855">
        <v>4109</v>
      </c>
    </row>
    <row r="16" spans="1:6" ht="14.4" customHeight="1" thickBot="1" x14ac:dyDescent="0.35">
      <c r="A16" s="771" t="s">
        <v>3</v>
      </c>
      <c r="B16" s="772">
        <v>8055.4500000000016</v>
      </c>
      <c r="C16" s="773">
        <v>7.8378691838816114E-2</v>
      </c>
      <c r="D16" s="772">
        <v>94720.569999999992</v>
      </c>
      <c r="E16" s="773">
        <v>0.92162130816118382</v>
      </c>
      <c r="F16" s="774">
        <v>102776.02</v>
      </c>
    </row>
    <row r="17" spans="1:6" ht="14.4" customHeight="1" thickBot="1" x14ac:dyDescent="0.35"/>
    <row r="18" spans="1:6" ht="14.4" customHeight="1" x14ac:dyDescent="0.3">
      <c r="A18" s="856" t="s">
        <v>1716</v>
      </c>
      <c r="B18" s="225">
        <v>1720.2</v>
      </c>
      <c r="C18" s="830">
        <v>0.53360713709627394</v>
      </c>
      <c r="D18" s="225">
        <v>1503.5199999999998</v>
      </c>
      <c r="E18" s="830">
        <v>0.46639286290372606</v>
      </c>
      <c r="F18" s="848">
        <v>3223.72</v>
      </c>
    </row>
    <row r="19" spans="1:6" ht="14.4" customHeight="1" x14ac:dyDescent="0.3">
      <c r="A19" s="857" t="s">
        <v>1715</v>
      </c>
      <c r="B19" s="849">
        <v>1118.23</v>
      </c>
      <c r="C19" s="837">
        <v>0.25121933137281766</v>
      </c>
      <c r="D19" s="849">
        <v>3332.9800000000005</v>
      </c>
      <c r="E19" s="837">
        <v>0.74878066862718218</v>
      </c>
      <c r="F19" s="850">
        <v>4451.2100000000009</v>
      </c>
    </row>
    <row r="20" spans="1:6" ht="14.4" customHeight="1" x14ac:dyDescent="0.3">
      <c r="A20" s="857" t="s">
        <v>3189</v>
      </c>
      <c r="B20" s="849">
        <v>592.5</v>
      </c>
      <c r="C20" s="837">
        <v>1</v>
      </c>
      <c r="D20" s="849"/>
      <c r="E20" s="837">
        <v>0</v>
      </c>
      <c r="F20" s="850">
        <v>592.5</v>
      </c>
    </row>
    <row r="21" spans="1:6" ht="14.4" customHeight="1" x14ac:dyDescent="0.3">
      <c r="A21" s="857" t="s">
        <v>1743</v>
      </c>
      <c r="B21" s="849">
        <v>585.46</v>
      </c>
      <c r="C21" s="837">
        <v>1</v>
      </c>
      <c r="D21" s="849"/>
      <c r="E21" s="837">
        <v>0</v>
      </c>
      <c r="F21" s="850">
        <v>585.46</v>
      </c>
    </row>
    <row r="22" spans="1:6" ht="14.4" customHeight="1" x14ac:dyDescent="0.3">
      <c r="A22" s="857" t="s">
        <v>1756</v>
      </c>
      <c r="B22" s="849">
        <v>396</v>
      </c>
      <c r="C22" s="837">
        <v>0.39130434782608697</v>
      </c>
      <c r="D22" s="849">
        <v>616</v>
      </c>
      <c r="E22" s="837">
        <v>0.60869565217391308</v>
      </c>
      <c r="F22" s="850">
        <v>1012</v>
      </c>
    </row>
    <row r="23" spans="1:6" ht="14.4" customHeight="1" x14ac:dyDescent="0.3">
      <c r="A23" s="857" t="s">
        <v>1712</v>
      </c>
      <c r="B23" s="849">
        <v>387.2</v>
      </c>
      <c r="C23" s="837">
        <v>0.81699829088683984</v>
      </c>
      <c r="D23" s="849">
        <v>86.73</v>
      </c>
      <c r="E23" s="837">
        <v>0.18300170911316019</v>
      </c>
      <c r="F23" s="850">
        <v>473.93</v>
      </c>
    </row>
    <row r="24" spans="1:6" ht="14.4" customHeight="1" x14ac:dyDescent="0.3">
      <c r="A24" s="857" t="s">
        <v>1754</v>
      </c>
      <c r="B24" s="849">
        <v>369.6</v>
      </c>
      <c r="C24" s="837">
        <v>0.37545713124746044</v>
      </c>
      <c r="D24" s="849">
        <v>614.79999999999995</v>
      </c>
      <c r="E24" s="837">
        <v>0.62454286875253961</v>
      </c>
      <c r="F24" s="850">
        <v>984.4</v>
      </c>
    </row>
    <row r="25" spans="1:6" ht="14.4" customHeight="1" x14ac:dyDescent="0.3">
      <c r="A25" s="857" t="s">
        <v>1682</v>
      </c>
      <c r="B25" s="849">
        <v>300.33</v>
      </c>
      <c r="C25" s="837">
        <v>0.24325309401930925</v>
      </c>
      <c r="D25" s="849">
        <v>934.31000000000006</v>
      </c>
      <c r="E25" s="837">
        <v>0.75674690598069072</v>
      </c>
      <c r="F25" s="850">
        <v>1234.6400000000001</v>
      </c>
    </row>
    <row r="26" spans="1:6" ht="14.4" customHeight="1" x14ac:dyDescent="0.3">
      <c r="A26" s="857" t="s">
        <v>3190</v>
      </c>
      <c r="B26" s="849">
        <v>294.29000000000002</v>
      </c>
      <c r="C26" s="837">
        <v>1</v>
      </c>
      <c r="D26" s="849"/>
      <c r="E26" s="837">
        <v>0</v>
      </c>
      <c r="F26" s="850">
        <v>294.29000000000002</v>
      </c>
    </row>
    <row r="27" spans="1:6" ht="14.4" customHeight="1" x14ac:dyDescent="0.3">
      <c r="A27" s="857" t="s">
        <v>1690</v>
      </c>
      <c r="B27" s="849">
        <v>280.07000000000005</v>
      </c>
      <c r="C27" s="837">
        <v>0.32451942574418052</v>
      </c>
      <c r="D27" s="849">
        <v>582.95999999999981</v>
      </c>
      <c r="E27" s="837">
        <v>0.67548057425581953</v>
      </c>
      <c r="F27" s="850">
        <v>863.02999999999986</v>
      </c>
    </row>
    <row r="28" spans="1:6" ht="14.4" customHeight="1" x14ac:dyDescent="0.3">
      <c r="A28" s="857" t="s">
        <v>1760</v>
      </c>
      <c r="B28" s="849">
        <v>264.23</v>
      </c>
      <c r="C28" s="837">
        <v>7.6924196638078104E-2</v>
      </c>
      <c r="D28" s="849">
        <v>3170.71</v>
      </c>
      <c r="E28" s="837">
        <v>0.92307580336192185</v>
      </c>
      <c r="F28" s="850">
        <v>3434.94</v>
      </c>
    </row>
    <row r="29" spans="1:6" ht="14.4" customHeight="1" x14ac:dyDescent="0.3">
      <c r="A29" s="857" t="s">
        <v>1686</v>
      </c>
      <c r="B29" s="849">
        <v>229.65</v>
      </c>
      <c r="C29" s="837">
        <v>0.30340062357977066</v>
      </c>
      <c r="D29" s="849">
        <v>527.27</v>
      </c>
      <c r="E29" s="837">
        <v>0.6965993764202294</v>
      </c>
      <c r="F29" s="850">
        <v>756.92</v>
      </c>
    </row>
    <row r="30" spans="1:6" ht="14.4" customHeight="1" x14ac:dyDescent="0.3">
      <c r="A30" s="857" t="s">
        <v>1748</v>
      </c>
      <c r="B30" s="849">
        <v>196.82</v>
      </c>
      <c r="C30" s="837">
        <v>1</v>
      </c>
      <c r="D30" s="849"/>
      <c r="E30" s="837">
        <v>0</v>
      </c>
      <c r="F30" s="850">
        <v>196.82</v>
      </c>
    </row>
    <row r="31" spans="1:6" ht="14.4" customHeight="1" x14ac:dyDescent="0.3">
      <c r="A31" s="857" t="s">
        <v>1676</v>
      </c>
      <c r="B31" s="849">
        <v>190.07000000000002</v>
      </c>
      <c r="C31" s="837">
        <v>0.23575743292690488</v>
      </c>
      <c r="D31" s="849">
        <v>616.1400000000001</v>
      </c>
      <c r="E31" s="837">
        <v>0.76424256707309512</v>
      </c>
      <c r="F31" s="850">
        <v>806.21000000000015</v>
      </c>
    </row>
    <row r="32" spans="1:6" ht="14.4" customHeight="1" x14ac:dyDescent="0.3">
      <c r="A32" s="857" t="s">
        <v>1696</v>
      </c>
      <c r="B32" s="849">
        <v>186.54</v>
      </c>
      <c r="C32" s="837">
        <v>0.23076923076923075</v>
      </c>
      <c r="D32" s="849">
        <v>621.80000000000007</v>
      </c>
      <c r="E32" s="837">
        <v>0.76923076923076927</v>
      </c>
      <c r="F32" s="850">
        <v>808.34</v>
      </c>
    </row>
    <row r="33" spans="1:6" ht="14.4" customHeight="1" x14ac:dyDescent="0.3">
      <c r="A33" s="857" t="s">
        <v>1709</v>
      </c>
      <c r="B33" s="849">
        <v>183.72</v>
      </c>
      <c r="C33" s="837">
        <v>0.63907054403784602</v>
      </c>
      <c r="D33" s="849">
        <v>103.76</v>
      </c>
      <c r="E33" s="837">
        <v>0.36092945596215387</v>
      </c>
      <c r="F33" s="850">
        <v>287.48</v>
      </c>
    </row>
    <row r="34" spans="1:6" ht="14.4" customHeight="1" x14ac:dyDescent="0.3">
      <c r="A34" s="857" t="s">
        <v>1700</v>
      </c>
      <c r="B34" s="849">
        <v>143.09</v>
      </c>
      <c r="C34" s="837">
        <v>0.24999126454453335</v>
      </c>
      <c r="D34" s="849">
        <v>429.28999999999996</v>
      </c>
      <c r="E34" s="837">
        <v>0.75000873545546654</v>
      </c>
      <c r="F34" s="850">
        <v>572.38</v>
      </c>
    </row>
    <row r="35" spans="1:6" ht="14.4" customHeight="1" x14ac:dyDescent="0.3">
      <c r="A35" s="857" t="s">
        <v>1688</v>
      </c>
      <c r="B35" s="849">
        <v>127.53</v>
      </c>
      <c r="C35" s="837">
        <v>8.2788572022097731E-2</v>
      </c>
      <c r="D35" s="849">
        <v>1412.8999999999999</v>
      </c>
      <c r="E35" s="837">
        <v>0.91721142797790234</v>
      </c>
      <c r="F35" s="850">
        <v>1540.4299999999998</v>
      </c>
    </row>
    <row r="36" spans="1:6" ht="14.4" customHeight="1" x14ac:dyDescent="0.3">
      <c r="A36" s="857" t="s">
        <v>1678</v>
      </c>
      <c r="B36" s="849">
        <v>108.28</v>
      </c>
      <c r="C36" s="837">
        <v>1</v>
      </c>
      <c r="D36" s="849"/>
      <c r="E36" s="837">
        <v>0</v>
      </c>
      <c r="F36" s="850">
        <v>108.28</v>
      </c>
    </row>
    <row r="37" spans="1:6" ht="14.4" customHeight="1" x14ac:dyDescent="0.3">
      <c r="A37" s="857" t="s">
        <v>1693</v>
      </c>
      <c r="B37" s="849">
        <v>105.33</v>
      </c>
      <c r="C37" s="837">
        <v>0.27269196913995752</v>
      </c>
      <c r="D37" s="849">
        <v>280.93</v>
      </c>
      <c r="E37" s="837">
        <v>0.72730803086004248</v>
      </c>
      <c r="F37" s="850">
        <v>386.26</v>
      </c>
    </row>
    <row r="38" spans="1:6" ht="14.4" customHeight="1" x14ac:dyDescent="0.3">
      <c r="A38" s="857" t="s">
        <v>1736</v>
      </c>
      <c r="B38" s="849">
        <v>101.55000000000001</v>
      </c>
      <c r="C38" s="837">
        <v>7.4863984194152453E-2</v>
      </c>
      <c r="D38" s="849">
        <v>1254.9099999999996</v>
      </c>
      <c r="E38" s="837">
        <v>0.92513601580584759</v>
      </c>
      <c r="F38" s="850">
        <v>1356.4599999999996</v>
      </c>
    </row>
    <row r="39" spans="1:6" ht="14.4" customHeight="1" x14ac:dyDescent="0.3">
      <c r="A39" s="857" t="s">
        <v>1779</v>
      </c>
      <c r="B39" s="849">
        <v>84.18</v>
      </c>
      <c r="C39" s="837">
        <v>6.6103371915882711E-2</v>
      </c>
      <c r="D39" s="849">
        <v>1189.28</v>
      </c>
      <c r="E39" s="837">
        <v>0.93389662808411722</v>
      </c>
      <c r="F39" s="850">
        <v>1273.46</v>
      </c>
    </row>
    <row r="40" spans="1:6" ht="14.4" customHeight="1" x14ac:dyDescent="0.3">
      <c r="A40" s="857" t="s">
        <v>1735</v>
      </c>
      <c r="B40" s="849">
        <v>48.42</v>
      </c>
      <c r="C40" s="837">
        <v>0.1111111111111111</v>
      </c>
      <c r="D40" s="849">
        <v>387.36</v>
      </c>
      <c r="E40" s="837">
        <v>0.88888888888888884</v>
      </c>
      <c r="F40" s="850">
        <v>435.78000000000003</v>
      </c>
    </row>
    <row r="41" spans="1:6" ht="14.4" customHeight="1" x14ac:dyDescent="0.3">
      <c r="A41" s="857" t="s">
        <v>1694</v>
      </c>
      <c r="B41" s="849">
        <v>32.76</v>
      </c>
      <c r="C41" s="837">
        <v>0.33333333333333331</v>
      </c>
      <c r="D41" s="849">
        <v>65.52</v>
      </c>
      <c r="E41" s="837">
        <v>0.66666666666666663</v>
      </c>
      <c r="F41" s="850">
        <v>98.28</v>
      </c>
    </row>
    <row r="42" spans="1:6" ht="14.4" customHeight="1" x14ac:dyDescent="0.3">
      <c r="A42" s="857" t="s">
        <v>1749</v>
      </c>
      <c r="B42" s="849">
        <v>9.4</v>
      </c>
      <c r="C42" s="837">
        <v>0.25</v>
      </c>
      <c r="D42" s="849">
        <v>28.200000000000003</v>
      </c>
      <c r="E42" s="837">
        <v>0.75</v>
      </c>
      <c r="F42" s="850">
        <v>37.6</v>
      </c>
    </row>
    <row r="43" spans="1:6" ht="14.4" customHeight="1" x14ac:dyDescent="0.3">
      <c r="A43" s="857" t="s">
        <v>1698</v>
      </c>
      <c r="B43" s="849"/>
      <c r="C43" s="837">
        <v>0</v>
      </c>
      <c r="D43" s="849">
        <v>445.63</v>
      </c>
      <c r="E43" s="837">
        <v>1</v>
      </c>
      <c r="F43" s="850">
        <v>445.63</v>
      </c>
    </row>
    <row r="44" spans="1:6" ht="14.4" customHeight="1" x14ac:dyDescent="0.3">
      <c r="A44" s="857" t="s">
        <v>1691</v>
      </c>
      <c r="B44" s="849"/>
      <c r="C44" s="837">
        <v>0</v>
      </c>
      <c r="D44" s="849">
        <v>16.5</v>
      </c>
      <c r="E44" s="837">
        <v>1</v>
      </c>
      <c r="F44" s="850">
        <v>16.5</v>
      </c>
    </row>
    <row r="45" spans="1:6" ht="14.4" customHeight="1" x14ac:dyDescent="0.3">
      <c r="A45" s="857" t="s">
        <v>1701</v>
      </c>
      <c r="B45" s="849"/>
      <c r="C45" s="837">
        <v>0</v>
      </c>
      <c r="D45" s="849">
        <v>542.25</v>
      </c>
      <c r="E45" s="837">
        <v>1</v>
      </c>
      <c r="F45" s="850">
        <v>542.25</v>
      </c>
    </row>
    <row r="46" spans="1:6" ht="14.4" customHeight="1" x14ac:dyDescent="0.3">
      <c r="A46" s="857" t="s">
        <v>1681</v>
      </c>
      <c r="B46" s="849"/>
      <c r="C46" s="837">
        <v>0</v>
      </c>
      <c r="D46" s="849">
        <v>13468.09</v>
      </c>
      <c r="E46" s="837">
        <v>1</v>
      </c>
      <c r="F46" s="850">
        <v>13468.09</v>
      </c>
    </row>
    <row r="47" spans="1:6" ht="14.4" customHeight="1" x14ac:dyDescent="0.3">
      <c r="A47" s="857" t="s">
        <v>1703</v>
      </c>
      <c r="B47" s="849"/>
      <c r="C47" s="837">
        <v>0</v>
      </c>
      <c r="D47" s="849">
        <v>2331.3999999999996</v>
      </c>
      <c r="E47" s="837">
        <v>1</v>
      </c>
      <c r="F47" s="850">
        <v>2331.3999999999996</v>
      </c>
    </row>
    <row r="48" spans="1:6" ht="14.4" customHeight="1" x14ac:dyDescent="0.3">
      <c r="A48" s="857" t="s">
        <v>1768</v>
      </c>
      <c r="B48" s="849"/>
      <c r="C48" s="837">
        <v>0</v>
      </c>
      <c r="D48" s="849">
        <v>802.48</v>
      </c>
      <c r="E48" s="837">
        <v>1</v>
      </c>
      <c r="F48" s="850">
        <v>802.48</v>
      </c>
    </row>
    <row r="49" spans="1:6" ht="14.4" customHeight="1" x14ac:dyDescent="0.3">
      <c r="A49" s="857" t="s">
        <v>1705</v>
      </c>
      <c r="B49" s="849"/>
      <c r="C49" s="837">
        <v>0</v>
      </c>
      <c r="D49" s="849">
        <v>1121.5999999999999</v>
      </c>
      <c r="E49" s="837">
        <v>1</v>
      </c>
      <c r="F49" s="850">
        <v>1121.5999999999999</v>
      </c>
    </row>
    <row r="50" spans="1:6" ht="14.4" customHeight="1" x14ac:dyDescent="0.3">
      <c r="A50" s="857" t="s">
        <v>1746</v>
      </c>
      <c r="B50" s="849"/>
      <c r="C50" s="837">
        <v>0</v>
      </c>
      <c r="D50" s="849">
        <v>734.04</v>
      </c>
      <c r="E50" s="837">
        <v>1</v>
      </c>
      <c r="F50" s="850">
        <v>734.04</v>
      </c>
    </row>
    <row r="51" spans="1:6" ht="14.4" customHeight="1" x14ac:dyDescent="0.3">
      <c r="A51" s="857" t="s">
        <v>3191</v>
      </c>
      <c r="B51" s="849">
        <v>0</v>
      </c>
      <c r="C51" s="837"/>
      <c r="D51" s="849"/>
      <c r="E51" s="837"/>
      <c r="F51" s="850">
        <v>0</v>
      </c>
    </row>
    <row r="52" spans="1:6" ht="14.4" customHeight="1" x14ac:dyDescent="0.3">
      <c r="A52" s="857" t="s">
        <v>1752</v>
      </c>
      <c r="B52" s="849"/>
      <c r="C52" s="837">
        <v>0</v>
      </c>
      <c r="D52" s="849">
        <v>1847.96</v>
      </c>
      <c r="E52" s="837">
        <v>1</v>
      </c>
      <c r="F52" s="850">
        <v>1847.96</v>
      </c>
    </row>
    <row r="53" spans="1:6" ht="14.4" customHeight="1" x14ac:dyDescent="0.3">
      <c r="A53" s="857" t="s">
        <v>1706</v>
      </c>
      <c r="B53" s="849"/>
      <c r="C53" s="837">
        <v>0</v>
      </c>
      <c r="D53" s="849">
        <v>131.44</v>
      </c>
      <c r="E53" s="837">
        <v>1</v>
      </c>
      <c r="F53" s="850">
        <v>131.44</v>
      </c>
    </row>
    <row r="54" spans="1:6" ht="14.4" customHeight="1" x14ac:dyDescent="0.3">
      <c r="A54" s="857" t="s">
        <v>1757</v>
      </c>
      <c r="B54" s="849"/>
      <c r="C54" s="837">
        <v>0</v>
      </c>
      <c r="D54" s="849">
        <v>322.12</v>
      </c>
      <c r="E54" s="837">
        <v>1</v>
      </c>
      <c r="F54" s="850">
        <v>322.12</v>
      </c>
    </row>
    <row r="55" spans="1:6" ht="14.4" customHeight="1" x14ac:dyDescent="0.3">
      <c r="A55" s="857" t="s">
        <v>1707</v>
      </c>
      <c r="B55" s="849"/>
      <c r="C55" s="837">
        <v>0</v>
      </c>
      <c r="D55" s="849">
        <v>36.909999999999997</v>
      </c>
      <c r="E55" s="837">
        <v>1</v>
      </c>
      <c r="F55" s="850">
        <v>36.909999999999997</v>
      </c>
    </row>
    <row r="56" spans="1:6" ht="14.4" customHeight="1" x14ac:dyDescent="0.3">
      <c r="A56" s="857" t="s">
        <v>1765</v>
      </c>
      <c r="B56" s="849"/>
      <c r="C56" s="837">
        <v>0</v>
      </c>
      <c r="D56" s="849">
        <v>9471.4399999999987</v>
      </c>
      <c r="E56" s="837">
        <v>1</v>
      </c>
      <c r="F56" s="850">
        <v>9471.4399999999987</v>
      </c>
    </row>
    <row r="57" spans="1:6" ht="14.4" customHeight="1" x14ac:dyDescent="0.3">
      <c r="A57" s="857" t="s">
        <v>1708</v>
      </c>
      <c r="B57" s="849"/>
      <c r="C57" s="837">
        <v>0</v>
      </c>
      <c r="D57" s="849">
        <v>316.44</v>
      </c>
      <c r="E57" s="837">
        <v>1</v>
      </c>
      <c r="F57" s="850">
        <v>316.44</v>
      </c>
    </row>
    <row r="58" spans="1:6" ht="14.4" customHeight="1" x14ac:dyDescent="0.3">
      <c r="A58" s="857" t="s">
        <v>1770</v>
      </c>
      <c r="B58" s="849"/>
      <c r="C58" s="837">
        <v>0</v>
      </c>
      <c r="D58" s="849">
        <v>579.70000000000005</v>
      </c>
      <c r="E58" s="837">
        <v>1</v>
      </c>
      <c r="F58" s="850">
        <v>579.70000000000005</v>
      </c>
    </row>
    <row r="59" spans="1:6" ht="14.4" customHeight="1" x14ac:dyDescent="0.3">
      <c r="A59" s="857" t="s">
        <v>3192</v>
      </c>
      <c r="B59" s="849"/>
      <c r="C59" s="837">
        <v>0</v>
      </c>
      <c r="D59" s="849">
        <v>65.36</v>
      </c>
      <c r="E59" s="837">
        <v>1</v>
      </c>
      <c r="F59" s="850">
        <v>65.36</v>
      </c>
    </row>
    <row r="60" spans="1:6" ht="14.4" customHeight="1" x14ac:dyDescent="0.3">
      <c r="A60" s="857" t="s">
        <v>1775</v>
      </c>
      <c r="B60" s="849">
        <v>0</v>
      </c>
      <c r="C60" s="837"/>
      <c r="D60" s="849">
        <v>0</v>
      </c>
      <c r="E60" s="837"/>
      <c r="F60" s="850">
        <v>0</v>
      </c>
    </row>
    <row r="61" spans="1:6" ht="14.4" customHeight="1" x14ac:dyDescent="0.3">
      <c r="A61" s="857" t="s">
        <v>1699</v>
      </c>
      <c r="B61" s="849"/>
      <c r="C61" s="837">
        <v>0</v>
      </c>
      <c r="D61" s="849">
        <v>656.18999999999994</v>
      </c>
      <c r="E61" s="837">
        <v>1</v>
      </c>
      <c r="F61" s="850">
        <v>656.18999999999994</v>
      </c>
    </row>
    <row r="62" spans="1:6" ht="14.4" customHeight="1" x14ac:dyDescent="0.3">
      <c r="A62" s="857" t="s">
        <v>1683</v>
      </c>
      <c r="B62" s="849"/>
      <c r="C62" s="837">
        <v>0</v>
      </c>
      <c r="D62" s="849">
        <v>320.20999999999998</v>
      </c>
      <c r="E62" s="837">
        <v>1</v>
      </c>
      <c r="F62" s="850">
        <v>320.20999999999998</v>
      </c>
    </row>
    <row r="63" spans="1:6" ht="14.4" customHeight="1" x14ac:dyDescent="0.3">
      <c r="A63" s="857" t="s">
        <v>3193</v>
      </c>
      <c r="B63" s="849"/>
      <c r="C63" s="837">
        <v>0</v>
      </c>
      <c r="D63" s="849">
        <v>3931.36</v>
      </c>
      <c r="E63" s="837">
        <v>1</v>
      </c>
      <c r="F63" s="850">
        <v>3931.36</v>
      </c>
    </row>
    <row r="64" spans="1:6" ht="14.4" customHeight="1" x14ac:dyDescent="0.3">
      <c r="A64" s="857" t="s">
        <v>1695</v>
      </c>
      <c r="B64" s="849"/>
      <c r="C64" s="837">
        <v>0</v>
      </c>
      <c r="D64" s="849">
        <v>35.159999999999997</v>
      </c>
      <c r="E64" s="837">
        <v>1</v>
      </c>
      <c r="F64" s="850">
        <v>35.159999999999997</v>
      </c>
    </row>
    <row r="65" spans="1:6" ht="14.4" customHeight="1" x14ac:dyDescent="0.3">
      <c r="A65" s="857" t="s">
        <v>1751</v>
      </c>
      <c r="B65" s="849"/>
      <c r="C65" s="837"/>
      <c r="D65" s="849">
        <v>0</v>
      </c>
      <c r="E65" s="837"/>
      <c r="F65" s="850">
        <v>0</v>
      </c>
    </row>
    <row r="66" spans="1:6" ht="14.4" customHeight="1" x14ac:dyDescent="0.3">
      <c r="A66" s="857" t="s">
        <v>1692</v>
      </c>
      <c r="B66" s="849"/>
      <c r="C66" s="837">
        <v>0</v>
      </c>
      <c r="D66" s="849">
        <v>950.31999999999994</v>
      </c>
      <c r="E66" s="837">
        <v>1</v>
      </c>
      <c r="F66" s="850">
        <v>950.31999999999994</v>
      </c>
    </row>
    <row r="67" spans="1:6" ht="14.4" customHeight="1" x14ac:dyDescent="0.3">
      <c r="A67" s="857" t="s">
        <v>1753</v>
      </c>
      <c r="B67" s="849"/>
      <c r="C67" s="837">
        <v>0</v>
      </c>
      <c r="D67" s="849">
        <v>792</v>
      </c>
      <c r="E67" s="837">
        <v>1</v>
      </c>
      <c r="F67" s="850">
        <v>792</v>
      </c>
    </row>
    <row r="68" spans="1:6" ht="14.4" customHeight="1" x14ac:dyDescent="0.3">
      <c r="A68" s="857" t="s">
        <v>1717</v>
      </c>
      <c r="B68" s="849"/>
      <c r="C68" s="837">
        <v>0</v>
      </c>
      <c r="D68" s="849">
        <v>1298.6499999999999</v>
      </c>
      <c r="E68" s="837">
        <v>1</v>
      </c>
      <c r="F68" s="850">
        <v>1298.6499999999999</v>
      </c>
    </row>
    <row r="69" spans="1:6" ht="14.4" customHeight="1" x14ac:dyDescent="0.3">
      <c r="A69" s="857" t="s">
        <v>1687</v>
      </c>
      <c r="B69" s="849"/>
      <c r="C69" s="837">
        <v>0</v>
      </c>
      <c r="D69" s="849">
        <v>300.31</v>
      </c>
      <c r="E69" s="837">
        <v>1</v>
      </c>
      <c r="F69" s="850">
        <v>300.31</v>
      </c>
    </row>
    <row r="70" spans="1:6" ht="14.4" customHeight="1" x14ac:dyDescent="0.3">
      <c r="A70" s="857" t="s">
        <v>1722</v>
      </c>
      <c r="B70" s="849"/>
      <c r="C70" s="837">
        <v>0</v>
      </c>
      <c r="D70" s="849">
        <v>32.869999999999997</v>
      </c>
      <c r="E70" s="837">
        <v>1</v>
      </c>
      <c r="F70" s="850">
        <v>32.869999999999997</v>
      </c>
    </row>
    <row r="71" spans="1:6" ht="14.4" customHeight="1" x14ac:dyDescent="0.3">
      <c r="A71" s="857" t="s">
        <v>1759</v>
      </c>
      <c r="B71" s="849"/>
      <c r="C71" s="837"/>
      <c r="D71" s="849">
        <v>0</v>
      </c>
      <c r="E71" s="837"/>
      <c r="F71" s="850">
        <v>0</v>
      </c>
    </row>
    <row r="72" spans="1:6" ht="14.4" customHeight="1" x14ac:dyDescent="0.3">
      <c r="A72" s="857" t="s">
        <v>1684</v>
      </c>
      <c r="B72" s="849"/>
      <c r="C72" s="837">
        <v>0</v>
      </c>
      <c r="D72" s="849">
        <v>504.02</v>
      </c>
      <c r="E72" s="837">
        <v>1</v>
      </c>
      <c r="F72" s="850">
        <v>504.02</v>
      </c>
    </row>
    <row r="73" spans="1:6" ht="14.4" customHeight="1" x14ac:dyDescent="0.3">
      <c r="A73" s="857" t="s">
        <v>1761</v>
      </c>
      <c r="B73" s="849"/>
      <c r="C73" s="837">
        <v>0</v>
      </c>
      <c r="D73" s="849">
        <v>519</v>
      </c>
      <c r="E73" s="837">
        <v>1</v>
      </c>
      <c r="F73" s="850">
        <v>519</v>
      </c>
    </row>
    <row r="74" spans="1:6" ht="14.4" customHeight="1" x14ac:dyDescent="0.3">
      <c r="A74" s="857" t="s">
        <v>1727</v>
      </c>
      <c r="B74" s="849"/>
      <c r="C74" s="837">
        <v>0</v>
      </c>
      <c r="D74" s="849">
        <v>282.18</v>
      </c>
      <c r="E74" s="837">
        <v>1</v>
      </c>
      <c r="F74" s="850">
        <v>282.18</v>
      </c>
    </row>
    <row r="75" spans="1:6" ht="14.4" customHeight="1" x14ac:dyDescent="0.3">
      <c r="A75" s="857" t="s">
        <v>1767</v>
      </c>
      <c r="B75" s="849"/>
      <c r="C75" s="837">
        <v>0</v>
      </c>
      <c r="D75" s="849">
        <v>29791.230000000007</v>
      </c>
      <c r="E75" s="837">
        <v>1</v>
      </c>
      <c r="F75" s="850">
        <v>29791.230000000007</v>
      </c>
    </row>
    <row r="76" spans="1:6" ht="14.4" customHeight="1" x14ac:dyDescent="0.3">
      <c r="A76" s="857" t="s">
        <v>1680</v>
      </c>
      <c r="B76" s="849"/>
      <c r="C76" s="837">
        <v>0</v>
      </c>
      <c r="D76" s="849">
        <v>546.57000000000005</v>
      </c>
      <c r="E76" s="837">
        <v>1</v>
      </c>
      <c r="F76" s="850">
        <v>546.57000000000005</v>
      </c>
    </row>
    <row r="77" spans="1:6" ht="14.4" customHeight="1" x14ac:dyDescent="0.3">
      <c r="A77" s="857" t="s">
        <v>1769</v>
      </c>
      <c r="B77" s="849"/>
      <c r="C77" s="837">
        <v>0</v>
      </c>
      <c r="D77" s="849">
        <v>654.9799999999999</v>
      </c>
      <c r="E77" s="837">
        <v>1</v>
      </c>
      <c r="F77" s="850">
        <v>654.9799999999999</v>
      </c>
    </row>
    <row r="78" spans="1:6" ht="14.4" customHeight="1" x14ac:dyDescent="0.3">
      <c r="A78" s="857" t="s">
        <v>1697</v>
      </c>
      <c r="B78" s="849"/>
      <c r="C78" s="837">
        <v>0</v>
      </c>
      <c r="D78" s="849">
        <v>155.48000000000002</v>
      </c>
      <c r="E78" s="837">
        <v>1</v>
      </c>
      <c r="F78" s="850">
        <v>155.48000000000002</v>
      </c>
    </row>
    <row r="79" spans="1:6" ht="14.4" customHeight="1" x14ac:dyDescent="0.3">
      <c r="A79" s="857" t="s">
        <v>1772</v>
      </c>
      <c r="B79" s="849"/>
      <c r="C79" s="837">
        <v>0</v>
      </c>
      <c r="D79" s="849">
        <v>251.6</v>
      </c>
      <c r="E79" s="837">
        <v>1</v>
      </c>
      <c r="F79" s="850">
        <v>251.6</v>
      </c>
    </row>
    <row r="80" spans="1:6" ht="14.4" customHeight="1" x14ac:dyDescent="0.3">
      <c r="A80" s="857" t="s">
        <v>1740</v>
      </c>
      <c r="B80" s="849"/>
      <c r="C80" s="837"/>
      <c r="D80" s="849">
        <v>0</v>
      </c>
      <c r="E80" s="837"/>
      <c r="F80" s="850">
        <v>0</v>
      </c>
    </row>
    <row r="81" spans="1:6" ht="14.4" customHeight="1" x14ac:dyDescent="0.3">
      <c r="A81" s="857" t="s">
        <v>1774</v>
      </c>
      <c r="B81" s="849"/>
      <c r="C81" s="837">
        <v>0</v>
      </c>
      <c r="D81" s="849">
        <v>229.15</v>
      </c>
      <c r="E81" s="837">
        <v>1</v>
      </c>
      <c r="F81" s="850">
        <v>229.15</v>
      </c>
    </row>
    <row r="82" spans="1:6" ht="14.4" customHeight="1" x14ac:dyDescent="0.3">
      <c r="A82" s="857" t="s">
        <v>1742</v>
      </c>
      <c r="B82" s="849"/>
      <c r="C82" s="837">
        <v>0</v>
      </c>
      <c r="D82" s="849">
        <v>586.09</v>
      </c>
      <c r="E82" s="837">
        <v>1</v>
      </c>
      <c r="F82" s="850">
        <v>586.09</v>
      </c>
    </row>
    <row r="83" spans="1:6" ht="14.4" customHeight="1" x14ac:dyDescent="0.3">
      <c r="A83" s="857" t="s">
        <v>1780</v>
      </c>
      <c r="B83" s="849"/>
      <c r="C83" s="837">
        <v>0</v>
      </c>
      <c r="D83" s="849">
        <v>672.95</v>
      </c>
      <c r="E83" s="837">
        <v>1</v>
      </c>
      <c r="F83" s="850">
        <v>672.95</v>
      </c>
    </row>
    <row r="84" spans="1:6" ht="14.4" customHeight="1" x14ac:dyDescent="0.3">
      <c r="A84" s="857" t="s">
        <v>1685</v>
      </c>
      <c r="B84" s="849"/>
      <c r="C84" s="837">
        <v>0</v>
      </c>
      <c r="D84" s="849">
        <v>262.64</v>
      </c>
      <c r="E84" s="837">
        <v>1</v>
      </c>
      <c r="F84" s="850">
        <v>262.64</v>
      </c>
    </row>
    <row r="85" spans="1:6" ht="14.4" customHeight="1" x14ac:dyDescent="0.3">
      <c r="A85" s="857" t="s">
        <v>1744</v>
      </c>
      <c r="B85" s="849"/>
      <c r="C85" s="837">
        <v>0</v>
      </c>
      <c r="D85" s="849">
        <v>1793.63</v>
      </c>
      <c r="E85" s="837">
        <v>1</v>
      </c>
      <c r="F85" s="850">
        <v>1793.63</v>
      </c>
    </row>
    <row r="86" spans="1:6" ht="14.4" customHeight="1" thickBot="1" x14ac:dyDescent="0.35">
      <c r="A86" s="858" t="s">
        <v>3194</v>
      </c>
      <c r="B86" s="853"/>
      <c r="C86" s="854">
        <v>0</v>
      </c>
      <c r="D86" s="853">
        <v>161.25</v>
      </c>
      <c r="E86" s="854">
        <v>1</v>
      </c>
      <c r="F86" s="855">
        <v>161.25</v>
      </c>
    </row>
    <row r="87" spans="1:6" ht="14.4" customHeight="1" thickBot="1" x14ac:dyDescent="0.35">
      <c r="A87" s="771" t="s">
        <v>3</v>
      </c>
      <c r="B87" s="772">
        <v>8055.4500000000007</v>
      </c>
      <c r="C87" s="773">
        <v>7.83786918388161E-2</v>
      </c>
      <c r="D87" s="772">
        <v>94720.569999999978</v>
      </c>
      <c r="E87" s="773">
        <v>0.92162130816118371</v>
      </c>
      <c r="F87" s="774">
        <v>102776.02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{839B2219-0482-48CB-B246-474EAFE97216}</x14:id>
        </ext>
      </extLst>
    </cfRule>
  </conditionalFormatting>
  <conditionalFormatting sqref="F18:F8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{9052ABE3-DE82-4EC5-94DE-AFE5773C30B7}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9B2219-0482-48CB-B246-474EAFE972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9052ABE3-DE82-4EC5-94DE-AFE5773C30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F18:F86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3201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73</v>
      </c>
      <c r="G3" s="47">
        <f>SUBTOTAL(9,G6:G1048576)</f>
        <v>8055.4500000000007</v>
      </c>
      <c r="H3" s="48">
        <f>IF(M3=0,0,G3/M3)</f>
        <v>7.8378691838816156E-2</v>
      </c>
      <c r="I3" s="47">
        <f>SUBTOTAL(9,I6:I1048576)</f>
        <v>576</v>
      </c>
      <c r="J3" s="47">
        <f>SUBTOTAL(9,J6:J1048576)</f>
        <v>94720.569999999978</v>
      </c>
      <c r="K3" s="48">
        <f>IF(M3=0,0,J3/M3)</f>
        <v>0.92162130816118426</v>
      </c>
      <c r="L3" s="47">
        <f>SUBTOTAL(9,L6:L1048576)</f>
        <v>649</v>
      </c>
      <c r="M3" s="49">
        <f>SUBTOTAL(9,M6:M1048576)</f>
        <v>102776.01999999993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2412</v>
      </c>
      <c r="B6" s="825" t="s">
        <v>1782</v>
      </c>
      <c r="C6" s="825" t="s">
        <v>2475</v>
      </c>
      <c r="D6" s="825" t="s">
        <v>1786</v>
      </c>
      <c r="E6" s="825" t="s">
        <v>1787</v>
      </c>
      <c r="F6" s="225"/>
      <c r="G6" s="225"/>
      <c r="H6" s="830">
        <v>0</v>
      </c>
      <c r="I6" s="225">
        <v>3</v>
      </c>
      <c r="J6" s="225">
        <v>48.36</v>
      </c>
      <c r="K6" s="830">
        <v>1</v>
      </c>
      <c r="L6" s="225">
        <v>3</v>
      </c>
      <c r="M6" s="848">
        <v>48.36</v>
      </c>
    </row>
    <row r="7" spans="1:13" ht="14.4" customHeight="1" x14ac:dyDescent="0.3">
      <c r="A7" s="831" t="s">
        <v>2412</v>
      </c>
      <c r="B7" s="832" t="s">
        <v>1782</v>
      </c>
      <c r="C7" s="832" t="s">
        <v>2687</v>
      </c>
      <c r="D7" s="832" t="s">
        <v>1786</v>
      </c>
      <c r="E7" s="832" t="s">
        <v>2688</v>
      </c>
      <c r="F7" s="849">
        <v>1</v>
      </c>
      <c r="G7" s="849">
        <v>51.84</v>
      </c>
      <c r="H7" s="837">
        <v>1</v>
      </c>
      <c r="I7" s="849"/>
      <c r="J7" s="849"/>
      <c r="K7" s="837">
        <v>0</v>
      </c>
      <c r="L7" s="849">
        <v>1</v>
      </c>
      <c r="M7" s="850">
        <v>51.84</v>
      </c>
    </row>
    <row r="8" spans="1:13" ht="14.4" customHeight="1" x14ac:dyDescent="0.3">
      <c r="A8" s="831" t="s">
        <v>2412</v>
      </c>
      <c r="B8" s="832" t="s">
        <v>1802</v>
      </c>
      <c r="C8" s="832" t="s">
        <v>1803</v>
      </c>
      <c r="D8" s="832" t="s">
        <v>1804</v>
      </c>
      <c r="E8" s="832" t="s">
        <v>1805</v>
      </c>
      <c r="F8" s="849"/>
      <c r="G8" s="849"/>
      <c r="H8" s="837">
        <v>0</v>
      </c>
      <c r="I8" s="849">
        <v>1</v>
      </c>
      <c r="J8" s="849">
        <v>672.95</v>
      </c>
      <c r="K8" s="837">
        <v>1</v>
      </c>
      <c r="L8" s="849">
        <v>1</v>
      </c>
      <c r="M8" s="850">
        <v>672.95</v>
      </c>
    </row>
    <row r="9" spans="1:13" ht="14.4" customHeight="1" x14ac:dyDescent="0.3">
      <c r="A9" s="831" t="s">
        <v>2412</v>
      </c>
      <c r="B9" s="832" t="s">
        <v>2265</v>
      </c>
      <c r="C9" s="832" t="s">
        <v>2675</v>
      </c>
      <c r="D9" s="832" t="s">
        <v>2676</v>
      </c>
      <c r="E9" s="832" t="s">
        <v>2677</v>
      </c>
      <c r="F9" s="849">
        <v>1</v>
      </c>
      <c r="G9" s="849">
        <v>72.260000000000005</v>
      </c>
      <c r="H9" s="837">
        <v>1</v>
      </c>
      <c r="I9" s="849"/>
      <c r="J9" s="849"/>
      <c r="K9" s="837">
        <v>0</v>
      </c>
      <c r="L9" s="849">
        <v>1</v>
      </c>
      <c r="M9" s="850">
        <v>72.260000000000005</v>
      </c>
    </row>
    <row r="10" spans="1:13" ht="14.4" customHeight="1" x14ac:dyDescent="0.3">
      <c r="A10" s="831" t="s">
        <v>2412</v>
      </c>
      <c r="B10" s="832" t="s">
        <v>1819</v>
      </c>
      <c r="C10" s="832" t="s">
        <v>2729</v>
      </c>
      <c r="D10" s="832" t="s">
        <v>1821</v>
      </c>
      <c r="E10" s="832" t="s">
        <v>2309</v>
      </c>
      <c r="F10" s="849"/>
      <c r="G10" s="849"/>
      <c r="H10" s="837">
        <v>0</v>
      </c>
      <c r="I10" s="849">
        <v>1</v>
      </c>
      <c r="J10" s="849">
        <v>184.74</v>
      </c>
      <c r="K10" s="837">
        <v>1</v>
      </c>
      <c r="L10" s="849">
        <v>1</v>
      </c>
      <c r="M10" s="850">
        <v>184.74</v>
      </c>
    </row>
    <row r="11" spans="1:13" ht="14.4" customHeight="1" x14ac:dyDescent="0.3">
      <c r="A11" s="831" t="s">
        <v>2412</v>
      </c>
      <c r="B11" s="832" t="s">
        <v>1836</v>
      </c>
      <c r="C11" s="832" t="s">
        <v>2657</v>
      </c>
      <c r="D11" s="832" t="s">
        <v>2658</v>
      </c>
      <c r="E11" s="832" t="s">
        <v>2659</v>
      </c>
      <c r="F11" s="849">
        <v>1</v>
      </c>
      <c r="G11" s="849">
        <v>300.33</v>
      </c>
      <c r="H11" s="837">
        <v>1</v>
      </c>
      <c r="I11" s="849"/>
      <c r="J11" s="849"/>
      <c r="K11" s="837">
        <v>0</v>
      </c>
      <c r="L11" s="849">
        <v>1</v>
      </c>
      <c r="M11" s="850">
        <v>300.33</v>
      </c>
    </row>
    <row r="12" spans="1:13" ht="14.4" customHeight="1" x14ac:dyDescent="0.3">
      <c r="A12" s="831" t="s">
        <v>2412</v>
      </c>
      <c r="B12" s="832" t="s">
        <v>1836</v>
      </c>
      <c r="C12" s="832" t="s">
        <v>1840</v>
      </c>
      <c r="D12" s="832" t="s">
        <v>1838</v>
      </c>
      <c r="E12" s="832" t="s">
        <v>1841</v>
      </c>
      <c r="F12" s="849"/>
      <c r="G12" s="849"/>
      <c r="H12" s="837">
        <v>0</v>
      </c>
      <c r="I12" s="849">
        <v>1</v>
      </c>
      <c r="J12" s="849">
        <v>186.87</v>
      </c>
      <c r="K12" s="837">
        <v>1</v>
      </c>
      <c r="L12" s="849">
        <v>1</v>
      </c>
      <c r="M12" s="850">
        <v>186.87</v>
      </c>
    </row>
    <row r="13" spans="1:13" ht="14.4" customHeight="1" x14ac:dyDescent="0.3">
      <c r="A13" s="831" t="s">
        <v>2412</v>
      </c>
      <c r="B13" s="832" t="s">
        <v>1846</v>
      </c>
      <c r="C13" s="832" t="s">
        <v>2280</v>
      </c>
      <c r="D13" s="832" t="s">
        <v>730</v>
      </c>
      <c r="E13" s="832" t="s">
        <v>2281</v>
      </c>
      <c r="F13" s="849"/>
      <c r="G13" s="849"/>
      <c r="H13" s="837">
        <v>0</v>
      </c>
      <c r="I13" s="849">
        <v>2</v>
      </c>
      <c r="J13" s="849">
        <v>288.02</v>
      </c>
      <c r="K13" s="837">
        <v>1</v>
      </c>
      <c r="L13" s="849">
        <v>2</v>
      </c>
      <c r="M13" s="850">
        <v>288.02</v>
      </c>
    </row>
    <row r="14" spans="1:13" ht="14.4" customHeight="1" x14ac:dyDescent="0.3">
      <c r="A14" s="831" t="s">
        <v>2412</v>
      </c>
      <c r="B14" s="832" t="s">
        <v>1860</v>
      </c>
      <c r="C14" s="832" t="s">
        <v>1862</v>
      </c>
      <c r="D14" s="832" t="s">
        <v>875</v>
      </c>
      <c r="E14" s="832" t="s">
        <v>1863</v>
      </c>
      <c r="F14" s="849"/>
      <c r="G14" s="849"/>
      <c r="H14" s="837">
        <v>0</v>
      </c>
      <c r="I14" s="849">
        <v>4</v>
      </c>
      <c r="J14" s="849">
        <v>170.04</v>
      </c>
      <c r="K14" s="837">
        <v>1</v>
      </c>
      <c r="L14" s="849">
        <v>4</v>
      </c>
      <c r="M14" s="850">
        <v>170.04</v>
      </c>
    </row>
    <row r="15" spans="1:13" ht="14.4" customHeight="1" x14ac:dyDescent="0.3">
      <c r="A15" s="831" t="s">
        <v>2412</v>
      </c>
      <c r="B15" s="832" t="s">
        <v>1872</v>
      </c>
      <c r="C15" s="832" t="s">
        <v>1880</v>
      </c>
      <c r="D15" s="832" t="s">
        <v>1878</v>
      </c>
      <c r="E15" s="832" t="s">
        <v>1881</v>
      </c>
      <c r="F15" s="849"/>
      <c r="G15" s="849"/>
      <c r="H15" s="837">
        <v>0</v>
      </c>
      <c r="I15" s="849">
        <v>2</v>
      </c>
      <c r="J15" s="849">
        <v>21.3</v>
      </c>
      <c r="K15" s="837">
        <v>1</v>
      </c>
      <c r="L15" s="849">
        <v>2</v>
      </c>
      <c r="M15" s="850">
        <v>21.3</v>
      </c>
    </row>
    <row r="16" spans="1:13" ht="14.4" customHeight="1" x14ac:dyDescent="0.3">
      <c r="A16" s="831" t="s">
        <v>2412</v>
      </c>
      <c r="B16" s="832" t="s">
        <v>1893</v>
      </c>
      <c r="C16" s="832" t="s">
        <v>1894</v>
      </c>
      <c r="D16" s="832" t="s">
        <v>1895</v>
      </c>
      <c r="E16" s="832" t="s">
        <v>1896</v>
      </c>
      <c r="F16" s="849"/>
      <c r="G16" s="849"/>
      <c r="H16" s="837">
        <v>0</v>
      </c>
      <c r="I16" s="849">
        <v>10</v>
      </c>
      <c r="J16" s="849">
        <v>655.4</v>
      </c>
      <c r="K16" s="837">
        <v>1</v>
      </c>
      <c r="L16" s="849">
        <v>10</v>
      </c>
      <c r="M16" s="850">
        <v>655.4</v>
      </c>
    </row>
    <row r="17" spans="1:13" ht="14.4" customHeight="1" x14ac:dyDescent="0.3">
      <c r="A17" s="831" t="s">
        <v>2412</v>
      </c>
      <c r="B17" s="832" t="s">
        <v>1893</v>
      </c>
      <c r="C17" s="832" t="s">
        <v>2292</v>
      </c>
      <c r="D17" s="832" t="s">
        <v>1895</v>
      </c>
      <c r="E17" s="832" t="s">
        <v>2293</v>
      </c>
      <c r="F17" s="849"/>
      <c r="G17" s="849"/>
      <c r="H17" s="837">
        <v>0</v>
      </c>
      <c r="I17" s="849">
        <v>1</v>
      </c>
      <c r="J17" s="849">
        <v>229.38</v>
      </c>
      <c r="K17" s="837">
        <v>1</v>
      </c>
      <c r="L17" s="849">
        <v>1</v>
      </c>
      <c r="M17" s="850">
        <v>229.38</v>
      </c>
    </row>
    <row r="18" spans="1:13" ht="14.4" customHeight="1" x14ac:dyDescent="0.3">
      <c r="A18" s="831" t="s">
        <v>2412</v>
      </c>
      <c r="B18" s="832" t="s">
        <v>1897</v>
      </c>
      <c r="C18" s="832" t="s">
        <v>2602</v>
      </c>
      <c r="D18" s="832" t="s">
        <v>2603</v>
      </c>
      <c r="E18" s="832" t="s">
        <v>1902</v>
      </c>
      <c r="F18" s="849">
        <v>3</v>
      </c>
      <c r="G18" s="849">
        <v>105.33</v>
      </c>
      <c r="H18" s="837">
        <v>1</v>
      </c>
      <c r="I18" s="849"/>
      <c r="J18" s="849"/>
      <c r="K18" s="837">
        <v>0</v>
      </c>
      <c r="L18" s="849">
        <v>3</v>
      </c>
      <c r="M18" s="850">
        <v>105.33</v>
      </c>
    </row>
    <row r="19" spans="1:13" ht="14.4" customHeight="1" x14ac:dyDescent="0.3">
      <c r="A19" s="831" t="s">
        <v>2412</v>
      </c>
      <c r="B19" s="832" t="s">
        <v>1913</v>
      </c>
      <c r="C19" s="832" t="s">
        <v>2299</v>
      </c>
      <c r="D19" s="832" t="s">
        <v>1915</v>
      </c>
      <c r="E19" s="832" t="s">
        <v>2300</v>
      </c>
      <c r="F19" s="849"/>
      <c r="G19" s="849"/>
      <c r="H19" s="837">
        <v>0</v>
      </c>
      <c r="I19" s="849">
        <v>1</v>
      </c>
      <c r="J19" s="849">
        <v>93.27</v>
      </c>
      <c r="K19" s="837">
        <v>1</v>
      </c>
      <c r="L19" s="849">
        <v>1</v>
      </c>
      <c r="M19" s="850">
        <v>93.27</v>
      </c>
    </row>
    <row r="20" spans="1:13" ht="14.4" customHeight="1" x14ac:dyDescent="0.3">
      <c r="A20" s="831" t="s">
        <v>2412</v>
      </c>
      <c r="B20" s="832" t="s">
        <v>1932</v>
      </c>
      <c r="C20" s="832" t="s">
        <v>2689</v>
      </c>
      <c r="D20" s="832" t="s">
        <v>2690</v>
      </c>
      <c r="E20" s="832" t="s">
        <v>2286</v>
      </c>
      <c r="F20" s="849">
        <v>1</v>
      </c>
      <c r="G20" s="849">
        <v>143.09</v>
      </c>
      <c r="H20" s="837">
        <v>1</v>
      </c>
      <c r="I20" s="849"/>
      <c r="J20" s="849"/>
      <c r="K20" s="837">
        <v>0</v>
      </c>
      <c r="L20" s="849">
        <v>1</v>
      </c>
      <c r="M20" s="850">
        <v>143.09</v>
      </c>
    </row>
    <row r="21" spans="1:13" ht="14.4" customHeight="1" x14ac:dyDescent="0.3">
      <c r="A21" s="831" t="s">
        <v>2412</v>
      </c>
      <c r="B21" s="832" t="s">
        <v>1936</v>
      </c>
      <c r="C21" s="832" t="s">
        <v>1940</v>
      </c>
      <c r="D21" s="832" t="s">
        <v>1938</v>
      </c>
      <c r="E21" s="832" t="s">
        <v>1941</v>
      </c>
      <c r="F21" s="849"/>
      <c r="G21" s="849"/>
      <c r="H21" s="837">
        <v>0</v>
      </c>
      <c r="I21" s="849">
        <v>7</v>
      </c>
      <c r="J21" s="849">
        <v>111.30000000000001</v>
      </c>
      <c r="K21" s="837">
        <v>1</v>
      </c>
      <c r="L21" s="849">
        <v>7</v>
      </c>
      <c r="M21" s="850">
        <v>111.30000000000001</v>
      </c>
    </row>
    <row r="22" spans="1:13" ht="14.4" customHeight="1" x14ac:dyDescent="0.3">
      <c r="A22" s="831" t="s">
        <v>2412</v>
      </c>
      <c r="B22" s="832" t="s">
        <v>1936</v>
      </c>
      <c r="C22" s="832" t="s">
        <v>2692</v>
      </c>
      <c r="D22" s="832" t="s">
        <v>1938</v>
      </c>
      <c r="E22" s="832" t="s">
        <v>1916</v>
      </c>
      <c r="F22" s="849"/>
      <c r="G22" s="849"/>
      <c r="H22" s="837">
        <v>0</v>
      </c>
      <c r="I22" s="849">
        <v>3</v>
      </c>
      <c r="J22" s="849">
        <v>143.10000000000002</v>
      </c>
      <c r="K22" s="837">
        <v>1</v>
      </c>
      <c r="L22" s="849">
        <v>3</v>
      </c>
      <c r="M22" s="850">
        <v>143.10000000000002</v>
      </c>
    </row>
    <row r="23" spans="1:13" ht="14.4" customHeight="1" x14ac:dyDescent="0.3">
      <c r="A23" s="831" t="s">
        <v>2412</v>
      </c>
      <c r="B23" s="832" t="s">
        <v>1946</v>
      </c>
      <c r="C23" s="832" t="s">
        <v>1947</v>
      </c>
      <c r="D23" s="832" t="s">
        <v>1948</v>
      </c>
      <c r="E23" s="832" t="s">
        <v>1949</v>
      </c>
      <c r="F23" s="849"/>
      <c r="G23" s="849"/>
      <c r="H23" s="837">
        <v>0</v>
      </c>
      <c r="I23" s="849">
        <v>1</v>
      </c>
      <c r="J23" s="849">
        <v>72.88</v>
      </c>
      <c r="K23" s="837">
        <v>1</v>
      </c>
      <c r="L23" s="849">
        <v>1</v>
      </c>
      <c r="M23" s="850">
        <v>72.88</v>
      </c>
    </row>
    <row r="24" spans="1:13" ht="14.4" customHeight="1" x14ac:dyDescent="0.3">
      <c r="A24" s="831" t="s">
        <v>2412</v>
      </c>
      <c r="B24" s="832" t="s">
        <v>1946</v>
      </c>
      <c r="C24" s="832" t="s">
        <v>1950</v>
      </c>
      <c r="D24" s="832" t="s">
        <v>1948</v>
      </c>
      <c r="E24" s="832" t="s">
        <v>1951</v>
      </c>
      <c r="F24" s="849"/>
      <c r="G24" s="849"/>
      <c r="H24" s="837">
        <v>0</v>
      </c>
      <c r="I24" s="849">
        <v>2</v>
      </c>
      <c r="J24" s="849">
        <v>437.24</v>
      </c>
      <c r="K24" s="837">
        <v>1</v>
      </c>
      <c r="L24" s="849">
        <v>2</v>
      </c>
      <c r="M24" s="850">
        <v>437.24</v>
      </c>
    </row>
    <row r="25" spans="1:13" ht="14.4" customHeight="1" x14ac:dyDescent="0.3">
      <c r="A25" s="831" t="s">
        <v>2412</v>
      </c>
      <c r="B25" s="832" t="s">
        <v>2321</v>
      </c>
      <c r="C25" s="832" t="s">
        <v>2666</v>
      </c>
      <c r="D25" s="832" t="s">
        <v>2667</v>
      </c>
      <c r="E25" s="832" t="s">
        <v>2668</v>
      </c>
      <c r="F25" s="849">
        <v>3</v>
      </c>
      <c r="G25" s="849">
        <v>183.72</v>
      </c>
      <c r="H25" s="837">
        <v>1</v>
      </c>
      <c r="I25" s="849"/>
      <c r="J25" s="849"/>
      <c r="K25" s="837">
        <v>0</v>
      </c>
      <c r="L25" s="849">
        <v>3</v>
      </c>
      <c r="M25" s="850">
        <v>183.72</v>
      </c>
    </row>
    <row r="26" spans="1:13" ht="14.4" customHeight="1" x14ac:dyDescent="0.3">
      <c r="A26" s="831" t="s">
        <v>2412</v>
      </c>
      <c r="B26" s="832" t="s">
        <v>2321</v>
      </c>
      <c r="C26" s="832" t="s">
        <v>2669</v>
      </c>
      <c r="D26" s="832" t="s">
        <v>1564</v>
      </c>
      <c r="E26" s="832" t="s">
        <v>2670</v>
      </c>
      <c r="F26" s="849"/>
      <c r="G26" s="849"/>
      <c r="H26" s="837">
        <v>0</v>
      </c>
      <c r="I26" s="849">
        <v>3</v>
      </c>
      <c r="J26" s="849">
        <v>77.820000000000007</v>
      </c>
      <c r="K26" s="837">
        <v>1</v>
      </c>
      <c r="L26" s="849">
        <v>3</v>
      </c>
      <c r="M26" s="850">
        <v>77.820000000000007</v>
      </c>
    </row>
    <row r="27" spans="1:13" ht="14.4" customHeight="1" x14ac:dyDescent="0.3">
      <c r="A27" s="831" t="s">
        <v>2412</v>
      </c>
      <c r="B27" s="832" t="s">
        <v>1981</v>
      </c>
      <c r="C27" s="832" t="s">
        <v>2715</v>
      </c>
      <c r="D27" s="832" t="s">
        <v>2716</v>
      </c>
      <c r="E27" s="832" t="s">
        <v>2717</v>
      </c>
      <c r="F27" s="849">
        <v>4</v>
      </c>
      <c r="G27" s="849">
        <v>387.2</v>
      </c>
      <c r="H27" s="837">
        <v>1</v>
      </c>
      <c r="I27" s="849"/>
      <c r="J27" s="849"/>
      <c r="K27" s="837">
        <v>0</v>
      </c>
      <c r="L27" s="849">
        <v>4</v>
      </c>
      <c r="M27" s="850">
        <v>387.2</v>
      </c>
    </row>
    <row r="28" spans="1:13" ht="14.4" customHeight="1" x14ac:dyDescent="0.3">
      <c r="A28" s="831" t="s">
        <v>2412</v>
      </c>
      <c r="B28" s="832" t="s">
        <v>1988</v>
      </c>
      <c r="C28" s="832" t="s">
        <v>2595</v>
      </c>
      <c r="D28" s="832" t="s">
        <v>1990</v>
      </c>
      <c r="E28" s="832" t="s">
        <v>2596</v>
      </c>
      <c r="F28" s="849"/>
      <c r="G28" s="849"/>
      <c r="H28" s="837">
        <v>0</v>
      </c>
      <c r="I28" s="849">
        <v>2</v>
      </c>
      <c r="J28" s="849">
        <v>860.1</v>
      </c>
      <c r="K28" s="837">
        <v>1</v>
      </c>
      <c r="L28" s="849">
        <v>2</v>
      </c>
      <c r="M28" s="850">
        <v>860.1</v>
      </c>
    </row>
    <row r="29" spans="1:13" ht="14.4" customHeight="1" x14ac:dyDescent="0.3">
      <c r="A29" s="831" t="s">
        <v>2412</v>
      </c>
      <c r="B29" s="832" t="s">
        <v>1988</v>
      </c>
      <c r="C29" s="832" t="s">
        <v>1992</v>
      </c>
      <c r="D29" s="832" t="s">
        <v>1990</v>
      </c>
      <c r="E29" s="832" t="s">
        <v>1993</v>
      </c>
      <c r="F29" s="849"/>
      <c r="G29" s="849"/>
      <c r="H29" s="837">
        <v>0</v>
      </c>
      <c r="I29" s="849">
        <v>1</v>
      </c>
      <c r="J29" s="849">
        <v>139.77000000000001</v>
      </c>
      <c r="K29" s="837">
        <v>1</v>
      </c>
      <c r="L29" s="849">
        <v>1</v>
      </c>
      <c r="M29" s="850">
        <v>139.77000000000001</v>
      </c>
    </row>
    <row r="30" spans="1:13" ht="14.4" customHeight="1" x14ac:dyDescent="0.3">
      <c r="A30" s="831" t="s">
        <v>2412</v>
      </c>
      <c r="B30" s="832" t="s">
        <v>1988</v>
      </c>
      <c r="C30" s="832" t="s">
        <v>1996</v>
      </c>
      <c r="D30" s="832" t="s">
        <v>1990</v>
      </c>
      <c r="E30" s="832" t="s">
        <v>1997</v>
      </c>
      <c r="F30" s="849"/>
      <c r="G30" s="849"/>
      <c r="H30" s="837">
        <v>0</v>
      </c>
      <c r="I30" s="849">
        <v>2</v>
      </c>
      <c r="J30" s="849">
        <v>559.05999999999995</v>
      </c>
      <c r="K30" s="837">
        <v>1</v>
      </c>
      <c r="L30" s="849">
        <v>2</v>
      </c>
      <c r="M30" s="850">
        <v>559.05999999999995</v>
      </c>
    </row>
    <row r="31" spans="1:13" ht="14.4" customHeight="1" x14ac:dyDescent="0.3">
      <c r="A31" s="831" t="s">
        <v>2412</v>
      </c>
      <c r="B31" s="832" t="s">
        <v>1988</v>
      </c>
      <c r="C31" s="832" t="s">
        <v>2597</v>
      </c>
      <c r="D31" s="832" t="s">
        <v>2598</v>
      </c>
      <c r="E31" s="832" t="s">
        <v>1991</v>
      </c>
      <c r="F31" s="849">
        <v>3</v>
      </c>
      <c r="G31" s="849">
        <v>176.55</v>
      </c>
      <c r="H31" s="837">
        <v>1</v>
      </c>
      <c r="I31" s="849"/>
      <c r="J31" s="849"/>
      <c r="K31" s="837">
        <v>0</v>
      </c>
      <c r="L31" s="849">
        <v>3</v>
      </c>
      <c r="M31" s="850">
        <v>176.55</v>
      </c>
    </row>
    <row r="32" spans="1:13" ht="14.4" customHeight="1" x14ac:dyDescent="0.3">
      <c r="A32" s="831" t="s">
        <v>2412</v>
      </c>
      <c r="B32" s="832" t="s">
        <v>1988</v>
      </c>
      <c r="C32" s="832" t="s">
        <v>2599</v>
      </c>
      <c r="D32" s="832" t="s">
        <v>2598</v>
      </c>
      <c r="E32" s="832" t="s">
        <v>1995</v>
      </c>
      <c r="F32" s="849">
        <v>6</v>
      </c>
      <c r="G32" s="849">
        <v>706.26</v>
      </c>
      <c r="H32" s="837">
        <v>1</v>
      </c>
      <c r="I32" s="849"/>
      <c r="J32" s="849"/>
      <c r="K32" s="837">
        <v>0</v>
      </c>
      <c r="L32" s="849">
        <v>6</v>
      </c>
      <c r="M32" s="850">
        <v>706.26</v>
      </c>
    </row>
    <row r="33" spans="1:13" ht="14.4" customHeight="1" x14ac:dyDescent="0.3">
      <c r="A33" s="831" t="s">
        <v>2412</v>
      </c>
      <c r="B33" s="832" t="s">
        <v>1998</v>
      </c>
      <c r="C33" s="832" t="s">
        <v>2700</v>
      </c>
      <c r="D33" s="832" t="s">
        <v>2701</v>
      </c>
      <c r="E33" s="832" t="s">
        <v>1997</v>
      </c>
      <c r="F33" s="849">
        <v>4</v>
      </c>
      <c r="G33" s="849">
        <v>1720.2</v>
      </c>
      <c r="H33" s="837">
        <v>1</v>
      </c>
      <c r="I33" s="849"/>
      <c r="J33" s="849"/>
      <c r="K33" s="837">
        <v>0</v>
      </c>
      <c r="L33" s="849">
        <v>4</v>
      </c>
      <c r="M33" s="850">
        <v>1720.2</v>
      </c>
    </row>
    <row r="34" spans="1:13" ht="14.4" customHeight="1" x14ac:dyDescent="0.3">
      <c r="A34" s="831" t="s">
        <v>2412</v>
      </c>
      <c r="B34" s="832" t="s">
        <v>1998</v>
      </c>
      <c r="C34" s="832" t="s">
        <v>2332</v>
      </c>
      <c r="D34" s="832" t="s">
        <v>2000</v>
      </c>
      <c r="E34" s="832" t="s">
        <v>1995</v>
      </c>
      <c r="F34" s="849"/>
      <c r="G34" s="849"/>
      <c r="H34" s="837">
        <v>0</v>
      </c>
      <c r="I34" s="849">
        <v>3</v>
      </c>
      <c r="J34" s="849">
        <v>430.04999999999995</v>
      </c>
      <c r="K34" s="837">
        <v>1</v>
      </c>
      <c r="L34" s="849">
        <v>3</v>
      </c>
      <c r="M34" s="850">
        <v>430.04999999999995</v>
      </c>
    </row>
    <row r="35" spans="1:13" ht="14.4" customHeight="1" x14ac:dyDescent="0.3">
      <c r="A35" s="831" t="s">
        <v>2412</v>
      </c>
      <c r="B35" s="832" t="s">
        <v>2001</v>
      </c>
      <c r="C35" s="832" t="s">
        <v>2630</v>
      </c>
      <c r="D35" s="832" t="s">
        <v>996</v>
      </c>
      <c r="E35" s="832" t="s">
        <v>2631</v>
      </c>
      <c r="F35" s="849"/>
      <c r="G35" s="849"/>
      <c r="H35" s="837">
        <v>0</v>
      </c>
      <c r="I35" s="849">
        <v>1</v>
      </c>
      <c r="J35" s="849">
        <v>556.04</v>
      </c>
      <c r="K35" s="837">
        <v>1</v>
      </c>
      <c r="L35" s="849">
        <v>1</v>
      </c>
      <c r="M35" s="850">
        <v>556.04</v>
      </c>
    </row>
    <row r="36" spans="1:13" ht="14.4" customHeight="1" x14ac:dyDescent="0.3">
      <c r="A36" s="831" t="s">
        <v>2412</v>
      </c>
      <c r="B36" s="832" t="s">
        <v>2017</v>
      </c>
      <c r="C36" s="832" t="s">
        <v>2027</v>
      </c>
      <c r="D36" s="832" t="s">
        <v>2019</v>
      </c>
      <c r="E36" s="832" t="s">
        <v>2028</v>
      </c>
      <c r="F36" s="849"/>
      <c r="G36" s="849"/>
      <c r="H36" s="837">
        <v>0</v>
      </c>
      <c r="I36" s="849">
        <v>1</v>
      </c>
      <c r="J36" s="849">
        <v>49.08</v>
      </c>
      <c r="K36" s="837">
        <v>1</v>
      </c>
      <c r="L36" s="849">
        <v>1</v>
      </c>
      <c r="M36" s="850">
        <v>49.08</v>
      </c>
    </row>
    <row r="37" spans="1:13" ht="14.4" customHeight="1" x14ac:dyDescent="0.3">
      <c r="A37" s="831" t="s">
        <v>2412</v>
      </c>
      <c r="B37" s="832" t="s">
        <v>2017</v>
      </c>
      <c r="C37" s="832" t="s">
        <v>2739</v>
      </c>
      <c r="D37" s="832" t="s">
        <v>2019</v>
      </c>
      <c r="E37" s="832" t="s">
        <v>2740</v>
      </c>
      <c r="F37" s="849"/>
      <c r="G37" s="849"/>
      <c r="H37" s="837">
        <v>0</v>
      </c>
      <c r="I37" s="849">
        <v>1</v>
      </c>
      <c r="J37" s="849">
        <v>126.27</v>
      </c>
      <c r="K37" s="837">
        <v>1</v>
      </c>
      <c r="L37" s="849">
        <v>1</v>
      </c>
      <c r="M37" s="850">
        <v>126.27</v>
      </c>
    </row>
    <row r="38" spans="1:13" ht="14.4" customHeight="1" x14ac:dyDescent="0.3">
      <c r="A38" s="831" t="s">
        <v>2412</v>
      </c>
      <c r="B38" s="832" t="s">
        <v>2017</v>
      </c>
      <c r="C38" s="832" t="s">
        <v>2024</v>
      </c>
      <c r="D38" s="832" t="s">
        <v>2022</v>
      </c>
      <c r="E38" s="832" t="s">
        <v>2025</v>
      </c>
      <c r="F38" s="849"/>
      <c r="G38" s="849"/>
      <c r="H38" s="837">
        <v>0</v>
      </c>
      <c r="I38" s="849">
        <v>1</v>
      </c>
      <c r="J38" s="849">
        <v>63.14</v>
      </c>
      <c r="K38" s="837">
        <v>1</v>
      </c>
      <c r="L38" s="849">
        <v>1</v>
      </c>
      <c r="M38" s="850">
        <v>63.14</v>
      </c>
    </row>
    <row r="39" spans="1:13" ht="14.4" customHeight="1" x14ac:dyDescent="0.3">
      <c r="A39" s="831" t="s">
        <v>2412</v>
      </c>
      <c r="B39" s="832" t="s">
        <v>3195</v>
      </c>
      <c r="C39" s="832" t="s">
        <v>2653</v>
      </c>
      <c r="D39" s="832" t="s">
        <v>1406</v>
      </c>
      <c r="E39" s="832" t="s">
        <v>2654</v>
      </c>
      <c r="F39" s="849">
        <v>2</v>
      </c>
      <c r="G39" s="849">
        <v>197.5</v>
      </c>
      <c r="H39" s="837">
        <v>1</v>
      </c>
      <c r="I39" s="849"/>
      <c r="J39" s="849"/>
      <c r="K39" s="837">
        <v>0</v>
      </c>
      <c r="L39" s="849">
        <v>2</v>
      </c>
      <c r="M39" s="850">
        <v>197.5</v>
      </c>
    </row>
    <row r="40" spans="1:13" ht="14.4" customHeight="1" x14ac:dyDescent="0.3">
      <c r="A40" s="831" t="s">
        <v>2412</v>
      </c>
      <c r="B40" s="832" t="s">
        <v>3195</v>
      </c>
      <c r="C40" s="832" t="s">
        <v>2655</v>
      </c>
      <c r="D40" s="832" t="s">
        <v>1406</v>
      </c>
      <c r="E40" s="832" t="s">
        <v>2654</v>
      </c>
      <c r="F40" s="849">
        <v>1</v>
      </c>
      <c r="G40" s="849">
        <v>98.75</v>
      </c>
      <c r="H40" s="837">
        <v>1</v>
      </c>
      <c r="I40" s="849"/>
      <c r="J40" s="849"/>
      <c r="K40" s="837">
        <v>0</v>
      </c>
      <c r="L40" s="849">
        <v>1</v>
      </c>
      <c r="M40" s="850">
        <v>98.75</v>
      </c>
    </row>
    <row r="41" spans="1:13" ht="14.4" customHeight="1" x14ac:dyDescent="0.3">
      <c r="A41" s="831" t="s">
        <v>2412</v>
      </c>
      <c r="B41" s="832" t="s">
        <v>2092</v>
      </c>
      <c r="C41" s="832" t="s">
        <v>2093</v>
      </c>
      <c r="D41" s="832" t="s">
        <v>638</v>
      </c>
      <c r="E41" s="832" t="s">
        <v>603</v>
      </c>
      <c r="F41" s="849"/>
      <c r="G41" s="849"/>
      <c r="H41" s="837">
        <v>0</v>
      </c>
      <c r="I41" s="849">
        <v>6</v>
      </c>
      <c r="J41" s="849">
        <v>290.52</v>
      </c>
      <c r="K41" s="837">
        <v>1</v>
      </c>
      <c r="L41" s="849">
        <v>6</v>
      </c>
      <c r="M41" s="850">
        <v>290.52</v>
      </c>
    </row>
    <row r="42" spans="1:13" ht="14.4" customHeight="1" x14ac:dyDescent="0.3">
      <c r="A42" s="831" t="s">
        <v>2412</v>
      </c>
      <c r="B42" s="832" t="s">
        <v>2094</v>
      </c>
      <c r="C42" s="832" t="s">
        <v>2096</v>
      </c>
      <c r="D42" s="832" t="s">
        <v>602</v>
      </c>
      <c r="E42" s="832" t="s">
        <v>604</v>
      </c>
      <c r="F42" s="849"/>
      <c r="G42" s="849"/>
      <c r="H42" s="837">
        <v>0</v>
      </c>
      <c r="I42" s="849">
        <v>1</v>
      </c>
      <c r="J42" s="849">
        <v>72.55</v>
      </c>
      <c r="K42" s="837">
        <v>1</v>
      </c>
      <c r="L42" s="849">
        <v>1</v>
      </c>
      <c r="M42" s="850">
        <v>72.55</v>
      </c>
    </row>
    <row r="43" spans="1:13" ht="14.4" customHeight="1" x14ac:dyDescent="0.3">
      <c r="A43" s="831" t="s">
        <v>2412</v>
      </c>
      <c r="B43" s="832" t="s">
        <v>2094</v>
      </c>
      <c r="C43" s="832" t="s">
        <v>2097</v>
      </c>
      <c r="D43" s="832" t="s">
        <v>602</v>
      </c>
      <c r="E43" s="832" t="s">
        <v>605</v>
      </c>
      <c r="F43" s="849"/>
      <c r="G43" s="849"/>
      <c r="H43" s="837">
        <v>0</v>
      </c>
      <c r="I43" s="849">
        <v>6</v>
      </c>
      <c r="J43" s="849">
        <v>391.68</v>
      </c>
      <c r="K43" s="837">
        <v>1</v>
      </c>
      <c r="L43" s="849">
        <v>6</v>
      </c>
      <c r="M43" s="850">
        <v>391.68</v>
      </c>
    </row>
    <row r="44" spans="1:13" ht="14.4" customHeight="1" x14ac:dyDescent="0.3">
      <c r="A44" s="831" t="s">
        <v>2412</v>
      </c>
      <c r="B44" s="832" t="s">
        <v>2114</v>
      </c>
      <c r="C44" s="832" t="s">
        <v>2115</v>
      </c>
      <c r="D44" s="832" t="s">
        <v>2116</v>
      </c>
      <c r="E44" s="832" t="s">
        <v>2117</v>
      </c>
      <c r="F44" s="849"/>
      <c r="G44" s="849"/>
      <c r="H44" s="837"/>
      <c r="I44" s="849">
        <v>4</v>
      </c>
      <c r="J44" s="849">
        <v>0</v>
      </c>
      <c r="K44" s="837"/>
      <c r="L44" s="849">
        <v>4</v>
      </c>
      <c r="M44" s="850">
        <v>0</v>
      </c>
    </row>
    <row r="45" spans="1:13" ht="14.4" customHeight="1" x14ac:dyDescent="0.3">
      <c r="A45" s="831" t="s">
        <v>2412</v>
      </c>
      <c r="B45" s="832" t="s">
        <v>2161</v>
      </c>
      <c r="C45" s="832" t="s">
        <v>2162</v>
      </c>
      <c r="D45" s="832" t="s">
        <v>2163</v>
      </c>
      <c r="E45" s="832" t="s">
        <v>2164</v>
      </c>
      <c r="F45" s="849"/>
      <c r="G45" s="849"/>
      <c r="H45" s="837">
        <v>0</v>
      </c>
      <c r="I45" s="849">
        <v>2</v>
      </c>
      <c r="J45" s="849">
        <v>9.4</v>
      </c>
      <c r="K45" s="837">
        <v>1</v>
      </c>
      <c r="L45" s="849">
        <v>2</v>
      </c>
      <c r="M45" s="850">
        <v>9.4</v>
      </c>
    </row>
    <row r="46" spans="1:13" ht="14.4" customHeight="1" x14ac:dyDescent="0.3">
      <c r="A46" s="831" t="s">
        <v>2412</v>
      </c>
      <c r="B46" s="832" t="s">
        <v>2165</v>
      </c>
      <c r="C46" s="832" t="s">
        <v>2166</v>
      </c>
      <c r="D46" s="832" t="s">
        <v>1307</v>
      </c>
      <c r="E46" s="832" t="s">
        <v>2167</v>
      </c>
      <c r="F46" s="849"/>
      <c r="G46" s="849"/>
      <c r="H46" s="837"/>
      <c r="I46" s="849">
        <v>5</v>
      </c>
      <c r="J46" s="849">
        <v>0</v>
      </c>
      <c r="K46" s="837"/>
      <c r="L46" s="849">
        <v>5</v>
      </c>
      <c r="M46" s="850">
        <v>0</v>
      </c>
    </row>
    <row r="47" spans="1:13" ht="14.4" customHeight="1" x14ac:dyDescent="0.3">
      <c r="A47" s="831" t="s">
        <v>2412</v>
      </c>
      <c r="B47" s="832" t="s">
        <v>2165</v>
      </c>
      <c r="C47" s="832" t="s">
        <v>2168</v>
      </c>
      <c r="D47" s="832" t="s">
        <v>1307</v>
      </c>
      <c r="E47" s="832" t="s">
        <v>2169</v>
      </c>
      <c r="F47" s="849"/>
      <c r="G47" s="849"/>
      <c r="H47" s="837"/>
      <c r="I47" s="849">
        <v>1</v>
      </c>
      <c r="J47" s="849">
        <v>0</v>
      </c>
      <c r="K47" s="837"/>
      <c r="L47" s="849">
        <v>1</v>
      </c>
      <c r="M47" s="850">
        <v>0</v>
      </c>
    </row>
    <row r="48" spans="1:13" ht="14.4" customHeight="1" x14ac:dyDescent="0.3">
      <c r="A48" s="831" t="s">
        <v>2412</v>
      </c>
      <c r="B48" s="832" t="s">
        <v>2175</v>
      </c>
      <c r="C48" s="832" t="s">
        <v>2703</v>
      </c>
      <c r="D48" s="832" t="s">
        <v>2704</v>
      </c>
      <c r="E48" s="832" t="s">
        <v>2088</v>
      </c>
      <c r="F48" s="849">
        <v>3</v>
      </c>
      <c r="G48" s="849">
        <v>369.6</v>
      </c>
      <c r="H48" s="837">
        <v>1</v>
      </c>
      <c r="I48" s="849"/>
      <c r="J48" s="849"/>
      <c r="K48" s="837">
        <v>0</v>
      </c>
      <c r="L48" s="849">
        <v>3</v>
      </c>
      <c r="M48" s="850">
        <v>369.6</v>
      </c>
    </row>
    <row r="49" spans="1:13" ht="14.4" customHeight="1" x14ac:dyDescent="0.3">
      <c r="A49" s="831" t="s">
        <v>2412</v>
      </c>
      <c r="B49" s="832" t="s">
        <v>2274</v>
      </c>
      <c r="C49" s="832" t="s">
        <v>2732</v>
      </c>
      <c r="D49" s="832" t="s">
        <v>2276</v>
      </c>
      <c r="E49" s="832" t="s">
        <v>2733</v>
      </c>
      <c r="F49" s="849"/>
      <c r="G49" s="849"/>
      <c r="H49" s="837">
        <v>0</v>
      </c>
      <c r="I49" s="849">
        <v>1</v>
      </c>
      <c r="J49" s="849">
        <v>1544.99</v>
      </c>
      <c r="K49" s="837">
        <v>1</v>
      </c>
      <c r="L49" s="849">
        <v>1</v>
      </c>
      <c r="M49" s="850">
        <v>1544.99</v>
      </c>
    </row>
    <row r="50" spans="1:13" ht="14.4" customHeight="1" x14ac:dyDescent="0.3">
      <c r="A50" s="831" t="s">
        <v>2412</v>
      </c>
      <c r="B50" s="832" t="s">
        <v>2274</v>
      </c>
      <c r="C50" s="832" t="s">
        <v>2734</v>
      </c>
      <c r="D50" s="832" t="s">
        <v>2276</v>
      </c>
      <c r="E50" s="832" t="s">
        <v>2735</v>
      </c>
      <c r="F50" s="849"/>
      <c r="G50" s="849"/>
      <c r="H50" s="837">
        <v>0</v>
      </c>
      <c r="I50" s="849">
        <v>2</v>
      </c>
      <c r="J50" s="849">
        <v>3089.98</v>
      </c>
      <c r="K50" s="837">
        <v>1</v>
      </c>
      <c r="L50" s="849">
        <v>2</v>
      </c>
      <c r="M50" s="850">
        <v>3089.98</v>
      </c>
    </row>
    <row r="51" spans="1:13" ht="14.4" customHeight="1" x14ac:dyDescent="0.3">
      <c r="A51" s="831" t="s">
        <v>2413</v>
      </c>
      <c r="B51" s="832" t="s">
        <v>1782</v>
      </c>
      <c r="C51" s="832" t="s">
        <v>2475</v>
      </c>
      <c r="D51" s="832" t="s">
        <v>1786</v>
      </c>
      <c r="E51" s="832" t="s">
        <v>1787</v>
      </c>
      <c r="F51" s="849"/>
      <c r="G51" s="849"/>
      <c r="H51" s="837">
        <v>0</v>
      </c>
      <c r="I51" s="849">
        <v>1</v>
      </c>
      <c r="J51" s="849">
        <v>16.12</v>
      </c>
      <c r="K51" s="837">
        <v>1</v>
      </c>
      <c r="L51" s="849">
        <v>1</v>
      </c>
      <c r="M51" s="850">
        <v>16.12</v>
      </c>
    </row>
    <row r="52" spans="1:13" ht="14.4" customHeight="1" x14ac:dyDescent="0.3">
      <c r="A52" s="831" t="s">
        <v>2413</v>
      </c>
      <c r="B52" s="832" t="s">
        <v>1782</v>
      </c>
      <c r="C52" s="832" t="s">
        <v>3152</v>
      </c>
      <c r="D52" s="832" t="s">
        <v>1786</v>
      </c>
      <c r="E52" s="832" t="s">
        <v>3153</v>
      </c>
      <c r="F52" s="849">
        <v>1</v>
      </c>
      <c r="G52" s="849">
        <v>34.56</v>
      </c>
      <c r="H52" s="837">
        <v>1</v>
      </c>
      <c r="I52" s="849"/>
      <c r="J52" s="849"/>
      <c r="K52" s="837">
        <v>0</v>
      </c>
      <c r="L52" s="849">
        <v>1</v>
      </c>
      <c r="M52" s="850">
        <v>34.56</v>
      </c>
    </row>
    <row r="53" spans="1:13" ht="14.4" customHeight="1" x14ac:dyDescent="0.3">
      <c r="A53" s="831" t="s">
        <v>2413</v>
      </c>
      <c r="B53" s="832" t="s">
        <v>1799</v>
      </c>
      <c r="C53" s="832" t="s">
        <v>3156</v>
      </c>
      <c r="D53" s="832" t="s">
        <v>3157</v>
      </c>
      <c r="E53" s="832" t="s">
        <v>3158</v>
      </c>
      <c r="F53" s="849">
        <v>1</v>
      </c>
      <c r="G53" s="849">
        <v>0</v>
      </c>
      <c r="H53" s="837"/>
      <c r="I53" s="849"/>
      <c r="J53" s="849"/>
      <c r="K53" s="837"/>
      <c r="L53" s="849">
        <v>1</v>
      </c>
      <c r="M53" s="850">
        <v>0</v>
      </c>
    </row>
    <row r="54" spans="1:13" ht="14.4" customHeight="1" x14ac:dyDescent="0.3">
      <c r="A54" s="831" t="s">
        <v>2413</v>
      </c>
      <c r="B54" s="832" t="s">
        <v>1799</v>
      </c>
      <c r="C54" s="832" t="s">
        <v>3154</v>
      </c>
      <c r="D54" s="832" t="s">
        <v>786</v>
      </c>
      <c r="E54" s="832" t="s">
        <v>3155</v>
      </c>
      <c r="F54" s="849"/>
      <c r="G54" s="849"/>
      <c r="H54" s="837"/>
      <c r="I54" s="849">
        <v>1</v>
      </c>
      <c r="J54" s="849">
        <v>0</v>
      </c>
      <c r="K54" s="837"/>
      <c r="L54" s="849">
        <v>1</v>
      </c>
      <c r="M54" s="850">
        <v>0</v>
      </c>
    </row>
    <row r="55" spans="1:13" ht="14.4" customHeight="1" x14ac:dyDescent="0.3">
      <c r="A55" s="831" t="s">
        <v>2413</v>
      </c>
      <c r="B55" s="832" t="s">
        <v>1819</v>
      </c>
      <c r="C55" s="832" t="s">
        <v>1820</v>
      </c>
      <c r="D55" s="832" t="s">
        <v>1821</v>
      </c>
      <c r="E55" s="832" t="s">
        <v>1822</v>
      </c>
      <c r="F55" s="849"/>
      <c r="G55" s="849"/>
      <c r="H55" s="837">
        <v>0</v>
      </c>
      <c r="I55" s="849">
        <v>1</v>
      </c>
      <c r="J55" s="849">
        <v>120.61</v>
      </c>
      <c r="K55" s="837">
        <v>1</v>
      </c>
      <c r="L55" s="849">
        <v>1</v>
      </c>
      <c r="M55" s="850">
        <v>120.61</v>
      </c>
    </row>
    <row r="56" spans="1:13" ht="14.4" customHeight="1" x14ac:dyDescent="0.3">
      <c r="A56" s="831" t="s">
        <v>2413</v>
      </c>
      <c r="B56" s="832" t="s">
        <v>1823</v>
      </c>
      <c r="C56" s="832" t="s">
        <v>2528</v>
      </c>
      <c r="D56" s="832" t="s">
        <v>861</v>
      </c>
      <c r="E56" s="832" t="s">
        <v>1835</v>
      </c>
      <c r="F56" s="849"/>
      <c r="G56" s="849"/>
      <c r="H56" s="837">
        <v>0</v>
      </c>
      <c r="I56" s="849">
        <v>1</v>
      </c>
      <c r="J56" s="849">
        <v>490.89</v>
      </c>
      <c r="K56" s="837">
        <v>1</v>
      </c>
      <c r="L56" s="849">
        <v>1</v>
      </c>
      <c r="M56" s="850">
        <v>490.89</v>
      </c>
    </row>
    <row r="57" spans="1:13" ht="14.4" customHeight="1" x14ac:dyDescent="0.3">
      <c r="A57" s="831" t="s">
        <v>2413</v>
      </c>
      <c r="B57" s="832" t="s">
        <v>1823</v>
      </c>
      <c r="C57" s="832" t="s">
        <v>3146</v>
      </c>
      <c r="D57" s="832" t="s">
        <v>867</v>
      </c>
      <c r="E57" s="832" t="s">
        <v>1825</v>
      </c>
      <c r="F57" s="849"/>
      <c r="G57" s="849"/>
      <c r="H57" s="837">
        <v>0</v>
      </c>
      <c r="I57" s="849">
        <v>1</v>
      </c>
      <c r="J57" s="849">
        <v>1847.49</v>
      </c>
      <c r="K57" s="837">
        <v>1</v>
      </c>
      <c r="L57" s="849">
        <v>1</v>
      </c>
      <c r="M57" s="850">
        <v>1847.49</v>
      </c>
    </row>
    <row r="58" spans="1:13" ht="14.4" customHeight="1" x14ac:dyDescent="0.3">
      <c r="A58" s="831" t="s">
        <v>2413</v>
      </c>
      <c r="B58" s="832" t="s">
        <v>1846</v>
      </c>
      <c r="C58" s="832" t="s">
        <v>1849</v>
      </c>
      <c r="D58" s="832" t="s">
        <v>730</v>
      </c>
      <c r="E58" s="832" t="s">
        <v>613</v>
      </c>
      <c r="F58" s="849"/>
      <c r="G58" s="849"/>
      <c r="H58" s="837">
        <v>0</v>
      </c>
      <c r="I58" s="849">
        <v>1</v>
      </c>
      <c r="J58" s="849">
        <v>72</v>
      </c>
      <c r="K58" s="837">
        <v>1</v>
      </c>
      <c r="L58" s="849">
        <v>1</v>
      </c>
      <c r="M58" s="850">
        <v>72</v>
      </c>
    </row>
    <row r="59" spans="1:13" ht="14.4" customHeight="1" x14ac:dyDescent="0.3">
      <c r="A59" s="831" t="s">
        <v>2413</v>
      </c>
      <c r="B59" s="832" t="s">
        <v>1860</v>
      </c>
      <c r="C59" s="832" t="s">
        <v>1868</v>
      </c>
      <c r="D59" s="832" t="s">
        <v>871</v>
      </c>
      <c r="E59" s="832" t="s">
        <v>1863</v>
      </c>
      <c r="F59" s="849">
        <v>3</v>
      </c>
      <c r="G59" s="849">
        <v>127.53</v>
      </c>
      <c r="H59" s="837">
        <v>1</v>
      </c>
      <c r="I59" s="849"/>
      <c r="J59" s="849"/>
      <c r="K59" s="837">
        <v>0</v>
      </c>
      <c r="L59" s="849">
        <v>3</v>
      </c>
      <c r="M59" s="850">
        <v>127.53</v>
      </c>
    </row>
    <row r="60" spans="1:13" ht="14.4" customHeight="1" x14ac:dyDescent="0.3">
      <c r="A60" s="831" t="s">
        <v>2413</v>
      </c>
      <c r="B60" s="832" t="s">
        <v>1860</v>
      </c>
      <c r="C60" s="832" t="s">
        <v>3136</v>
      </c>
      <c r="D60" s="832" t="s">
        <v>3137</v>
      </c>
      <c r="E60" s="832" t="s">
        <v>2923</v>
      </c>
      <c r="F60" s="849"/>
      <c r="G60" s="849"/>
      <c r="H60" s="837">
        <v>0</v>
      </c>
      <c r="I60" s="849">
        <v>1</v>
      </c>
      <c r="J60" s="849">
        <v>78.63</v>
      </c>
      <c r="K60" s="837">
        <v>1</v>
      </c>
      <c r="L60" s="849">
        <v>1</v>
      </c>
      <c r="M60" s="850">
        <v>78.63</v>
      </c>
    </row>
    <row r="61" spans="1:13" ht="14.4" customHeight="1" x14ac:dyDescent="0.3">
      <c r="A61" s="831" t="s">
        <v>2413</v>
      </c>
      <c r="B61" s="832" t="s">
        <v>1872</v>
      </c>
      <c r="C61" s="832" t="s">
        <v>1880</v>
      </c>
      <c r="D61" s="832" t="s">
        <v>1878</v>
      </c>
      <c r="E61" s="832" t="s">
        <v>1881</v>
      </c>
      <c r="F61" s="849"/>
      <c r="G61" s="849"/>
      <c r="H61" s="837">
        <v>0</v>
      </c>
      <c r="I61" s="849">
        <v>3</v>
      </c>
      <c r="J61" s="849">
        <v>31.950000000000003</v>
      </c>
      <c r="K61" s="837">
        <v>1</v>
      </c>
      <c r="L61" s="849">
        <v>3</v>
      </c>
      <c r="M61" s="850">
        <v>31.950000000000003</v>
      </c>
    </row>
    <row r="62" spans="1:13" ht="14.4" customHeight="1" x14ac:dyDescent="0.3">
      <c r="A62" s="831" t="s">
        <v>2413</v>
      </c>
      <c r="B62" s="832" t="s">
        <v>1872</v>
      </c>
      <c r="C62" s="832" t="s">
        <v>1882</v>
      </c>
      <c r="D62" s="832" t="s">
        <v>1878</v>
      </c>
      <c r="E62" s="832" t="s">
        <v>1883</v>
      </c>
      <c r="F62" s="849"/>
      <c r="G62" s="849"/>
      <c r="H62" s="837">
        <v>0</v>
      </c>
      <c r="I62" s="849">
        <v>1</v>
      </c>
      <c r="J62" s="849">
        <v>35.11</v>
      </c>
      <c r="K62" s="837">
        <v>1</v>
      </c>
      <c r="L62" s="849">
        <v>1</v>
      </c>
      <c r="M62" s="850">
        <v>35.11</v>
      </c>
    </row>
    <row r="63" spans="1:13" ht="14.4" customHeight="1" x14ac:dyDescent="0.3">
      <c r="A63" s="831" t="s">
        <v>2413</v>
      </c>
      <c r="B63" s="832" t="s">
        <v>1897</v>
      </c>
      <c r="C63" s="832" t="s">
        <v>1898</v>
      </c>
      <c r="D63" s="832" t="s">
        <v>1899</v>
      </c>
      <c r="E63" s="832" t="s">
        <v>1900</v>
      </c>
      <c r="F63" s="849"/>
      <c r="G63" s="849"/>
      <c r="H63" s="837">
        <v>0</v>
      </c>
      <c r="I63" s="849">
        <v>1</v>
      </c>
      <c r="J63" s="849">
        <v>17.559999999999999</v>
      </c>
      <c r="K63" s="837">
        <v>1</v>
      </c>
      <c r="L63" s="849">
        <v>1</v>
      </c>
      <c r="M63" s="850">
        <v>17.559999999999999</v>
      </c>
    </row>
    <row r="64" spans="1:13" ht="14.4" customHeight="1" x14ac:dyDescent="0.3">
      <c r="A64" s="831" t="s">
        <v>2413</v>
      </c>
      <c r="B64" s="832" t="s">
        <v>1913</v>
      </c>
      <c r="C64" s="832" t="s">
        <v>1917</v>
      </c>
      <c r="D64" s="832" t="s">
        <v>1915</v>
      </c>
      <c r="E64" s="832" t="s">
        <v>1918</v>
      </c>
      <c r="F64" s="849"/>
      <c r="G64" s="849"/>
      <c r="H64" s="837">
        <v>0</v>
      </c>
      <c r="I64" s="849">
        <v>1</v>
      </c>
      <c r="J64" s="849">
        <v>62.18</v>
      </c>
      <c r="K64" s="837">
        <v>1</v>
      </c>
      <c r="L64" s="849">
        <v>1</v>
      </c>
      <c r="M64" s="850">
        <v>62.18</v>
      </c>
    </row>
    <row r="65" spans="1:13" ht="14.4" customHeight="1" x14ac:dyDescent="0.3">
      <c r="A65" s="831" t="s">
        <v>2413</v>
      </c>
      <c r="B65" s="832" t="s">
        <v>1962</v>
      </c>
      <c r="C65" s="832" t="s">
        <v>1963</v>
      </c>
      <c r="D65" s="832" t="s">
        <v>1012</v>
      </c>
      <c r="E65" s="832" t="s">
        <v>1964</v>
      </c>
      <c r="F65" s="849"/>
      <c r="G65" s="849"/>
      <c r="H65" s="837">
        <v>0</v>
      </c>
      <c r="I65" s="849">
        <v>1</v>
      </c>
      <c r="J65" s="849">
        <v>39.549999999999997</v>
      </c>
      <c r="K65" s="837">
        <v>1</v>
      </c>
      <c r="L65" s="849">
        <v>1</v>
      </c>
      <c r="M65" s="850">
        <v>39.549999999999997</v>
      </c>
    </row>
    <row r="66" spans="1:13" ht="14.4" customHeight="1" x14ac:dyDescent="0.3">
      <c r="A66" s="831" t="s">
        <v>2413</v>
      </c>
      <c r="B66" s="832" t="s">
        <v>1988</v>
      </c>
      <c r="C66" s="832" t="s">
        <v>1994</v>
      </c>
      <c r="D66" s="832" t="s">
        <v>1990</v>
      </c>
      <c r="E66" s="832" t="s">
        <v>1995</v>
      </c>
      <c r="F66" s="849"/>
      <c r="G66" s="849"/>
      <c r="H66" s="837">
        <v>0</v>
      </c>
      <c r="I66" s="849">
        <v>2</v>
      </c>
      <c r="J66" s="849">
        <v>186.36</v>
      </c>
      <c r="K66" s="837">
        <v>1</v>
      </c>
      <c r="L66" s="849">
        <v>2</v>
      </c>
      <c r="M66" s="850">
        <v>186.36</v>
      </c>
    </row>
    <row r="67" spans="1:13" ht="14.4" customHeight="1" x14ac:dyDescent="0.3">
      <c r="A67" s="831" t="s">
        <v>2413</v>
      </c>
      <c r="B67" s="832" t="s">
        <v>2094</v>
      </c>
      <c r="C67" s="832" t="s">
        <v>2095</v>
      </c>
      <c r="D67" s="832" t="s">
        <v>602</v>
      </c>
      <c r="E67" s="832" t="s">
        <v>603</v>
      </c>
      <c r="F67" s="849"/>
      <c r="G67" s="849"/>
      <c r="H67" s="837">
        <v>0</v>
      </c>
      <c r="I67" s="849">
        <v>1</v>
      </c>
      <c r="J67" s="849">
        <v>21.76</v>
      </c>
      <c r="K67" s="837">
        <v>1</v>
      </c>
      <c r="L67" s="849">
        <v>1</v>
      </c>
      <c r="M67" s="850">
        <v>21.76</v>
      </c>
    </row>
    <row r="68" spans="1:13" ht="14.4" customHeight="1" x14ac:dyDescent="0.3">
      <c r="A68" s="831" t="s">
        <v>2413</v>
      </c>
      <c r="B68" s="832" t="s">
        <v>2114</v>
      </c>
      <c r="C68" s="832" t="s">
        <v>2115</v>
      </c>
      <c r="D68" s="832" t="s">
        <v>2116</v>
      </c>
      <c r="E68" s="832" t="s">
        <v>2117</v>
      </c>
      <c r="F68" s="849"/>
      <c r="G68" s="849"/>
      <c r="H68" s="837"/>
      <c r="I68" s="849">
        <v>1</v>
      </c>
      <c r="J68" s="849">
        <v>0</v>
      </c>
      <c r="K68" s="837"/>
      <c r="L68" s="849">
        <v>1</v>
      </c>
      <c r="M68" s="850">
        <v>0</v>
      </c>
    </row>
    <row r="69" spans="1:13" ht="14.4" customHeight="1" x14ac:dyDescent="0.3">
      <c r="A69" s="831" t="s">
        <v>2413</v>
      </c>
      <c r="B69" s="832" t="s">
        <v>2170</v>
      </c>
      <c r="C69" s="832" t="s">
        <v>2172</v>
      </c>
      <c r="D69" s="832" t="s">
        <v>710</v>
      </c>
      <c r="E69" s="832" t="s">
        <v>1995</v>
      </c>
      <c r="F69" s="849"/>
      <c r="G69" s="849"/>
      <c r="H69" s="837">
        <v>0</v>
      </c>
      <c r="I69" s="849">
        <v>1</v>
      </c>
      <c r="J69" s="849">
        <v>132</v>
      </c>
      <c r="K69" s="837">
        <v>1</v>
      </c>
      <c r="L69" s="849">
        <v>1</v>
      </c>
      <c r="M69" s="850">
        <v>132</v>
      </c>
    </row>
    <row r="70" spans="1:13" ht="14.4" customHeight="1" x14ac:dyDescent="0.3">
      <c r="A70" s="831" t="s">
        <v>2413</v>
      </c>
      <c r="B70" s="832" t="s">
        <v>1956</v>
      </c>
      <c r="C70" s="832" t="s">
        <v>1957</v>
      </c>
      <c r="D70" s="832" t="s">
        <v>1958</v>
      </c>
      <c r="E70" s="832" t="s">
        <v>1959</v>
      </c>
      <c r="F70" s="849"/>
      <c r="G70" s="849"/>
      <c r="H70" s="837">
        <v>0</v>
      </c>
      <c r="I70" s="849">
        <v>1</v>
      </c>
      <c r="J70" s="849">
        <v>109.17</v>
      </c>
      <c r="K70" s="837">
        <v>1</v>
      </c>
      <c r="L70" s="849">
        <v>1</v>
      </c>
      <c r="M70" s="850">
        <v>109.17</v>
      </c>
    </row>
    <row r="71" spans="1:13" ht="14.4" customHeight="1" x14ac:dyDescent="0.3">
      <c r="A71" s="831" t="s">
        <v>2413</v>
      </c>
      <c r="B71" s="832" t="s">
        <v>1956</v>
      </c>
      <c r="C71" s="832" t="s">
        <v>1960</v>
      </c>
      <c r="D71" s="832" t="s">
        <v>1958</v>
      </c>
      <c r="E71" s="832" t="s">
        <v>1961</v>
      </c>
      <c r="F71" s="849"/>
      <c r="G71" s="849"/>
      <c r="H71" s="837">
        <v>0</v>
      </c>
      <c r="I71" s="849">
        <v>1</v>
      </c>
      <c r="J71" s="849">
        <v>218.32</v>
      </c>
      <c r="K71" s="837">
        <v>1</v>
      </c>
      <c r="L71" s="849">
        <v>1</v>
      </c>
      <c r="M71" s="850">
        <v>218.32</v>
      </c>
    </row>
    <row r="72" spans="1:13" ht="14.4" customHeight="1" x14ac:dyDescent="0.3">
      <c r="A72" s="831" t="s">
        <v>2415</v>
      </c>
      <c r="B72" s="832" t="s">
        <v>1782</v>
      </c>
      <c r="C72" s="832" t="s">
        <v>2475</v>
      </c>
      <c r="D72" s="832" t="s">
        <v>1786</v>
      </c>
      <c r="E72" s="832" t="s">
        <v>1787</v>
      </c>
      <c r="F72" s="849"/>
      <c r="G72" s="849"/>
      <c r="H72" s="837">
        <v>0</v>
      </c>
      <c r="I72" s="849">
        <v>1</v>
      </c>
      <c r="J72" s="849">
        <v>16.12</v>
      </c>
      <c r="K72" s="837">
        <v>1</v>
      </c>
      <c r="L72" s="849">
        <v>1</v>
      </c>
      <c r="M72" s="850">
        <v>16.12</v>
      </c>
    </row>
    <row r="73" spans="1:13" ht="14.4" customHeight="1" x14ac:dyDescent="0.3">
      <c r="A73" s="831" t="s">
        <v>2415</v>
      </c>
      <c r="B73" s="832" t="s">
        <v>1782</v>
      </c>
      <c r="C73" s="832" t="s">
        <v>1785</v>
      </c>
      <c r="D73" s="832" t="s">
        <v>1786</v>
      </c>
      <c r="E73" s="832" t="s">
        <v>1787</v>
      </c>
      <c r="F73" s="849"/>
      <c r="G73" s="849"/>
      <c r="H73" s="837">
        <v>0</v>
      </c>
      <c r="I73" s="849">
        <v>1</v>
      </c>
      <c r="J73" s="849">
        <v>16.12</v>
      </c>
      <c r="K73" s="837">
        <v>1</v>
      </c>
      <c r="L73" s="849">
        <v>1</v>
      </c>
      <c r="M73" s="850">
        <v>16.12</v>
      </c>
    </row>
    <row r="74" spans="1:13" ht="14.4" customHeight="1" x14ac:dyDescent="0.3">
      <c r="A74" s="831" t="s">
        <v>2415</v>
      </c>
      <c r="B74" s="832" t="s">
        <v>1823</v>
      </c>
      <c r="C74" s="832" t="s">
        <v>2528</v>
      </c>
      <c r="D74" s="832" t="s">
        <v>861</v>
      </c>
      <c r="E74" s="832" t="s">
        <v>1835</v>
      </c>
      <c r="F74" s="849"/>
      <c r="G74" s="849"/>
      <c r="H74" s="837">
        <v>0</v>
      </c>
      <c r="I74" s="849">
        <v>3</v>
      </c>
      <c r="J74" s="849">
        <v>1472.67</v>
      </c>
      <c r="K74" s="837">
        <v>1</v>
      </c>
      <c r="L74" s="849">
        <v>3</v>
      </c>
      <c r="M74" s="850">
        <v>1472.67</v>
      </c>
    </row>
    <row r="75" spans="1:13" ht="14.4" customHeight="1" x14ac:dyDescent="0.3">
      <c r="A75" s="831" t="s">
        <v>2415</v>
      </c>
      <c r="B75" s="832" t="s">
        <v>1836</v>
      </c>
      <c r="C75" s="832" t="s">
        <v>1837</v>
      </c>
      <c r="D75" s="832" t="s">
        <v>1838</v>
      </c>
      <c r="E75" s="832" t="s">
        <v>1839</v>
      </c>
      <c r="F75" s="849"/>
      <c r="G75" s="849"/>
      <c r="H75" s="837">
        <v>0</v>
      </c>
      <c r="I75" s="849">
        <v>1</v>
      </c>
      <c r="J75" s="849">
        <v>93.43</v>
      </c>
      <c r="K75" s="837">
        <v>1</v>
      </c>
      <c r="L75" s="849">
        <v>1</v>
      </c>
      <c r="M75" s="850">
        <v>93.43</v>
      </c>
    </row>
    <row r="76" spans="1:13" ht="14.4" customHeight="1" x14ac:dyDescent="0.3">
      <c r="A76" s="831" t="s">
        <v>2415</v>
      </c>
      <c r="B76" s="832" t="s">
        <v>1854</v>
      </c>
      <c r="C76" s="832" t="s">
        <v>3177</v>
      </c>
      <c r="D76" s="832" t="s">
        <v>1856</v>
      </c>
      <c r="E76" s="832" t="s">
        <v>3178</v>
      </c>
      <c r="F76" s="849"/>
      <c r="G76" s="849"/>
      <c r="H76" s="837">
        <v>0</v>
      </c>
      <c r="I76" s="849">
        <v>1</v>
      </c>
      <c r="J76" s="849">
        <v>70.3</v>
      </c>
      <c r="K76" s="837">
        <v>1</v>
      </c>
      <c r="L76" s="849">
        <v>1</v>
      </c>
      <c r="M76" s="850">
        <v>70.3</v>
      </c>
    </row>
    <row r="77" spans="1:13" ht="14.4" customHeight="1" x14ac:dyDescent="0.3">
      <c r="A77" s="831" t="s">
        <v>2415</v>
      </c>
      <c r="B77" s="832" t="s">
        <v>1860</v>
      </c>
      <c r="C77" s="832" t="s">
        <v>1862</v>
      </c>
      <c r="D77" s="832" t="s">
        <v>875</v>
      </c>
      <c r="E77" s="832" t="s">
        <v>1863</v>
      </c>
      <c r="F77" s="849"/>
      <c r="G77" s="849"/>
      <c r="H77" s="837">
        <v>0</v>
      </c>
      <c r="I77" s="849">
        <v>1</v>
      </c>
      <c r="J77" s="849">
        <v>42.51</v>
      </c>
      <c r="K77" s="837">
        <v>1</v>
      </c>
      <c r="L77" s="849">
        <v>1</v>
      </c>
      <c r="M77" s="850">
        <v>42.51</v>
      </c>
    </row>
    <row r="78" spans="1:13" ht="14.4" customHeight="1" x14ac:dyDescent="0.3">
      <c r="A78" s="831" t="s">
        <v>2415</v>
      </c>
      <c r="B78" s="832" t="s">
        <v>1872</v>
      </c>
      <c r="C78" s="832" t="s">
        <v>1887</v>
      </c>
      <c r="D78" s="832" t="s">
        <v>1878</v>
      </c>
      <c r="E78" s="832" t="s">
        <v>1888</v>
      </c>
      <c r="F78" s="849"/>
      <c r="G78" s="849"/>
      <c r="H78" s="837">
        <v>0</v>
      </c>
      <c r="I78" s="849">
        <v>1</v>
      </c>
      <c r="J78" s="849">
        <v>117.03</v>
      </c>
      <c r="K78" s="837">
        <v>1</v>
      </c>
      <c r="L78" s="849">
        <v>1</v>
      </c>
      <c r="M78" s="850">
        <v>117.03</v>
      </c>
    </row>
    <row r="79" spans="1:13" ht="14.4" customHeight="1" x14ac:dyDescent="0.3">
      <c r="A79" s="831" t="s">
        <v>2415</v>
      </c>
      <c r="B79" s="832" t="s">
        <v>1872</v>
      </c>
      <c r="C79" s="832" t="s">
        <v>1889</v>
      </c>
      <c r="D79" s="832" t="s">
        <v>1878</v>
      </c>
      <c r="E79" s="832" t="s">
        <v>1890</v>
      </c>
      <c r="F79" s="849"/>
      <c r="G79" s="849"/>
      <c r="H79" s="837">
        <v>0</v>
      </c>
      <c r="I79" s="849">
        <v>1</v>
      </c>
      <c r="J79" s="849">
        <v>17.559999999999999</v>
      </c>
      <c r="K79" s="837">
        <v>1</v>
      </c>
      <c r="L79" s="849">
        <v>1</v>
      </c>
      <c r="M79" s="850">
        <v>17.559999999999999</v>
      </c>
    </row>
    <row r="80" spans="1:13" ht="14.4" customHeight="1" x14ac:dyDescent="0.3">
      <c r="A80" s="831" t="s">
        <v>2415</v>
      </c>
      <c r="B80" s="832" t="s">
        <v>1913</v>
      </c>
      <c r="C80" s="832" t="s">
        <v>1914</v>
      </c>
      <c r="D80" s="832" t="s">
        <v>1915</v>
      </c>
      <c r="E80" s="832" t="s">
        <v>1916</v>
      </c>
      <c r="F80" s="849"/>
      <c r="G80" s="849"/>
      <c r="H80" s="837">
        <v>0</v>
      </c>
      <c r="I80" s="849">
        <v>1</v>
      </c>
      <c r="J80" s="849">
        <v>31.09</v>
      </c>
      <c r="K80" s="837">
        <v>1</v>
      </c>
      <c r="L80" s="849">
        <v>1</v>
      </c>
      <c r="M80" s="850">
        <v>31.09</v>
      </c>
    </row>
    <row r="81" spans="1:13" ht="14.4" customHeight="1" x14ac:dyDescent="0.3">
      <c r="A81" s="831" t="s">
        <v>2415</v>
      </c>
      <c r="B81" s="832" t="s">
        <v>1919</v>
      </c>
      <c r="C81" s="832" t="s">
        <v>1920</v>
      </c>
      <c r="D81" s="832" t="s">
        <v>1921</v>
      </c>
      <c r="E81" s="832" t="s">
        <v>1922</v>
      </c>
      <c r="F81" s="849"/>
      <c r="G81" s="849"/>
      <c r="H81" s="837">
        <v>0</v>
      </c>
      <c r="I81" s="849">
        <v>1</v>
      </c>
      <c r="J81" s="849">
        <v>31.09</v>
      </c>
      <c r="K81" s="837">
        <v>1</v>
      </c>
      <c r="L81" s="849">
        <v>1</v>
      </c>
      <c r="M81" s="850">
        <v>31.09</v>
      </c>
    </row>
    <row r="82" spans="1:13" ht="14.4" customHeight="1" x14ac:dyDescent="0.3">
      <c r="A82" s="831" t="s">
        <v>2415</v>
      </c>
      <c r="B82" s="832" t="s">
        <v>1946</v>
      </c>
      <c r="C82" s="832" t="s">
        <v>1947</v>
      </c>
      <c r="D82" s="832" t="s">
        <v>1948</v>
      </c>
      <c r="E82" s="832" t="s">
        <v>1949</v>
      </c>
      <c r="F82" s="849"/>
      <c r="G82" s="849"/>
      <c r="H82" s="837">
        <v>0</v>
      </c>
      <c r="I82" s="849">
        <v>3</v>
      </c>
      <c r="J82" s="849">
        <v>218.64</v>
      </c>
      <c r="K82" s="837">
        <v>1</v>
      </c>
      <c r="L82" s="849">
        <v>3</v>
      </c>
      <c r="M82" s="850">
        <v>218.64</v>
      </c>
    </row>
    <row r="83" spans="1:13" ht="14.4" customHeight="1" x14ac:dyDescent="0.3">
      <c r="A83" s="831" t="s">
        <v>2415</v>
      </c>
      <c r="B83" s="832" t="s">
        <v>1988</v>
      </c>
      <c r="C83" s="832" t="s">
        <v>2599</v>
      </c>
      <c r="D83" s="832" t="s">
        <v>2598</v>
      </c>
      <c r="E83" s="832" t="s">
        <v>1995</v>
      </c>
      <c r="F83" s="849">
        <v>1</v>
      </c>
      <c r="G83" s="849">
        <v>117.71</v>
      </c>
      <c r="H83" s="837">
        <v>1</v>
      </c>
      <c r="I83" s="849"/>
      <c r="J83" s="849"/>
      <c r="K83" s="837">
        <v>0</v>
      </c>
      <c r="L83" s="849">
        <v>1</v>
      </c>
      <c r="M83" s="850">
        <v>117.71</v>
      </c>
    </row>
    <row r="84" spans="1:13" ht="14.4" customHeight="1" x14ac:dyDescent="0.3">
      <c r="A84" s="831" t="s">
        <v>2415</v>
      </c>
      <c r="B84" s="832" t="s">
        <v>1988</v>
      </c>
      <c r="C84" s="832" t="s">
        <v>3164</v>
      </c>
      <c r="D84" s="832" t="s">
        <v>1990</v>
      </c>
      <c r="E84" s="832" t="s">
        <v>2942</v>
      </c>
      <c r="F84" s="849"/>
      <c r="G84" s="849"/>
      <c r="H84" s="837">
        <v>0</v>
      </c>
      <c r="I84" s="849">
        <v>1</v>
      </c>
      <c r="J84" s="849">
        <v>143.35</v>
      </c>
      <c r="K84" s="837">
        <v>1</v>
      </c>
      <c r="L84" s="849">
        <v>1</v>
      </c>
      <c r="M84" s="850">
        <v>143.35</v>
      </c>
    </row>
    <row r="85" spans="1:13" ht="14.4" customHeight="1" x14ac:dyDescent="0.3">
      <c r="A85" s="831" t="s">
        <v>2415</v>
      </c>
      <c r="B85" s="832" t="s">
        <v>1988</v>
      </c>
      <c r="C85" s="832" t="s">
        <v>1989</v>
      </c>
      <c r="D85" s="832" t="s">
        <v>1990</v>
      </c>
      <c r="E85" s="832" t="s">
        <v>1991</v>
      </c>
      <c r="F85" s="849"/>
      <c r="G85" s="849"/>
      <c r="H85" s="837">
        <v>0</v>
      </c>
      <c r="I85" s="849">
        <v>1</v>
      </c>
      <c r="J85" s="849">
        <v>46.6</v>
      </c>
      <c r="K85" s="837">
        <v>1</v>
      </c>
      <c r="L85" s="849">
        <v>1</v>
      </c>
      <c r="M85" s="850">
        <v>46.6</v>
      </c>
    </row>
    <row r="86" spans="1:13" ht="14.4" customHeight="1" x14ac:dyDescent="0.3">
      <c r="A86" s="831" t="s">
        <v>2415</v>
      </c>
      <c r="B86" s="832" t="s">
        <v>2094</v>
      </c>
      <c r="C86" s="832" t="s">
        <v>3159</v>
      </c>
      <c r="D86" s="832" t="s">
        <v>2885</v>
      </c>
      <c r="E86" s="832" t="s">
        <v>1874</v>
      </c>
      <c r="F86" s="849">
        <v>1</v>
      </c>
      <c r="G86" s="849">
        <v>36.270000000000003</v>
      </c>
      <c r="H86" s="837">
        <v>1</v>
      </c>
      <c r="I86" s="849"/>
      <c r="J86" s="849"/>
      <c r="K86" s="837">
        <v>0</v>
      </c>
      <c r="L86" s="849">
        <v>1</v>
      </c>
      <c r="M86" s="850">
        <v>36.270000000000003</v>
      </c>
    </row>
    <row r="87" spans="1:13" ht="14.4" customHeight="1" x14ac:dyDescent="0.3">
      <c r="A87" s="831" t="s">
        <v>2415</v>
      </c>
      <c r="B87" s="832" t="s">
        <v>2094</v>
      </c>
      <c r="C87" s="832" t="s">
        <v>2095</v>
      </c>
      <c r="D87" s="832" t="s">
        <v>602</v>
      </c>
      <c r="E87" s="832" t="s">
        <v>603</v>
      </c>
      <c r="F87" s="849"/>
      <c r="G87" s="849"/>
      <c r="H87" s="837">
        <v>0</v>
      </c>
      <c r="I87" s="849">
        <v>1</v>
      </c>
      <c r="J87" s="849">
        <v>21.76</v>
      </c>
      <c r="K87" s="837">
        <v>1</v>
      </c>
      <c r="L87" s="849">
        <v>1</v>
      </c>
      <c r="M87" s="850">
        <v>21.76</v>
      </c>
    </row>
    <row r="88" spans="1:13" ht="14.4" customHeight="1" x14ac:dyDescent="0.3">
      <c r="A88" s="831" t="s">
        <v>2415</v>
      </c>
      <c r="B88" s="832" t="s">
        <v>2114</v>
      </c>
      <c r="C88" s="832" t="s">
        <v>2115</v>
      </c>
      <c r="D88" s="832" t="s">
        <v>2116</v>
      </c>
      <c r="E88" s="832" t="s">
        <v>2117</v>
      </c>
      <c r="F88" s="849"/>
      <c r="G88" s="849"/>
      <c r="H88" s="837"/>
      <c r="I88" s="849">
        <v>1</v>
      </c>
      <c r="J88" s="849">
        <v>0</v>
      </c>
      <c r="K88" s="837"/>
      <c r="L88" s="849">
        <v>1</v>
      </c>
      <c r="M88" s="850">
        <v>0</v>
      </c>
    </row>
    <row r="89" spans="1:13" ht="14.4" customHeight="1" x14ac:dyDescent="0.3">
      <c r="A89" s="831" t="s">
        <v>2415</v>
      </c>
      <c r="B89" s="832" t="s">
        <v>2159</v>
      </c>
      <c r="C89" s="832" t="s">
        <v>3161</v>
      </c>
      <c r="D89" s="832" t="s">
        <v>3162</v>
      </c>
      <c r="E89" s="832" t="s">
        <v>3163</v>
      </c>
      <c r="F89" s="849">
        <v>1</v>
      </c>
      <c r="G89" s="849">
        <v>196.82</v>
      </c>
      <c r="H89" s="837">
        <v>1</v>
      </c>
      <c r="I89" s="849"/>
      <c r="J89" s="849"/>
      <c r="K89" s="837">
        <v>0</v>
      </c>
      <c r="L89" s="849">
        <v>1</v>
      </c>
      <c r="M89" s="850">
        <v>196.82</v>
      </c>
    </row>
    <row r="90" spans="1:13" ht="14.4" customHeight="1" x14ac:dyDescent="0.3">
      <c r="A90" s="831" t="s">
        <v>2415</v>
      </c>
      <c r="B90" s="832" t="s">
        <v>2161</v>
      </c>
      <c r="C90" s="832" t="s">
        <v>2162</v>
      </c>
      <c r="D90" s="832" t="s">
        <v>2163</v>
      </c>
      <c r="E90" s="832" t="s">
        <v>2164</v>
      </c>
      <c r="F90" s="849"/>
      <c r="G90" s="849"/>
      <c r="H90" s="837">
        <v>0</v>
      </c>
      <c r="I90" s="849">
        <v>1</v>
      </c>
      <c r="J90" s="849">
        <v>4.7</v>
      </c>
      <c r="K90" s="837">
        <v>1</v>
      </c>
      <c r="L90" s="849">
        <v>1</v>
      </c>
      <c r="M90" s="850">
        <v>4.7</v>
      </c>
    </row>
    <row r="91" spans="1:13" ht="14.4" customHeight="1" x14ac:dyDescent="0.3">
      <c r="A91" s="831" t="s">
        <v>2415</v>
      </c>
      <c r="B91" s="832" t="s">
        <v>2175</v>
      </c>
      <c r="C91" s="832" t="s">
        <v>2176</v>
      </c>
      <c r="D91" s="832" t="s">
        <v>2177</v>
      </c>
      <c r="E91" s="832" t="s">
        <v>2088</v>
      </c>
      <c r="F91" s="849"/>
      <c r="G91" s="849"/>
      <c r="H91" s="837">
        <v>0</v>
      </c>
      <c r="I91" s="849">
        <v>1</v>
      </c>
      <c r="J91" s="849">
        <v>122.96</v>
      </c>
      <c r="K91" s="837">
        <v>1</v>
      </c>
      <c r="L91" s="849">
        <v>1</v>
      </c>
      <c r="M91" s="850">
        <v>122.96</v>
      </c>
    </row>
    <row r="92" spans="1:13" ht="14.4" customHeight="1" x14ac:dyDescent="0.3">
      <c r="A92" s="831" t="s">
        <v>2415</v>
      </c>
      <c r="B92" s="832" t="s">
        <v>2200</v>
      </c>
      <c r="C92" s="832" t="s">
        <v>2201</v>
      </c>
      <c r="D92" s="832" t="s">
        <v>2202</v>
      </c>
      <c r="E92" s="832" t="s">
        <v>2203</v>
      </c>
      <c r="F92" s="849"/>
      <c r="G92" s="849"/>
      <c r="H92" s="837">
        <v>0</v>
      </c>
      <c r="I92" s="849">
        <v>1</v>
      </c>
      <c r="J92" s="849">
        <v>103.8</v>
      </c>
      <c r="K92" s="837">
        <v>1</v>
      </c>
      <c r="L92" s="849">
        <v>1</v>
      </c>
      <c r="M92" s="850">
        <v>103.8</v>
      </c>
    </row>
    <row r="93" spans="1:13" ht="14.4" customHeight="1" x14ac:dyDescent="0.3">
      <c r="A93" s="831" t="s">
        <v>2415</v>
      </c>
      <c r="B93" s="832" t="s">
        <v>2204</v>
      </c>
      <c r="C93" s="832" t="s">
        <v>2205</v>
      </c>
      <c r="D93" s="832" t="s">
        <v>2206</v>
      </c>
      <c r="E93" s="832" t="s">
        <v>2207</v>
      </c>
      <c r="F93" s="849"/>
      <c r="G93" s="849"/>
      <c r="H93" s="837">
        <v>0</v>
      </c>
      <c r="I93" s="849">
        <v>1</v>
      </c>
      <c r="J93" s="849">
        <v>802.48</v>
      </c>
      <c r="K93" s="837">
        <v>1</v>
      </c>
      <c r="L93" s="849">
        <v>1</v>
      </c>
      <c r="M93" s="850">
        <v>802.48</v>
      </c>
    </row>
    <row r="94" spans="1:13" ht="14.4" customHeight="1" x14ac:dyDescent="0.3">
      <c r="A94" s="831" t="s">
        <v>2416</v>
      </c>
      <c r="B94" s="832" t="s">
        <v>1782</v>
      </c>
      <c r="C94" s="832" t="s">
        <v>2475</v>
      </c>
      <c r="D94" s="832" t="s">
        <v>1786</v>
      </c>
      <c r="E94" s="832" t="s">
        <v>1787</v>
      </c>
      <c r="F94" s="849"/>
      <c r="G94" s="849"/>
      <c r="H94" s="837">
        <v>0</v>
      </c>
      <c r="I94" s="849">
        <v>4</v>
      </c>
      <c r="J94" s="849">
        <v>64.48</v>
      </c>
      <c r="K94" s="837">
        <v>1</v>
      </c>
      <c r="L94" s="849">
        <v>4</v>
      </c>
      <c r="M94" s="850">
        <v>64.48</v>
      </c>
    </row>
    <row r="95" spans="1:13" ht="14.4" customHeight="1" x14ac:dyDescent="0.3">
      <c r="A95" s="831" t="s">
        <v>2416</v>
      </c>
      <c r="B95" s="832" t="s">
        <v>3196</v>
      </c>
      <c r="C95" s="832" t="s">
        <v>2456</v>
      </c>
      <c r="D95" s="832" t="s">
        <v>2457</v>
      </c>
      <c r="E95" s="832" t="s">
        <v>2458</v>
      </c>
      <c r="F95" s="849"/>
      <c r="G95" s="849"/>
      <c r="H95" s="837">
        <v>0</v>
      </c>
      <c r="I95" s="849">
        <v>1</v>
      </c>
      <c r="J95" s="849">
        <v>32.25</v>
      </c>
      <c r="K95" s="837">
        <v>1</v>
      </c>
      <c r="L95" s="849">
        <v>1</v>
      </c>
      <c r="M95" s="850">
        <v>32.25</v>
      </c>
    </row>
    <row r="96" spans="1:13" ht="14.4" customHeight="1" x14ac:dyDescent="0.3">
      <c r="A96" s="831" t="s">
        <v>2416</v>
      </c>
      <c r="B96" s="832" t="s">
        <v>1819</v>
      </c>
      <c r="C96" s="832" t="s">
        <v>1820</v>
      </c>
      <c r="D96" s="832" t="s">
        <v>1821</v>
      </c>
      <c r="E96" s="832" t="s">
        <v>1822</v>
      </c>
      <c r="F96" s="849"/>
      <c r="G96" s="849"/>
      <c r="H96" s="837">
        <v>0</v>
      </c>
      <c r="I96" s="849">
        <v>1</v>
      </c>
      <c r="J96" s="849">
        <v>120.61</v>
      </c>
      <c r="K96" s="837">
        <v>1</v>
      </c>
      <c r="L96" s="849">
        <v>1</v>
      </c>
      <c r="M96" s="850">
        <v>120.61</v>
      </c>
    </row>
    <row r="97" spans="1:13" ht="14.4" customHeight="1" x14ac:dyDescent="0.3">
      <c r="A97" s="831" t="s">
        <v>2416</v>
      </c>
      <c r="B97" s="832" t="s">
        <v>1836</v>
      </c>
      <c r="C97" s="832" t="s">
        <v>1837</v>
      </c>
      <c r="D97" s="832" t="s">
        <v>1838</v>
      </c>
      <c r="E97" s="832" t="s">
        <v>1839</v>
      </c>
      <c r="F97" s="849"/>
      <c r="G97" s="849"/>
      <c r="H97" s="837">
        <v>0</v>
      </c>
      <c r="I97" s="849">
        <v>1</v>
      </c>
      <c r="J97" s="849">
        <v>93.43</v>
      </c>
      <c r="K97" s="837">
        <v>1</v>
      </c>
      <c r="L97" s="849">
        <v>1</v>
      </c>
      <c r="M97" s="850">
        <v>93.43</v>
      </c>
    </row>
    <row r="98" spans="1:13" ht="14.4" customHeight="1" x14ac:dyDescent="0.3">
      <c r="A98" s="831" t="s">
        <v>2416</v>
      </c>
      <c r="B98" s="832" t="s">
        <v>1846</v>
      </c>
      <c r="C98" s="832" t="s">
        <v>1849</v>
      </c>
      <c r="D98" s="832" t="s">
        <v>730</v>
      </c>
      <c r="E98" s="832" t="s">
        <v>613</v>
      </c>
      <c r="F98" s="849"/>
      <c r="G98" s="849"/>
      <c r="H98" s="837">
        <v>0</v>
      </c>
      <c r="I98" s="849">
        <v>1</v>
      </c>
      <c r="J98" s="849">
        <v>72</v>
      </c>
      <c r="K98" s="837">
        <v>1</v>
      </c>
      <c r="L98" s="849">
        <v>1</v>
      </c>
      <c r="M98" s="850">
        <v>72</v>
      </c>
    </row>
    <row r="99" spans="1:13" ht="14.4" customHeight="1" x14ac:dyDescent="0.3">
      <c r="A99" s="831" t="s">
        <v>2416</v>
      </c>
      <c r="B99" s="832" t="s">
        <v>1854</v>
      </c>
      <c r="C99" s="832" t="s">
        <v>1855</v>
      </c>
      <c r="D99" s="832" t="s">
        <v>1856</v>
      </c>
      <c r="E99" s="832" t="s">
        <v>1857</v>
      </c>
      <c r="F99" s="849"/>
      <c r="G99" s="849"/>
      <c r="H99" s="837">
        <v>0</v>
      </c>
      <c r="I99" s="849">
        <v>1</v>
      </c>
      <c r="J99" s="849">
        <v>105.46</v>
      </c>
      <c r="K99" s="837">
        <v>1</v>
      </c>
      <c r="L99" s="849">
        <v>1</v>
      </c>
      <c r="M99" s="850">
        <v>105.46</v>
      </c>
    </row>
    <row r="100" spans="1:13" ht="14.4" customHeight="1" x14ac:dyDescent="0.3">
      <c r="A100" s="831" t="s">
        <v>2416</v>
      </c>
      <c r="B100" s="832" t="s">
        <v>1860</v>
      </c>
      <c r="C100" s="832" t="s">
        <v>1862</v>
      </c>
      <c r="D100" s="832" t="s">
        <v>875</v>
      </c>
      <c r="E100" s="832" t="s">
        <v>1863</v>
      </c>
      <c r="F100" s="849"/>
      <c r="G100" s="849"/>
      <c r="H100" s="837">
        <v>0</v>
      </c>
      <c r="I100" s="849">
        <v>5</v>
      </c>
      <c r="J100" s="849">
        <v>212.54999999999998</v>
      </c>
      <c r="K100" s="837">
        <v>1</v>
      </c>
      <c r="L100" s="849">
        <v>5</v>
      </c>
      <c r="M100" s="850">
        <v>212.54999999999998</v>
      </c>
    </row>
    <row r="101" spans="1:13" ht="14.4" customHeight="1" x14ac:dyDescent="0.3">
      <c r="A101" s="831" t="s">
        <v>2416</v>
      </c>
      <c r="B101" s="832" t="s">
        <v>1860</v>
      </c>
      <c r="C101" s="832" t="s">
        <v>1866</v>
      </c>
      <c r="D101" s="832" t="s">
        <v>873</v>
      </c>
      <c r="E101" s="832" t="s">
        <v>1867</v>
      </c>
      <c r="F101" s="849"/>
      <c r="G101" s="849"/>
      <c r="H101" s="837">
        <v>0</v>
      </c>
      <c r="I101" s="849">
        <v>1</v>
      </c>
      <c r="J101" s="849">
        <v>58.97</v>
      </c>
      <c r="K101" s="837">
        <v>1</v>
      </c>
      <c r="L101" s="849">
        <v>1</v>
      </c>
      <c r="M101" s="850">
        <v>58.97</v>
      </c>
    </row>
    <row r="102" spans="1:13" ht="14.4" customHeight="1" x14ac:dyDescent="0.3">
      <c r="A102" s="831" t="s">
        <v>2416</v>
      </c>
      <c r="B102" s="832" t="s">
        <v>1872</v>
      </c>
      <c r="C102" s="832" t="s">
        <v>1880</v>
      </c>
      <c r="D102" s="832" t="s">
        <v>1878</v>
      </c>
      <c r="E102" s="832" t="s">
        <v>1881</v>
      </c>
      <c r="F102" s="849"/>
      <c r="G102" s="849"/>
      <c r="H102" s="837">
        <v>0</v>
      </c>
      <c r="I102" s="849">
        <v>1</v>
      </c>
      <c r="J102" s="849">
        <v>10.65</v>
      </c>
      <c r="K102" s="837">
        <v>1</v>
      </c>
      <c r="L102" s="849">
        <v>1</v>
      </c>
      <c r="M102" s="850">
        <v>10.65</v>
      </c>
    </row>
    <row r="103" spans="1:13" ht="14.4" customHeight="1" x14ac:dyDescent="0.3">
      <c r="A103" s="831" t="s">
        <v>2416</v>
      </c>
      <c r="B103" s="832" t="s">
        <v>1872</v>
      </c>
      <c r="C103" s="832" t="s">
        <v>2788</v>
      </c>
      <c r="D103" s="832" t="s">
        <v>1885</v>
      </c>
      <c r="E103" s="832" t="s">
        <v>2789</v>
      </c>
      <c r="F103" s="849"/>
      <c r="G103" s="849"/>
      <c r="H103" s="837">
        <v>0</v>
      </c>
      <c r="I103" s="849">
        <v>1</v>
      </c>
      <c r="J103" s="849">
        <v>70.23</v>
      </c>
      <c r="K103" s="837">
        <v>1</v>
      </c>
      <c r="L103" s="849">
        <v>1</v>
      </c>
      <c r="M103" s="850">
        <v>70.23</v>
      </c>
    </row>
    <row r="104" spans="1:13" ht="14.4" customHeight="1" x14ac:dyDescent="0.3">
      <c r="A104" s="831" t="s">
        <v>2416</v>
      </c>
      <c r="B104" s="832" t="s">
        <v>1872</v>
      </c>
      <c r="C104" s="832" t="s">
        <v>2468</v>
      </c>
      <c r="D104" s="832" t="s">
        <v>2469</v>
      </c>
      <c r="E104" s="832" t="s">
        <v>2470</v>
      </c>
      <c r="F104" s="849">
        <v>1</v>
      </c>
      <c r="G104" s="849">
        <v>16.5</v>
      </c>
      <c r="H104" s="837">
        <v>1</v>
      </c>
      <c r="I104" s="849"/>
      <c r="J104" s="849"/>
      <c r="K104" s="837">
        <v>0</v>
      </c>
      <c r="L104" s="849">
        <v>1</v>
      </c>
      <c r="M104" s="850">
        <v>16.5</v>
      </c>
    </row>
    <row r="105" spans="1:13" ht="14.4" customHeight="1" x14ac:dyDescent="0.3">
      <c r="A105" s="831" t="s">
        <v>2416</v>
      </c>
      <c r="B105" s="832" t="s">
        <v>1893</v>
      </c>
      <c r="C105" s="832" t="s">
        <v>1894</v>
      </c>
      <c r="D105" s="832" t="s">
        <v>1895</v>
      </c>
      <c r="E105" s="832" t="s">
        <v>1896</v>
      </c>
      <c r="F105" s="849"/>
      <c r="G105" s="849"/>
      <c r="H105" s="837">
        <v>0</v>
      </c>
      <c r="I105" s="849">
        <v>1</v>
      </c>
      <c r="J105" s="849">
        <v>65.540000000000006</v>
      </c>
      <c r="K105" s="837">
        <v>1</v>
      </c>
      <c r="L105" s="849">
        <v>1</v>
      </c>
      <c r="M105" s="850">
        <v>65.540000000000006</v>
      </c>
    </row>
    <row r="106" spans="1:13" ht="14.4" customHeight="1" x14ac:dyDescent="0.3">
      <c r="A106" s="831" t="s">
        <v>2416</v>
      </c>
      <c r="B106" s="832" t="s">
        <v>1897</v>
      </c>
      <c r="C106" s="832" t="s">
        <v>1901</v>
      </c>
      <c r="D106" s="832" t="s">
        <v>1899</v>
      </c>
      <c r="E106" s="832" t="s">
        <v>1902</v>
      </c>
      <c r="F106" s="849"/>
      <c r="G106" s="849"/>
      <c r="H106" s="837">
        <v>0</v>
      </c>
      <c r="I106" s="849">
        <v>1</v>
      </c>
      <c r="J106" s="849">
        <v>35.11</v>
      </c>
      <c r="K106" s="837">
        <v>1</v>
      </c>
      <c r="L106" s="849">
        <v>1</v>
      </c>
      <c r="M106" s="850">
        <v>35.11</v>
      </c>
    </row>
    <row r="107" spans="1:13" ht="14.4" customHeight="1" x14ac:dyDescent="0.3">
      <c r="A107" s="831" t="s">
        <v>2416</v>
      </c>
      <c r="B107" s="832" t="s">
        <v>1897</v>
      </c>
      <c r="C107" s="832" t="s">
        <v>2761</v>
      </c>
      <c r="D107" s="832" t="s">
        <v>1899</v>
      </c>
      <c r="E107" s="832" t="s">
        <v>1991</v>
      </c>
      <c r="F107" s="849"/>
      <c r="G107" s="849"/>
      <c r="H107" s="837">
        <v>0</v>
      </c>
      <c r="I107" s="849">
        <v>1</v>
      </c>
      <c r="J107" s="849">
        <v>70.23</v>
      </c>
      <c r="K107" s="837">
        <v>1</v>
      </c>
      <c r="L107" s="849">
        <v>1</v>
      </c>
      <c r="M107" s="850">
        <v>70.23</v>
      </c>
    </row>
    <row r="108" spans="1:13" ht="14.4" customHeight="1" x14ac:dyDescent="0.3">
      <c r="A108" s="831" t="s">
        <v>2416</v>
      </c>
      <c r="B108" s="832" t="s">
        <v>1897</v>
      </c>
      <c r="C108" s="832" t="s">
        <v>1898</v>
      </c>
      <c r="D108" s="832" t="s">
        <v>1899</v>
      </c>
      <c r="E108" s="832" t="s">
        <v>1900</v>
      </c>
      <c r="F108" s="849"/>
      <c r="G108" s="849"/>
      <c r="H108" s="837">
        <v>0</v>
      </c>
      <c r="I108" s="849">
        <v>1</v>
      </c>
      <c r="J108" s="849">
        <v>17.559999999999999</v>
      </c>
      <c r="K108" s="837">
        <v>1</v>
      </c>
      <c r="L108" s="849">
        <v>1</v>
      </c>
      <c r="M108" s="850">
        <v>17.559999999999999</v>
      </c>
    </row>
    <row r="109" spans="1:13" ht="14.4" customHeight="1" x14ac:dyDescent="0.3">
      <c r="A109" s="831" t="s">
        <v>2416</v>
      </c>
      <c r="B109" s="832" t="s">
        <v>1906</v>
      </c>
      <c r="C109" s="832" t="s">
        <v>1907</v>
      </c>
      <c r="D109" s="832" t="s">
        <v>1908</v>
      </c>
      <c r="E109" s="832" t="s">
        <v>1909</v>
      </c>
      <c r="F109" s="849"/>
      <c r="G109" s="849"/>
      <c r="H109" s="837">
        <v>0</v>
      </c>
      <c r="I109" s="849">
        <v>1</v>
      </c>
      <c r="J109" s="849">
        <v>32.76</v>
      </c>
      <c r="K109" s="837">
        <v>1</v>
      </c>
      <c r="L109" s="849">
        <v>1</v>
      </c>
      <c r="M109" s="850">
        <v>32.76</v>
      </c>
    </row>
    <row r="110" spans="1:13" ht="14.4" customHeight="1" x14ac:dyDescent="0.3">
      <c r="A110" s="831" t="s">
        <v>2416</v>
      </c>
      <c r="B110" s="832" t="s">
        <v>1910</v>
      </c>
      <c r="C110" s="832" t="s">
        <v>2297</v>
      </c>
      <c r="D110" s="832" t="s">
        <v>699</v>
      </c>
      <c r="E110" s="832" t="s">
        <v>2298</v>
      </c>
      <c r="F110" s="849"/>
      <c r="G110" s="849"/>
      <c r="H110" s="837">
        <v>0</v>
      </c>
      <c r="I110" s="849">
        <v>1</v>
      </c>
      <c r="J110" s="849">
        <v>8.7899999999999991</v>
      </c>
      <c r="K110" s="837">
        <v>1</v>
      </c>
      <c r="L110" s="849">
        <v>1</v>
      </c>
      <c r="M110" s="850">
        <v>8.7899999999999991</v>
      </c>
    </row>
    <row r="111" spans="1:13" ht="14.4" customHeight="1" x14ac:dyDescent="0.3">
      <c r="A111" s="831" t="s">
        <v>2416</v>
      </c>
      <c r="B111" s="832" t="s">
        <v>1913</v>
      </c>
      <c r="C111" s="832" t="s">
        <v>2756</v>
      </c>
      <c r="D111" s="832" t="s">
        <v>2757</v>
      </c>
      <c r="E111" s="832" t="s">
        <v>1918</v>
      </c>
      <c r="F111" s="849">
        <v>1</v>
      </c>
      <c r="G111" s="849">
        <v>62.18</v>
      </c>
      <c r="H111" s="837">
        <v>1</v>
      </c>
      <c r="I111" s="849"/>
      <c r="J111" s="849"/>
      <c r="K111" s="837">
        <v>0</v>
      </c>
      <c r="L111" s="849">
        <v>1</v>
      </c>
      <c r="M111" s="850">
        <v>62.18</v>
      </c>
    </row>
    <row r="112" spans="1:13" ht="14.4" customHeight="1" x14ac:dyDescent="0.3">
      <c r="A112" s="831" t="s">
        <v>2416</v>
      </c>
      <c r="B112" s="832" t="s">
        <v>1913</v>
      </c>
      <c r="C112" s="832" t="s">
        <v>1914</v>
      </c>
      <c r="D112" s="832" t="s">
        <v>1915</v>
      </c>
      <c r="E112" s="832" t="s">
        <v>1916</v>
      </c>
      <c r="F112" s="849"/>
      <c r="G112" s="849"/>
      <c r="H112" s="837">
        <v>0</v>
      </c>
      <c r="I112" s="849">
        <v>2</v>
      </c>
      <c r="J112" s="849">
        <v>62.18</v>
      </c>
      <c r="K112" s="837">
        <v>1</v>
      </c>
      <c r="L112" s="849">
        <v>2</v>
      </c>
      <c r="M112" s="850">
        <v>62.18</v>
      </c>
    </row>
    <row r="113" spans="1:13" ht="14.4" customHeight="1" x14ac:dyDescent="0.3">
      <c r="A113" s="831" t="s">
        <v>2416</v>
      </c>
      <c r="B113" s="832" t="s">
        <v>1913</v>
      </c>
      <c r="C113" s="832" t="s">
        <v>1917</v>
      </c>
      <c r="D113" s="832" t="s">
        <v>1915</v>
      </c>
      <c r="E113" s="832" t="s">
        <v>1918</v>
      </c>
      <c r="F113" s="849"/>
      <c r="G113" s="849"/>
      <c r="H113" s="837">
        <v>0</v>
      </c>
      <c r="I113" s="849">
        <v>1</v>
      </c>
      <c r="J113" s="849">
        <v>62.18</v>
      </c>
      <c r="K113" s="837">
        <v>1</v>
      </c>
      <c r="L113" s="849">
        <v>1</v>
      </c>
      <c r="M113" s="850">
        <v>62.18</v>
      </c>
    </row>
    <row r="114" spans="1:13" ht="14.4" customHeight="1" x14ac:dyDescent="0.3">
      <c r="A114" s="831" t="s">
        <v>2416</v>
      </c>
      <c r="B114" s="832" t="s">
        <v>1919</v>
      </c>
      <c r="C114" s="832" t="s">
        <v>1920</v>
      </c>
      <c r="D114" s="832" t="s">
        <v>1921</v>
      </c>
      <c r="E114" s="832" t="s">
        <v>1922</v>
      </c>
      <c r="F114" s="849"/>
      <c r="G114" s="849"/>
      <c r="H114" s="837">
        <v>0</v>
      </c>
      <c r="I114" s="849">
        <v>1</v>
      </c>
      <c r="J114" s="849">
        <v>31.09</v>
      </c>
      <c r="K114" s="837">
        <v>1</v>
      </c>
      <c r="L114" s="849">
        <v>1</v>
      </c>
      <c r="M114" s="850">
        <v>31.09</v>
      </c>
    </row>
    <row r="115" spans="1:13" ht="14.4" customHeight="1" x14ac:dyDescent="0.3">
      <c r="A115" s="831" t="s">
        <v>2416</v>
      </c>
      <c r="B115" s="832" t="s">
        <v>1923</v>
      </c>
      <c r="C115" s="832" t="s">
        <v>1924</v>
      </c>
      <c r="D115" s="832" t="s">
        <v>1925</v>
      </c>
      <c r="E115" s="832" t="s">
        <v>1926</v>
      </c>
      <c r="F115" s="849"/>
      <c r="G115" s="849"/>
      <c r="H115" s="837">
        <v>0</v>
      </c>
      <c r="I115" s="849">
        <v>1</v>
      </c>
      <c r="J115" s="849">
        <v>31.09</v>
      </c>
      <c r="K115" s="837">
        <v>1</v>
      </c>
      <c r="L115" s="849">
        <v>1</v>
      </c>
      <c r="M115" s="850">
        <v>31.09</v>
      </c>
    </row>
    <row r="116" spans="1:13" ht="14.4" customHeight="1" x14ac:dyDescent="0.3">
      <c r="A116" s="831" t="s">
        <v>2416</v>
      </c>
      <c r="B116" s="832" t="s">
        <v>1927</v>
      </c>
      <c r="C116" s="832" t="s">
        <v>1928</v>
      </c>
      <c r="D116" s="832" t="s">
        <v>1929</v>
      </c>
      <c r="E116" s="832" t="s">
        <v>1930</v>
      </c>
      <c r="F116" s="849"/>
      <c r="G116" s="849"/>
      <c r="H116" s="837">
        <v>0</v>
      </c>
      <c r="I116" s="849">
        <v>2</v>
      </c>
      <c r="J116" s="849">
        <v>437.46</v>
      </c>
      <c r="K116" s="837">
        <v>1</v>
      </c>
      <c r="L116" s="849">
        <v>2</v>
      </c>
      <c r="M116" s="850">
        <v>437.46</v>
      </c>
    </row>
    <row r="117" spans="1:13" ht="14.4" customHeight="1" x14ac:dyDescent="0.3">
      <c r="A117" s="831" t="s">
        <v>2416</v>
      </c>
      <c r="B117" s="832" t="s">
        <v>1932</v>
      </c>
      <c r="C117" s="832" t="s">
        <v>1933</v>
      </c>
      <c r="D117" s="832" t="s">
        <v>1131</v>
      </c>
      <c r="E117" s="832" t="s">
        <v>1902</v>
      </c>
      <c r="F117" s="849"/>
      <c r="G117" s="849"/>
      <c r="H117" s="837">
        <v>0</v>
      </c>
      <c r="I117" s="849">
        <v>1</v>
      </c>
      <c r="J117" s="849">
        <v>47.7</v>
      </c>
      <c r="K117" s="837">
        <v>1</v>
      </c>
      <c r="L117" s="849">
        <v>1</v>
      </c>
      <c r="M117" s="850">
        <v>47.7</v>
      </c>
    </row>
    <row r="118" spans="1:13" ht="14.4" customHeight="1" x14ac:dyDescent="0.3">
      <c r="A118" s="831" t="s">
        <v>2416</v>
      </c>
      <c r="B118" s="832" t="s">
        <v>1936</v>
      </c>
      <c r="C118" s="832" t="s">
        <v>2482</v>
      </c>
      <c r="D118" s="832" t="s">
        <v>1938</v>
      </c>
      <c r="E118" s="832" t="s">
        <v>1918</v>
      </c>
      <c r="F118" s="849"/>
      <c r="G118" s="849"/>
      <c r="H118" s="837">
        <v>0</v>
      </c>
      <c r="I118" s="849">
        <v>1</v>
      </c>
      <c r="J118" s="849">
        <v>95.39</v>
      </c>
      <c r="K118" s="837">
        <v>1</v>
      </c>
      <c r="L118" s="849">
        <v>1</v>
      </c>
      <c r="M118" s="850">
        <v>95.39</v>
      </c>
    </row>
    <row r="119" spans="1:13" ht="14.4" customHeight="1" x14ac:dyDescent="0.3">
      <c r="A119" s="831" t="s">
        <v>2416</v>
      </c>
      <c r="B119" s="832" t="s">
        <v>1936</v>
      </c>
      <c r="C119" s="832" t="s">
        <v>1937</v>
      </c>
      <c r="D119" s="832" t="s">
        <v>1938</v>
      </c>
      <c r="E119" s="832" t="s">
        <v>1939</v>
      </c>
      <c r="F119" s="849"/>
      <c r="G119" s="849"/>
      <c r="H119" s="837">
        <v>0</v>
      </c>
      <c r="I119" s="849">
        <v>1</v>
      </c>
      <c r="J119" s="849">
        <v>10.34</v>
      </c>
      <c r="K119" s="837">
        <v>1</v>
      </c>
      <c r="L119" s="849">
        <v>1</v>
      </c>
      <c r="M119" s="850">
        <v>10.34</v>
      </c>
    </row>
    <row r="120" spans="1:13" ht="14.4" customHeight="1" x14ac:dyDescent="0.3">
      <c r="A120" s="831" t="s">
        <v>2416</v>
      </c>
      <c r="B120" s="832" t="s">
        <v>1946</v>
      </c>
      <c r="C120" s="832" t="s">
        <v>1947</v>
      </c>
      <c r="D120" s="832" t="s">
        <v>1948</v>
      </c>
      <c r="E120" s="832" t="s">
        <v>1949</v>
      </c>
      <c r="F120" s="849"/>
      <c r="G120" s="849"/>
      <c r="H120" s="837">
        <v>0</v>
      </c>
      <c r="I120" s="849">
        <v>3</v>
      </c>
      <c r="J120" s="849">
        <v>218.64</v>
      </c>
      <c r="K120" s="837">
        <v>1</v>
      </c>
      <c r="L120" s="849">
        <v>3</v>
      </c>
      <c r="M120" s="850">
        <v>218.64</v>
      </c>
    </row>
    <row r="121" spans="1:13" ht="14.4" customHeight="1" x14ac:dyDescent="0.3">
      <c r="A121" s="831" t="s">
        <v>2416</v>
      </c>
      <c r="B121" s="832" t="s">
        <v>1946</v>
      </c>
      <c r="C121" s="832" t="s">
        <v>2800</v>
      </c>
      <c r="D121" s="832" t="s">
        <v>2801</v>
      </c>
      <c r="E121" s="832" t="s">
        <v>2802</v>
      </c>
      <c r="F121" s="849"/>
      <c r="G121" s="849"/>
      <c r="H121" s="837">
        <v>0</v>
      </c>
      <c r="I121" s="849">
        <v>1</v>
      </c>
      <c r="J121" s="849">
        <v>72.31</v>
      </c>
      <c r="K121" s="837">
        <v>1</v>
      </c>
      <c r="L121" s="849">
        <v>1</v>
      </c>
      <c r="M121" s="850">
        <v>72.31</v>
      </c>
    </row>
    <row r="122" spans="1:13" ht="14.4" customHeight="1" x14ac:dyDescent="0.3">
      <c r="A122" s="831" t="s">
        <v>2416</v>
      </c>
      <c r="B122" s="832" t="s">
        <v>1946</v>
      </c>
      <c r="C122" s="832" t="s">
        <v>2477</v>
      </c>
      <c r="D122" s="832" t="s">
        <v>1948</v>
      </c>
      <c r="E122" s="832" t="s">
        <v>2478</v>
      </c>
      <c r="F122" s="849"/>
      <c r="G122" s="849"/>
      <c r="H122" s="837">
        <v>0</v>
      </c>
      <c r="I122" s="849">
        <v>1</v>
      </c>
      <c r="J122" s="849">
        <v>145.72999999999999</v>
      </c>
      <c r="K122" s="837">
        <v>1</v>
      </c>
      <c r="L122" s="849">
        <v>1</v>
      </c>
      <c r="M122" s="850">
        <v>145.72999999999999</v>
      </c>
    </row>
    <row r="123" spans="1:13" ht="14.4" customHeight="1" x14ac:dyDescent="0.3">
      <c r="A123" s="831" t="s">
        <v>2416</v>
      </c>
      <c r="B123" s="832" t="s">
        <v>1962</v>
      </c>
      <c r="C123" s="832" t="s">
        <v>1963</v>
      </c>
      <c r="D123" s="832" t="s">
        <v>1012</v>
      </c>
      <c r="E123" s="832" t="s">
        <v>1964</v>
      </c>
      <c r="F123" s="849"/>
      <c r="G123" s="849"/>
      <c r="H123" s="837">
        <v>0</v>
      </c>
      <c r="I123" s="849">
        <v>1</v>
      </c>
      <c r="J123" s="849">
        <v>39.549999999999997</v>
      </c>
      <c r="K123" s="837">
        <v>1</v>
      </c>
      <c r="L123" s="849">
        <v>1</v>
      </c>
      <c r="M123" s="850">
        <v>39.549999999999997</v>
      </c>
    </row>
    <row r="124" spans="1:13" ht="14.4" customHeight="1" x14ac:dyDescent="0.3">
      <c r="A124" s="831" t="s">
        <v>2416</v>
      </c>
      <c r="B124" s="832" t="s">
        <v>1973</v>
      </c>
      <c r="C124" s="832" t="s">
        <v>1974</v>
      </c>
      <c r="D124" s="832" t="s">
        <v>1975</v>
      </c>
      <c r="E124" s="832" t="s">
        <v>1976</v>
      </c>
      <c r="F124" s="849"/>
      <c r="G124" s="849"/>
      <c r="H124" s="837">
        <v>0</v>
      </c>
      <c r="I124" s="849">
        <v>1</v>
      </c>
      <c r="J124" s="849">
        <v>79.11</v>
      </c>
      <c r="K124" s="837">
        <v>1</v>
      </c>
      <c r="L124" s="849">
        <v>1</v>
      </c>
      <c r="M124" s="850">
        <v>79.11</v>
      </c>
    </row>
    <row r="125" spans="1:13" ht="14.4" customHeight="1" x14ac:dyDescent="0.3">
      <c r="A125" s="831" t="s">
        <v>2416</v>
      </c>
      <c r="B125" s="832" t="s">
        <v>2001</v>
      </c>
      <c r="C125" s="832" t="s">
        <v>2002</v>
      </c>
      <c r="D125" s="832" t="s">
        <v>2003</v>
      </c>
      <c r="E125" s="832" t="s">
        <v>2004</v>
      </c>
      <c r="F125" s="849"/>
      <c r="G125" s="849"/>
      <c r="H125" s="837">
        <v>0</v>
      </c>
      <c r="I125" s="849">
        <v>1</v>
      </c>
      <c r="J125" s="849">
        <v>186.57</v>
      </c>
      <c r="K125" s="837">
        <v>1</v>
      </c>
      <c r="L125" s="849">
        <v>1</v>
      </c>
      <c r="M125" s="850">
        <v>186.57</v>
      </c>
    </row>
    <row r="126" spans="1:13" ht="14.4" customHeight="1" x14ac:dyDescent="0.3">
      <c r="A126" s="831" t="s">
        <v>2416</v>
      </c>
      <c r="B126" s="832" t="s">
        <v>2017</v>
      </c>
      <c r="C126" s="832" t="s">
        <v>2021</v>
      </c>
      <c r="D126" s="832" t="s">
        <v>2022</v>
      </c>
      <c r="E126" s="832" t="s">
        <v>2023</v>
      </c>
      <c r="F126" s="849"/>
      <c r="G126" s="849"/>
      <c r="H126" s="837">
        <v>0</v>
      </c>
      <c r="I126" s="849">
        <v>1</v>
      </c>
      <c r="J126" s="849">
        <v>105.23</v>
      </c>
      <c r="K126" s="837">
        <v>1</v>
      </c>
      <c r="L126" s="849">
        <v>1</v>
      </c>
      <c r="M126" s="850">
        <v>105.23</v>
      </c>
    </row>
    <row r="127" spans="1:13" ht="14.4" customHeight="1" x14ac:dyDescent="0.3">
      <c r="A127" s="831" t="s">
        <v>2416</v>
      </c>
      <c r="B127" s="832" t="s">
        <v>2017</v>
      </c>
      <c r="C127" s="832" t="s">
        <v>2027</v>
      </c>
      <c r="D127" s="832" t="s">
        <v>2019</v>
      </c>
      <c r="E127" s="832" t="s">
        <v>2028</v>
      </c>
      <c r="F127" s="849"/>
      <c r="G127" s="849"/>
      <c r="H127" s="837">
        <v>0</v>
      </c>
      <c r="I127" s="849">
        <v>1</v>
      </c>
      <c r="J127" s="849">
        <v>49.08</v>
      </c>
      <c r="K127" s="837">
        <v>1</v>
      </c>
      <c r="L127" s="849">
        <v>1</v>
      </c>
      <c r="M127" s="850">
        <v>49.08</v>
      </c>
    </row>
    <row r="128" spans="1:13" ht="14.4" customHeight="1" x14ac:dyDescent="0.3">
      <c r="A128" s="831" t="s">
        <v>2416</v>
      </c>
      <c r="B128" s="832" t="s">
        <v>2055</v>
      </c>
      <c r="C128" s="832" t="s">
        <v>2759</v>
      </c>
      <c r="D128" s="832" t="s">
        <v>2057</v>
      </c>
      <c r="E128" s="832" t="s">
        <v>2760</v>
      </c>
      <c r="F128" s="849"/>
      <c r="G128" s="849"/>
      <c r="H128" s="837">
        <v>0</v>
      </c>
      <c r="I128" s="849">
        <v>2</v>
      </c>
      <c r="J128" s="849">
        <v>282.18</v>
      </c>
      <c r="K128" s="837">
        <v>1</v>
      </c>
      <c r="L128" s="849">
        <v>2</v>
      </c>
      <c r="M128" s="850">
        <v>282.18</v>
      </c>
    </row>
    <row r="129" spans="1:13" ht="14.4" customHeight="1" x14ac:dyDescent="0.3">
      <c r="A129" s="831" t="s">
        <v>2416</v>
      </c>
      <c r="B129" s="832" t="s">
        <v>2092</v>
      </c>
      <c r="C129" s="832" t="s">
        <v>2794</v>
      </c>
      <c r="D129" s="832" t="s">
        <v>2795</v>
      </c>
      <c r="E129" s="832" t="s">
        <v>2796</v>
      </c>
      <c r="F129" s="849">
        <v>1</v>
      </c>
      <c r="G129" s="849">
        <v>48.42</v>
      </c>
      <c r="H129" s="837">
        <v>1</v>
      </c>
      <c r="I129" s="849"/>
      <c r="J129" s="849"/>
      <c r="K129" s="837">
        <v>0</v>
      </c>
      <c r="L129" s="849">
        <v>1</v>
      </c>
      <c r="M129" s="850">
        <v>48.42</v>
      </c>
    </row>
    <row r="130" spans="1:13" ht="14.4" customHeight="1" x14ac:dyDescent="0.3">
      <c r="A130" s="831" t="s">
        <v>2416</v>
      </c>
      <c r="B130" s="832" t="s">
        <v>2094</v>
      </c>
      <c r="C130" s="832" t="s">
        <v>2095</v>
      </c>
      <c r="D130" s="832" t="s">
        <v>602</v>
      </c>
      <c r="E130" s="832" t="s">
        <v>603</v>
      </c>
      <c r="F130" s="849"/>
      <c r="G130" s="849"/>
      <c r="H130" s="837">
        <v>0</v>
      </c>
      <c r="I130" s="849">
        <v>5</v>
      </c>
      <c r="J130" s="849">
        <v>108.80000000000001</v>
      </c>
      <c r="K130" s="837">
        <v>1</v>
      </c>
      <c r="L130" s="849">
        <v>5</v>
      </c>
      <c r="M130" s="850">
        <v>108.80000000000001</v>
      </c>
    </row>
    <row r="131" spans="1:13" ht="14.4" customHeight="1" x14ac:dyDescent="0.3">
      <c r="A131" s="831" t="s">
        <v>2416</v>
      </c>
      <c r="B131" s="832" t="s">
        <v>2114</v>
      </c>
      <c r="C131" s="832" t="s">
        <v>2115</v>
      </c>
      <c r="D131" s="832" t="s">
        <v>2116</v>
      </c>
      <c r="E131" s="832" t="s">
        <v>2117</v>
      </c>
      <c r="F131" s="849"/>
      <c r="G131" s="849"/>
      <c r="H131" s="837"/>
      <c r="I131" s="849">
        <v>3</v>
      </c>
      <c r="J131" s="849">
        <v>0</v>
      </c>
      <c r="K131" s="837"/>
      <c r="L131" s="849">
        <v>3</v>
      </c>
      <c r="M131" s="850">
        <v>0</v>
      </c>
    </row>
    <row r="132" spans="1:13" ht="14.4" customHeight="1" x14ac:dyDescent="0.3">
      <c r="A132" s="831" t="s">
        <v>2416</v>
      </c>
      <c r="B132" s="832" t="s">
        <v>2139</v>
      </c>
      <c r="C132" s="832" t="s">
        <v>2480</v>
      </c>
      <c r="D132" s="832" t="s">
        <v>1584</v>
      </c>
      <c r="E132" s="832" t="s">
        <v>2142</v>
      </c>
      <c r="F132" s="849"/>
      <c r="G132" s="849"/>
      <c r="H132" s="837">
        <v>0</v>
      </c>
      <c r="I132" s="849">
        <v>1</v>
      </c>
      <c r="J132" s="849">
        <v>298.94</v>
      </c>
      <c r="K132" s="837">
        <v>1</v>
      </c>
      <c r="L132" s="849">
        <v>1</v>
      </c>
      <c r="M132" s="850">
        <v>298.94</v>
      </c>
    </row>
    <row r="133" spans="1:13" ht="14.4" customHeight="1" x14ac:dyDescent="0.3">
      <c r="A133" s="831" t="s">
        <v>2416</v>
      </c>
      <c r="B133" s="832" t="s">
        <v>2143</v>
      </c>
      <c r="C133" s="832" t="s">
        <v>2144</v>
      </c>
      <c r="D133" s="832" t="s">
        <v>1058</v>
      </c>
      <c r="E133" s="832" t="s">
        <v>2145</v>
      </c>
      <c r="F133" s="849"/>
      <c r="G133" s="849"/>
      <c r="H133" s="837">
        <v>0</v>
      </c>
      <c r="I133" s="849">
        <v>1</v>
      </c>
      <c r="J133" s="849">
        <v>229.15</v>
      </c>
      <c r="K133" s="837">
        <v>1</v>
      </c>
      <c r="L133" s="849">
        <v>1</v>
      </c>
      <c r="M133" s="850">
        <v>229.15</v>
      </c>
    </row>
    <row r="134" spans="1:13" ht="14.4" customHeight="1" x14ac:dyDescent="0.3">
      <c r="A134" s="831" t="s">
        <v>2416</v>
      </c>
      <c r="B134" s="832" t="s">
        <v>2161</v>
      </c>
      <c r="C134" s="832" t="s">
        <v>2426</v>
      </c>
      <c r="D134" s="832" t="s">
        <v>2427</v>
      </c>
      <c r="E134" s="832" t="s">
        <v>2428</v>
      </c>
      <c r="F134" s="849">
        <v>1</v>
      </c>
      <c r="G134" s="849">
        <v>9.4</v>
      </c>
      <c r="H134" s="837">
        <v>1</v>
      </c>
      <c r="I134" s="849"/>
      <c r="J134" s="849"/>
      <c r="K134" s="837">
        <v>0</v>
      </c>
      <c r="L134" s="849">
        <v>1</v>
      </c>
      <c r="M134" s="850">
        <v>9.4</v>
      </c>
    </row>
    <row r="135" spans="1:13" ht="14.4" customHeight="1" x14ac:dyDescent="0.3">
      <c r="A135" s="831" t="s">
        <v>2416</v>
      </c>
      <c r="B135" s="832" t="s">
        <v>2170</v>
      </c>
      <c r="C135" s="832" t="s">
        <v>2171</v>
      </c>
      <c r="D135" s="832" t="s">
        <v>708</v>
      </c>
      <c r="E135" s="832" t="s">
        <v>1991</v>
      </c>
      <c r="F135" s="849"/>
      <c r="G135" s="849"/>
      <c r="H135" s="837">
        <v>0</v>
      </c>
      <c r="I135" s="849">
        <v>1</v>
      </c>
      <c r="J135" s="849">
        <v>65.989999999999995</v>
      </c>
      <c r="K135" s="837">
        <v>1</v>
      </c>
      <c r="L135" s="849">
        <v>1</v>
      </c>
      <c r="M135" s="850">
        <v>65.989999999999995</v>
      </c>
    </row>
    <row r="136" spans="1:13" ht="14.4" customHeight="1" x14ac:dyDescent="0.3">
      <c r="A136" s="831" t="s">
        <v>2416</v>
      </c>
      <c r="B136" s="832" t="s">
        <v>2182</v>
      </c>
      <c r="C136" s="832" t="s">
        <v>2472</v>
      </c>
      <c r="D136" s="832" t="s">
        <v>2473</v>
      </c>
      <c r="E136" s="832" t="s">
        <v>2185</v>
      </c>
      <c r="F136" s="849"/>
      <c r="G136" s="849"/>
      <c r="H136" s="837">
        <v>0</v>
      </c>
      <c r="I136" s="849">
        <v>1</v>
      </c>
      <c r="J136" s="849">
        <v>161.06</v>
      </c>
      <c r="K136" s="837">
        <v>1</v>
      </c>
      <c r="L136" s="849">
        <v>1</v>
      </c>
      <c r="M136" s="850">
        <v>161.06</v>
      </c>
    </row>
    <row r="137" spans="1:13" ht="14.4" customHeight="1" x14ac:dyDescent="0.3">
      <c r="A137" s="831" t="s">
        <v>2416</v>
      </c>
      <c r="B137" s="832" t="s">
        <v>2200</v>
      </c>
      <c r="C137" s="832" t="s">
        <v>2201</v>
      </c>
      <c r="D137" s="832" t="s">
        <v>2202</v>
      </c>
      <c r="E137" s="832" t="s">
        <v>2203</v>
      </c>
      <c r="F137" s="849"/>
      <c r="G137" s="849"/>
      <c r="H137" s="837">
        <v>0</v>
      </c>
      <c r="I137" s="849">
        <v>2</v>
      </c>
      <c r="J137" s="849">
        <v>207.6</v>
      </c>
      <c r="K137" s="837">
        <v>1</v>
      </c>
      <c r="L137" s="849">
        <v>2</v>
      </c>
      <c r="M137" s="850">
        <v>207.6</v>
      </c>
    </row>
    <row r="138" spans="1:13" ht="14.4" customHeight="1" x14ac:dyDescent="0.3">
      <c r="A138" s="831" t="s">
        <v>2416</v>
      </c>
      <c r="B138" s="832" t="s">
        <v>1956</v>
      </c>
      <c r="C138" s="832" t="s">
        <v>1960</v>
      </c>
      <c r="D138" s="832" t="s">
        <v>1958</v>
      </c>
      <c r="E138" s="832" t="s">
        <v>1961</v>
      </c>
      <c r="F138" s="849"/>
      <c r="G138" s="849"/>
      <c r="H138" s="837">
        <v>0</v>
      </c>
      <c r="I138" s="849">
        <v>1</v>
      </c>
      <c r="J138" s="849">
        <v>218.32</v>
      </c>
      <c r="K138" s="837">
        <v>1</v>
      </c>
      <c r="L138" s="849">
        <v>1</v>
      </c>
      <c r="M138" s="850">
        <v>218.32</v>
      </c>
    </row>
    <row r="139" spans="1:13" ht="14.4" customHeight="1" x14ac:dyDescent="0.3">
      <c r="A139" s="831" t="s">
        <v>2416</v>
      </c>
      <c r="B139" s="832" t="s">
        <v>2110</v>
      </c>
      <c r="C139" s="832" t="s">
        <v>2111</v>
      </c>
      <c r="D139" s="832" t="s">
        <v>2112</v>
      </c>
      <c r="E139" s="832" t="s">
        <v>2113</v>
      </c>
      <c r="F139" s="849"/>
      <c r="G139" s="849"/>
      <c r="H139" s="837">
        <v>0</v>
      </c>
      <c r="I139" s="849">
        <v>1</v>
      </c>
      <c r="J139" s="849">
        <v>50.32</v>
      </c>
      <c r="K139" s="837">
        <v>1</v>
      </c>
      <c r="L139" s="849">
        <v>1</v>
      </c>
      <c r="M139" s="850">
        <v>50.32</v>
      </c>
    </row>
    <row r="140" spans="1:13" ht="14.4" customHeight="1" x14ac:dyDescent="0.3">
      <c r="A140" s="831" t="s">
        <v>2417</v>
      </c>
      <c r="B140" s="832" t="s">
        <v>1782</v>
      </c>
      <c r="C140" s="832" t="s">
        <v>2580</v>
      </c>
      <c r="D140" s="832" t="s">
        <v>1786</v>
      </c>
      <c r="E140" s="832" t="s">
        <v>1789</v>
      </c>
      <c r="F140" s="849"/>
      <c r="G140" s="849"/>
      <c r="H140" s="837">
        <v>0</v>
      </c>
      <c r="I140" s="849">
        <v>1</v>
      </c>
      <c r="J140" s="849">
        <v>57.6</v>
      </c>
      <c r="K140" s="837">
        <v>1</v>
      </c>
      <c r="L140" s="849">
        <v>1</v>
      </c>
      <c r="M140" s="850">
        <v>57.6</v>
      </c>
    </row>
    <row r="141" spans="1:13" ht="14.4" customHeight="1" x14ac:dyDescent="0.3">
      <c r="A141" s="831" t="s">
        <v>2417</v>
      </c>
      <c r="B141" s="832" t="s">
        <v>1782</v>
      </c>
      <c r="C141" s="832" t="s">
        <v>2581</v>
      </c>
      <c r="D141" s="832" t="s">
        <v>1786</v>
      </c>
      <c r="E141" s="832" t="s">
        <v>2582</v>
      </c>
      <c r="F141" s="849">
        <v>1</v>
      </c>
      <c r="G141" s="849">
        <v>103.67</v>
      </c>
      <c r="H141" s="837">
        <v>1</v>
      </c>
      <c r="I141" s="849"/>
      <c r="J141" s="849"/>
      <c r="K141" s="837">
        <v>0</v>
      </c>
      <c r="L141" s="849">
        <v>1</v>
      </c>
      <c r="M141" s="850">
        <v>103.67</v>
      </c>
    </row>
    <row r="142" spans="1:13" ht="14.4" customHeight="1" x14ac:dyDescent="0.3">
      <c r="A142" s="831" t="s">
        <v>2417</v>
      </c>
      <c r="B142" s="832" t="s">
        <v>1823</v>
      </c>
      <c r="C142" s="832" t="s">
        <v>2528</v>
      </c>
      <c r="D142" s="832" t="s">
        <v>861</v>
      </c>
      <c r="E142" s="832" t="s">
        <v>1835</v>
      </c>
      <c r="F142" s="849"/>
      <c r="G142" s="849"/>
      <c r="H142" s="837">
        <v>0</v>
      </c>
      <c r="I142" s="849">
        <v>3</v>
      </c>
      <c r="J142" s="849">
        <v>1472.67</v>
      </c>
      <c r="K142" s="837">
        <v>1</v>
      </c>
      <c r="L142" s="849">
        <v>3</v>
      </c>
      <c r="M142" s="850">
        <v>1472.67</v>
      </c>
    </row>
    <row r="143" spans="1:13" ht="14.4" customHeight="1" x14ac:dyDescent="0.3">
      <c r="A143" s="831" t="s">
        <v>2417</v>
      </c>
      <c r="B143" s="832" t="s">
        <v>1823</v>
      </c>
      <c r="C143" s="832" t="s">
        <v>2575</v>
      </c>
      <c r="D143" s="832" t="s">
        <v>867</v>
      </c>
      <c r="E143" s="832" t="s">
        <v>2273</v>
      </c>
      <c r="F143" s="849"/>
      <c r="G143" s="849"/>
      <c r="H143" s="837">
        <v>0</v>
      </c>
      <c r="I143" s="849">
        <v>1</v>
      </c>
      <c r="J143" s="849">
        <v>1385.62</v>
      </c>
      <c r="K143" s="837">
        <v>1</v>
      </c>
      <c r="L143" s="849">
        <v>1</v>
      </c>
      <c r="M143" s="850">
        <v>1385.62</v>
      </c>
    </row>
    <row r="144" spans="1:13" ht="14.4" customHeight="1" x14ac:dyDescent="0.3">
      <c r="A144" s="831" t="s">
        <v>2417</v>
      </c>
      <c r="B144" s="832" t="s">
        <v>1860</v>
      </c>
      <c r="C144" s="832" t="s">
        <v>1862</v>
      </c>
      <c r="D144" s="832" t="s">
        <v>875</v>
      </c>
      <c r="E144" s="832" t="s">
        <v>1863</v>
      </c>
      <c r="F144" s="849"/>
      <c r="G144" s="849"/>
      <c r="H144" s="837">
        <v>0</v>
      </c>
      <c r="I144" s="849">
        <v>1</v>
      </c>
      <c r="J144" s="849">
        <v>42.51</v>
      </c>
      <c r="K144" s="837">
        <v>1</v>
      </c>
      <c r="L144" s="849">
        <v>1</v>
      </c>
      <c r="M144" s="850">
        <v>42.51</v>
      </c>
    </row>
    <row r="145" spans="1:13" ht="14.4" customHeight="1" x14ac:dyDescent="0.3">
      <c r="A145" s="831" t="s">
        <v>2417</v>
      </c>
      <c r="B145" s="832" t="s">
        <v>1872</v>
      </c>
      <c r="C145" s="832" t="s">
        <v>2574</v>
      </c>
      <c r="D145" s="832" t="s">
        <v>1268</v>
      </c>
      <c r="E145" s="832" t="s">
        <v>1876</v>
      </c>
      <c r="F145" s="849"/>
      <c r="G145" s="849"/>
      <c r="H145" s="837">
        <v>0</v>
      </c>
      <c r="I145" s="849">
        <v>1</v>
      </c>
      <c r="J145" s="849">
        <v>27.5</v>
      </c>
      <c r="K145" s="837">
        <v>1</v>
      </c>
      <c r="L145" s="849">
        <v>1</v>
      </c>
      <c r="M145" s="850">
        <v>27.5</v>
      </c>
    </row>
    <row r="146" spans="1:13" ht="14.4" customHeight="1" x14ac:dyDescent="0.3">
      <c r="A146" s="831" t="s">
        <v>2417</v>
      </c>
      <c r="B146" s="832" t="s">
        <v>1932</v>
      </c>
      <c r="C146" s="832" t="s">
        <v>1933</v>
      </c>
      <c r="D146" s="832" t="s">
        <v>1131</v>
      </c>
      <c r="E146" s="832" t="s">
        <v>1902</v>
      </c>
      <c r="F146" s="849"/>
      <c r="G146" s="849"/>
      <c r="H146" s="837">
        <v>0</v>
      </c>
      <c r="I146" s="849">
        <v>1</v>
      </c>
      <c r="J146" s="849">
        <v>47.7</v>
      </c>
      <c r="K146" s="837">
        <v>1</v>
      </c>
      <c r="L146" s="849">
        <v>1</v>
      </c>
      <c r="M146" s="850">
        <v>47.7</v>
      </c>
    </row>
    <row r="147" spans="1:13" ht="14.4" customHeight="1" x14ac:dyDescent="0.3">
      <c r="A147" s="831" t="s">
        <v>2417</v>
      </c>
      <c r="B147" s="832" t="s">
        <v>1932</v>
      </c>
      <c r="C147" s="832" t="s">
        <v>1934</v>
      </c>
      <c r="D147" s="832" t="s">
        <v>1131</v>
      </c>
      <c r="E147" s="832" t="s">
        <v>1935</v>
      </c>
      <c r="F147" s="849"/>
      <c r="G147" s="849"/>
      <c r="H147" s="837">
        <v>0</v>
      </c>
      <c r="I147" s="849">
        <v>1</v>
      </c>
      <c r="J147" s="849">
        <v>143.09</v>
      </c>
      <c r="K147" s="837">
        <v>1</v>
      </c>
      <c r="L147" s="849">
        <v>1</v>
      </c>
      <c r="M147" s="850">
        <v>143.09</v>
      </c>
    </row>
    <row r="148" spans="1:13" ht="14.4" customHeight="1" x14ac:dyDescent="0.3">
      <c r="A148" s="831" t="s">
        <v>2417</v>
      </c>
      <c r="B148" s="832" t="s">
        <v>1946</v>
      </c>
      <c r="C148" s="832" t="s">
        <v>2477</v>
      </c>
      <c r="D148" s="832" t="s">
        <v>1948</v>
      </c>
      <c r="E148" s="832" t="s">
        <v>2478</v>
      </c>
      <c r="F148" s="849"/>
      <c r="G148" s="849"/>
      <c r="H148" s="837">
        <v>0</v>
      </c>
      <c r="I148" s="849">
        <v>1</v>
      </c>
      <c r="J148" s="849">
        <v>145.72999999999999</v>
      </c>
      <c r="K148" s="837">
        <v>1</v>
      </c>
      <c r="L148" s="849">
        <v>1</v>
      </c>
      <c r="M148" s="850">
        <v>145.72999999999999</v>
      </c>
    </row>
    <row r="149" spans="1:13" ht="14.4" customHeight="1" x14ac:dyDescent="0.3">
      <c r="A149" s="831" t="s">
        <v>2417</v>
      </c>
      <c r="B149" s="832" t="s">
        <v>2114</v>
      </c>
      <c r="C149" s="832" t="s">
        <v>2115</v>
      </c>
      <c r="D149" s="832" t="s">
        <v>2116</v>
      </c>
      <c r="E149" s="832" t="s">
        <v>2117</v>
      </c>
      <c r="F149" s="849"/>
      <c r="G149" s="849"/>
      <c r="H149" s="837"/>
      <c r="I149" s="849">
        <v>3</v>
      </c>
      <c r="J149" s="849">
        <v>0</v>
      </c>
      <c r="K149" s="837"/>
      <c r="L149" s="849">
        <v>3</v>
      </c>
      <c r="M149" s="850">
        <v>0</v>
      </c>
    </row>
    <row r="150" spans="1:13" ht="14.4" customHeight="1" x14ac:dyDescent="0.3">
      <c r="A150" s="831" t="s">
        <v>2417</v>
      </c>
      <c r="B150" s="832" t="s">
        <v>2149</v>
      </c>
      <c r="C150" s="832" t="s">
        <v>2150</v>
      </c>
      <c r="D150" s="832" t="s">
        <v>2151</v>
      </c>
      <c r="E150" s="832" t="s">
        <v>2152</v>
      </c>
      <c r="F150" s="849"/>
      <c r="G150" s="849"/>
      <c r="H150" s="837">
        <v>0</v>
      </c>
      <c r="I150" s="849">
        <v>1</v>
      </c>
      <c r="J150" s="849">
        <v>88.92</v>
      </c>
      <c r="K150" s="837">
        <v>1</v>
      </c>
      <c r="L150" s="849">
        <v>1</v>
      </c>
      <c r="M150" s="850">
        <v>88.92</v>
      </c>
    </row>
    <row r="151" spans="1:13" ht="14.4" customHeight="1" x14ac:dyDescent="0.3">
      <c r="A151" s="831" t="s">
        <v>2417</v>
      </c>
      <c r="B151" s="832" t="s">
        <v>2170</v>
      </c>
      <c r="C151" s="832" t="s">
        <v>3116</v>
      </c>
      <c r="D151" s="832" t="s">
        <v>710</v>
      </c>
      <c r="E151" s="832" t="s">
        <v>2542</v>
      </c>
      <c r="F151" s="849"/>
      <c r="G151" s="849"/>
      <c r="H151" s="837">
        <v>0</v>
      </c>
      <c r="I151" s="849">
        <v>1</v>
      </c>
      <c r="J151" s="849">
        <v>264</v>
      </c>
      <c r="K151" s="837">
        <v>1</v>
      </c>
      <c r="L151" s="849">
        <v>1</v>
      </c>
      <c r="M151" s="850">
        <v>264</v>
      </c>
    </row>
    <row r="152" spans="1:13" ht="14.4" customHeight="1" x14ac:dyDescent="0.3">
      <c r="A152" s="831" t="s">
        <v>2417</v>
      </c>
      <c r="B152" s="832" t="s">
        <v>2170</v>
      </c>
      <c r="C152" s="832" t="s">
        <v>2171</v>
      </c>
      <c r="D152" s="832" t="s">
        <v>708</v>
      </c>
      <c r="E152" s="832" t="s">
        <v>1991</v>
      </c>
      <c r="F152" s="849"/>
      <c r="G152" s="849"/>
      <c r="H152" s="837">
        <v>0</v>
      </c>
      <c r="I152" s="849">
        <v>1</v>
      </c>
      <c r="J152" s="849">
        <v>65.989999999999995</v>
      </c>
      <c r="K152" s="837">
        <v>1</v>
      </c>
      <c r="L152" s="849">
        <v>1</v>
      </c>
      <c r="M152" s="850">
        <v>65.989999999999995</v>
      </c>
    </row>
    <row r="153" spans="1:13" ht="14.4" customHeight="1" x14ac:dyDescent="0.3">
      <c r="A153" s="831" t="s">
        <v>2417</v>
      </c>
      <c r="B153" s="832" t="s">
        <v>2170</v>
      </c>
      <c r="C153" s="832" t="s">
        <v>2541</v>
      </c>
      <c r="D153" s="832" t="s">
        <v>710</v>
      </c>
      <c r="E153" s="832" t="s">
        <v>2542</v>
      </c>
      <c r="F153" s="849"/>
      <c r="G153" s="849"/>
      <c r="H153" s="837">
        <v>0</v>
      </c>
      <c r="I153" s="849">
        <v>1</v>
      </c>
      <c r="J153" s="849">
        <v>264</v>
      </c>
      <c r="K153" s="837">
        <v>1</v>
      </c>
      <c r="L153" s="849">
        <v>1</v>
      </c>
      <c r="M153" s="850">
        <v>264</v>
      </c>
    </row>
    <row r="154" spans="1:13" ht="14.4" customHeight="1" x14ac:dyDescent="0.3">
      <c r="A154" s="831" t="s">
        <v>2418</v>
      </c>
      <c r="B154" s="832" t="s">
        <v>1782</v>
      </c>
      <c r="C154" s="832" t="s">
        <v>2475</v>
      </c>
      <c r="D154" s="832" t="s">
        <v>1786</v>
      </c>
      <c r="E154" s="832" t="s">
        <v>1787</v>
      </c>
      <c r="F154" s="849"/>
      <c r="G154" s="849"/>
      <c r="H154" s="837">
        <v>0</v>
      </c>
      <c r="I154" s="849">
        <v>1</v>
      </c>
      <c r="J154" s="849">
        <v>16.12</v>
      </c>
      <c r="K154" s="837">
        <v>1</v>
      </c>
      <c r="L154" s="849">
        <v>1</v>
      </c>
      <c r="M154" s="850">
        <v>16.12</v>
      </c>
    </row>
    <row r="155" spans="1:13" ht="14.4" customHeight="1" x14ac:dyDescent="0.3">
      <c r="A155" s="831" t="s">
        <v>2418</v>
      </c>
      <c r="B155" s="832" t="s">
        <v>1782</v>
      </c>
      <c r="C155" s="832" t="s">
        <v>2862</v>
      </c>
      <c r="D155" s="832" t="s">
        <v>1786</v>
      </c>
      <c r="E155" s="832" t="s">
        <v>1791</v>
      </c>
      <c r="F155" s="849"/>
      <c r="G155" s="849"/>
      <c r="H155" s="837">
        <v>0</v>
      </c>
      <c r="I155" s="849">
        <v>4</v>
      </c>
      <c r="J155" s="849">
        <v>129</v>
      </c>
      <c r="K155" s="837">
        <v>1</v>
      </c>
      <c r="L155" s="849">
        <v>4</v>
      </c>
      <c r="M155" s="850">
        <v>129</v>
      </c>
    </row>
    <row r="156" spans="1:13" ht="14.4" customHeight="1" x14ac:dyDescent="0.3">
      <c r="A156" s="831" t="s">
        <v>2418</v>
      </c>
      <c r="B156" s="832" t="s">
        <v>1799</v>
      </c>
      <c r="C156" s="832" t="s">
        <v>2877</v>
      </c>
      <c r="D156" s="832" t="s">
        <v>786</v>
      </c>
      <c r="E156" s="832" t="s">
        <v>2878</v>
      </c>
      <c r="F156" s="849"/>
      <c r="G156" s="849"/>
      <c r="H156" s="837"/>
      <c r="I156" s="849">
        <v>4</v>
      </c>
      <c r="J156" s="849">
        <v>0</v>
      </c>
      <c r="K156" s="837"/>
      <c r="L156" s="849">
        <v>4</v>
      </c>
      <c r="M156" s="850">
        <v>0</v>
      </c>
    </row>
    <row r="157" spans="1:13" ht="14.4" customHeight="1" x14ac:dyDescent="0.3">
      <c r="A157" s="831" t="s">
        <v>2418</v>
      </c>
      <c r="B157" s="832" t="s">
        <v>1799</v>
      </c>
      <c r="C157" s="832" t="s">
        <v>1800</v>
      </c>
      <c r="D157" s="832" t="s">
        <v>786</v>
      </c>
      <c r="E157" s="832" t="s">
        <v>1801</v>
      </c>
      <c r="F157" s="849"/>
      <c r="G157" s="849"/>
      <c r="H157" s="837"/>
      <c r="I157" s="849">
        <v>1</v>
      </c>
      <c r="J157" s="849">
        <v>0</v>
      </c>
      <c r="K157" s="837"/>
      <c r="L157" s="849">
        <v>1</v>
      </c>
      <c r="M157" s="850">
        <v>0</v>
      </c>
    </row>
    <row r="158" spans="1:13" ht="14.4" customHeight="1" x14ac:dyDescent="0.3">
      <c r="A158" s="831" t="s">
        <v>2418</v>
      </c>
      <c r="B158" s="832" t="s">
        <v>1823</v>
      </c>
      <c r="C158" s="832" t="s">
        <v>2858</v>
      </c>
      <c r="D158" s="832" t="s">
        <v>861</v>
      </c>
      <c r="E158" s="832" t="s">
        <v>2859</v>
      </c>
      <c r="F158" s="849"/>
      <c r="G158" s="849"/>
      <c r="H158" s="837">
        <v>0</v>
      </c>
      <c r="I158" s="849">
        <v>2</v>
      </c>
      <c r="J158" s="849">
        <v>294.52</v>
      </c>
      <c r="K158" s="837">
        <v>1</v>
      </c>
      <c r="L158" s="849">
        <v>2</v>
      </c>
      <c r="M158" s="850">
        <v>294.52</v>
      </c>
    </row>
    <row r="159" spans="1:13" ht="14.4" customHeight="1" x14ac:dyDescent="0.3">
      <c r="A159" s="831" t="s">
        <v>2418</v>
      </c>
      <c r="B159" s="832" t="s">
        <v>1823</v>
      </c>
      <c r="C159" s="832" t="s">
        <v>2860</v>
      </c>
      <c r="D159" s="832" t="s">
        <v>861</v>
      </c>
      <c r="E159" s="832" t="s">
        <v>1831</v>
      </c>
      <c r="F159" s="849"/>
      <c r="G159" s="849"/>
      <c r="H159" s="837">
        <v>0</v>
      </c>
      <c r="I159" s="849">
        <v>2</v>
      </c>
      <c r="J159" s="849">
        <v>1472.66</v>
      </c>
      <c r="K159" s="837">
        <v>1</v>
      </c>
      <c r="L159" s="849">
        <v>2</v>
      </c>
      <c r="M159" s="850">
        <v>1472.66</v>
      </c>
    </row>
    <row r="160" spans="1:13" ht="14.4" customHeight="1" x14ac:dyDescent="0.3">
      <c r="A160" s="831" t="s">
        <v>2418</v>
      </c>
      <c r="B160" s="832" t="s">
        <v>1836</v>
      </c>
      <c r="C160" s="832" t="s">
        <v>1837</v>
      </c>
      <c r="D160" s="832" t="s">
        <v>1838</v>
      </c>
      <c r="E160" s="832" t="s">
        <v>1839</v>
      </c>
      <c r="F160" s="849"/>
      <c r="G160" s="849"/>
      <c r="H160" s="837">
        <v>0</v>
      </c>
      <c r="I160" s="849">
        <v>1</v>
      </c>
      <c r="J160" s="849">
        <v>93.43</v>
      </c>
      <c r="K160" s="837">
        <v>1</v>
      </c>
      <c r="L160" s="849">
        <v>1</v>
      </c>
      <c r="M160" s="850">
        <v>93.43</v>
      </c>
    </row>
    <row r="161" spans="1:13" ht="14.4" customHeight="1" x14ac:dyDescent="0.3">
      <c r="A161" s="831" t="s">
        <v>2418</v>
      </c>
      <c r="B161" s="832" t="s">
        <v>3197</v>
      </c>
      <c r="C161" s="832" t="s">
        <v>2863</v>
      </c>
      <c r="D161" s="832" t="s">
        <v>1618</v>
      </c>
      <c r="E161" s="832" t="s">
        <v>2864</v>
      </c>
      <c r="F161" s="849">
        <v>1</v>
      </c>
      <c r="G161" s="849">
        <v>0</v>
      </c>
      <c r="H161" s="837"/>
      <c r="I161" s="849"/>
      <c r="J161" s="849"/>
      <c r="K161" s="837"/>
      <c r="L161" s="849">
        <v>1</v>
      </c>
      <c r="M161" s="850">
        <v>0</v>
      </c>
    </row>
    <row r="162" spans="1:13" ht="14.4" customHeight="1" x14ac:dyDescent="0.3">
      <c r="A162" s="831" t="s">
        <v>2418</v>
      </c>
      <c r="B162" s="832" t="s">
        <v>1846</v>
      </c>
      <c r="C162" s="832" t="s">
        <v>1849</v>
      </c>
      <c r="D162" s="832" t="s">
        <v>730</v>
      </c>
      <c r="E162" s="832" t="s">
        <v>613</v>
      </c>
      <c r="F162" s="849"/>
      <c r="G162" s="849"/>
      <c r="H162" s="837">
        <v>0</v>
      </c>
      <c r="I162" s="849">
        <v>1</v>
      </c>
      <c r="J162" s="849">
        <v>72</v>
      </c>
      <c r="K162" s="837">
        <v>1</v>
      </c>
      <c r="L162" s="849">
        <v>1</v>
      </c>
      <c r="M162" s="850">
        <v>72</v>
      </c>
    </row>
    <row r="163" spans="1:13" ht="14.4" customHeight="1" x14ac:dyDescent="0.3">
      <c r="A163" s="831" t="s">
        <v>2418</v>
      </c>
      <c r="B163" s="832" t="s">
        <v>2284</v>
      </c>
      <c r="C163" s="832" t="s">
        <v>2285</v>
      </c>
      <c r="D163" s="832" t="s">
        <v>1648</v>
      </c>
      <c r="E163" s="832" t="s">
        <v>2286</v>
      </c>
      <c r="F163" s="849"/>
      <c r="G163" s="849"/>
      <c r="H163" s="837">
        <v>0</v>
      </c>
      <c r="I163" s="849">
        <v>1</v>
      </c>
      <c r="J163" s="849">
        <v>300.31</v>
      </c>
      <c r="K163" s="837">
        <v>1</v>
      </c>
      <c r="L163" s="849">
        <v>1</v>
      </c>
      <c r="M163" s="850">
        <v>300.31</v>
      </c>
    </row>
    <row r="164" spans="1:13" ht="14.4" customHeight="1" x14ac:dyDescent="0.3">
      <c r="A164" s="831" t="s">
        <v>2418</v>
      </c>
      <c r="B164" s="832" t="s">
        <v>1860</v>
      </c>
      <c r="C164" s="832" t="s">
        <v>1862</v>
      </c>
      <c r="D164" s="832" t="s">
        <v>875</v>
      </c>
      <c r="E164" s="832" t="s">
        <v>1863</v>
      </c>
      <c r="F164" s="849"/>
      <c r="G164" s="849"/>
      <c r="H164" s="837">
        <v>0</v>
      </c>
      <c r="I164" s="849">
        <v>5</v>
      </c>
      <c r="J164" s="849">
        <v>212.54999999999998</v>
      </c>
      <c r="K164" s="837">
        <v>1</v>
      </c>
      <c r="L164" s="849">
        <v>5</v>
      </c>
      <c r="M164" s="850">
        <v>212.54999999999998</v>
      </c>
    </row>
    <row r="165" spans="1:13" ht="14.4" customHeight="1" x14ac:dyDescent="0.3">
      <c r="A165" s="831" t="s">
        <v>2418</v>
      </c>
      <c r="B165" s="832" t="s">
        <v>1872</v>
      </c>
      <c r="C165" s="832" t="s">
        <v>1880</v>
      </c>
      <c r="D165" s="832" t="s">
        <v>1878</v>
      </c>
      <c r="E165" s="832" t="s">
        <v>1881</v>
      </c>
      <c r="F165" s="849"/>
      <c r="G165" s="849"/>
      <c r="H165" s="837">
        <v>0</v>
      </c>
      <c r="I165" s="849">
        <v>4</v>
      </c>
      <c r="J165" s="849">
        <v>42.6</v>
      </c>
      <c r="K165" s="837">
        <v>1</v>
      </c>
      <c r="L165" s="849">
        <v>4</v>
      </c>
      <c r="M165" s="850">
        <v>42.6</v>
      </c>
    </row>
    <row r="166" spans="1:13" ht="14.4" customHeight="1" x14ac:dyDescent="0.3">
      <c r="A166" s="831" t="s">
        <v>2418</v>
      </c>
      <c r="B166" s="832" t="s">
        <v>1872</v>
      </c>
      <c r="C166" s="832" t="s">
        <v>1882</v>
      </c>
      <c r="D166" s="832" t="s">
        <v>1878</v>
      </c>
      <c r="E166" s="832" t="s">
        <v>1883</v>
      </c>
      <c r="F166" s="849"/>
      <c r="G166" s="849"/>
      <c r="H166" s="837">
        <v>0</v>
      </c>
      <c r="I166" s="849">
        <v>1</v>
      </c>
      <c r="J166" s="849">
        <v>35.11</v>
      </c>
      <c r="K166" s="837">
        <v>1</v>
      </c>
      <c r="L166" s="849">
        <v>1</v>
      </c>
      <c r="M166" s="850">
        <v>35.11</v>
      </c>
    </row>
    <row r="167" spans="1:13" ht="14.4" customHeight="1" x14ac:dyDescent="0.3">
      <c r="A167" s="831" t="s">
        <v>2418</v>
      </c>
      <c r="B167" s="832" t="s">
        <v>1872</v>
      </c>
      <c r="C167" s="832" t="s">
        <v>2856</v>
      </c>
      <c r="D167" s="832" t="s">
        <v>2857</v>
      </c>
      <c r="E167" s="832" t="s">
        <v>2789</v>
      </c>
      <c r="F167" s="849">
        <v>1</v>
      </c>
      <c r="G167" s="849">
        <v>70.23</v>
      </c>
      <c r="H167" s="837">
        <v>1</v>
      </c>
      <c r="I167" s="849"/>
      <c r="J167" s="849"/>
      <c r="K167" s="837">
        <v>0</v>
      </c>
      <c r="L167" s="849">
        <v>1</v>
      </c>
      <c r="M167" s="850">
        <v>70.23</v>
      </c>
    </row>
    <row r="168" spans="1:13" ht="14.4" customHeight="1" x14ac:dyDescent="0.3">
      <c r="A168" s="831" t="s">
        <v>2418</v>
      </c>
      <c r="B168" s="832" t="s">
        <v>1897</v>
      </c>
      <c r="C168" s="832" t="s">
        <v>1901</v>
      </c>
      <c r="D168" s="832" t="s">
        <v>1899</v>
      </c>
      <c r="E168" s="832" t="s">
        <v>1902</v>
      </c>
      <c r="F168" s="849"/>
      <c r="G168" s="849"/>
      <c r="H168" s="837">
        <v>0</v>
      </c>
      <c r="I168" s="849">
        <v>1</v>
      </c>
      <c r="J168" s="849">
        <v>35.11</v>
      </c>
      <c r="K168" s="837">
        <v>1</v>
      </c>
      <c r="L168" s="849">
        <v>1</v>
      </c>
      <c r="M168" s="850">
        <v>35.11</v>
      </c>
    </row>
    <row r="169" spans="1:13" ht="14.4" customHeight="1" x14ac:dyDescent="0.3">
      <c r="A169" s="831" t="s">
        <v>2418</v>
      </c>
      <c r="B169" s="832" t="s">
        <v>1910</v>
      </c>
      <c r="C169" s="832" t="s">
        <v>2297</v>
      </c>
      <c r="D169" s="832" t="s">
        <v>699</v>
      </c>
      <c r="E169" s="832" t="s">
        <v>2298</v>
      </c>
      <c r="F169" s="849"/>
      <c r="G169" s="849"/>
      <c r="H169" s="837">
        <v>0</v>
      </c>
      <c r="I169" s="849">
        <v>1</v>
      </c>
      <c r="J169" s="849">
        <v>8.7899999999999991</v>
      </c>
      <c r="K169" s="837">
        <v>1</v>
      </c>
      <c r="L169" s="849">
        <v>1</v>
      </c>
      <c r="M169" s="850">
        <v>8.7899999999999991</v>
      </c>
    </row>
    <row r="170" spans="1:13" ht="14.4" customHeight="1" x14ac:dyDescent="0.3">
      <c r="A170" s="831" t="s">
        <v>2418</v>
      </c>
      <c r="B170" s="832" t="s">
        <v>1913</v>
      </c>
      <c r="C170" s="832" t="s">
        <v>1917</v>
      </c>
      <c r="D170" s="832" t="s">
        <v>1915</v>
      </c>
      <c r="E170" s="832" t="s">
        <v>1918</v>
      </c>
      <c r="F170" s="849"/>
      <c r="G170" s="849"/>
      <c r="H170" s="837">
        <v>0</v>
      </c>
      <c r="I170" s="849">
        <v>1</v>
      </c>
      <c r="J170" s="849">
        <v>62.18</v>
      </c>
      <c r="K170" s="837">
        <v>1</v>
      </c>
      <c r="L170" s="849">
        <v>1</v>
      </c>
      <c r="M170" s="850">
        <v>62.18</v>
      </c>
    </row>
    <row r="171" spans="1:13" ht="14.4" customHeight="1" x14ac:dyDescent="0.3">
      <c r="A171" s="831" t="s">
        <v>2418</v>
      </c>
      <c r="B171" s="832" t="s">
        <v>1927</v>
      </c>
      <c r="C171" s="832" t="s">
        <v>1928</v>
      </c>
      <c r="D171" s="832" t="s">
        <v>1929</v>
      </c>
      <c r="E171" s="832" t="s">
        <v>1930</v>
      </c>
      <c r="F171" s="849"/>
      <c r="G171" s="849"/>
      <c r="H171" s="837">
        <v>0</v>
      </c>
      <c r="I171" s="849">
        <v>1</v>
      </c>
      <c r="J171" s="849">
        <v>218.73</v>
      </c>
      <c r="K171" s="837">
        <v>1</v>
      </c>
      <c r="L171" s="849">
        <v>1</v>
      </c>
      <c r="M171" s="850">
        <v>218.73</v>
      </c>
    </row>
    <row r="172" spans="1:13" ht="14.4" customHeight="1" x14ac:dyDescent="0.3">
      <c r="A172" s="831" t="s">
        <v>2418</v>
      </c>
      <c r="B172" s="832" t="s">
        <v>1936</v>
      </c>
      <c r="C172" s="832" t="s">
        <v>1937</v>
      </c>
      <c r="D172" s="832" t="s">
        <v>1938</v>
      </c>
      <c r="E172" s="832" t="s">
        <v>1939</v>
      </c>
      <c r="F172" s="849"/>
      <c r="G172" s="849"/>
      <c r="H172" s="837">
        <v>0</v>
      </c>
      <c r="I172" s="849">
        <v>2</v>
      </c>
      <c r="J172" s="849">
        <v>20.68</v>
      </c>
      <c r="K172" s="837">
        <v>1</v>
      </c>
      <c r="L172" s="849">
        <v>2</v>
      </c>
      <c r="M172" s="850">
        <v>20.68</v>
      </c>
    </row>
    <row r="173" spans="1:13" ht="14.4" customHeight="1" x14ac:dyDescent="0.3">
      <c r="A173" s="831" t="s">
        <v>2418</v>
      </c>
      <c r="B173" s="832" t="s">
        <v>1936</v>
      </c>
      <c r="C173" s="832" t="s">
        <v>2692</v>
      </c>
      <c r="D173" s="832" t="s">
        <v>1938</v>
      </c>
      <c r="E173" s="832" t="s">
        <v>1916</v>
      </c>
      <c r="F173" s="849"/>
      <c r="G173" s="849"/>
      <c r="H173" s="837">
        <v>0</v>
      </c>
      <c r="I173" s="849">
        <v>1</v>
      </c>
      <c r="J173" s="849">
        <v>47.7</v>
      </c>
      <c r="K173" s="837">
        <v>1</v>
      </c>
      <c r="L173" s="849">
        <v>1</v>
      </c>
      <c r="M173" s="850">
        <v>47.7</v>
      </c>
    </row>
    <row r="174" spans="1:13" ht="14.4" customHeight="1" x14ac:dyDescent="0.3">
      <c r="A174" s="831" t="s">
        <v>2418</v>
      </c>
      <c r="B174" s="832" t="s">
        <v>1973</v>
      </c>
      <c r="C174" s="832" t="s">
        <v>1974</v>
      </c>
      <c r="D174" s="832" t="s">
        <v>1975</v>
      </c>
      <c r="E174" s="832" t="s">
        <v>1976</v>
      </c>
      <c r="F174" s="849"/>
      <c r="G174" s="849"/>
      <c r="H174" s="837">
        <v>0</v>
      </c>
      <c r="I174" s="849">
        <v>3</v>
      </c>
      <c r="J174" s="849">
        <v>237.32999999999998</v>
      </c>
      <c r="K174" s="837">
        <v>1</v>
      </c>
      <c r="L174" s="849">
        <v>3</v>
      </c>
      <c r="M174" s="850">
        <v>237.32999999999998</v>
      </c>
    </row>
    <row r="175" spans="1:13" ht="14.4" customHeight="1" x14ac:dyDescent="0.3">
      <c r="A175" s="831" t="s">
        <v>2418</v>
      </c>
      <c r="B175" s="832" t="s">
        <v>1981</v>
      </c>
      <c r="C175" s="832" t="s">
        <v>2326</v>
      </c>
      <c r="D175" s="832" t="s">
        <v>1627</v>
      </c>
      <c r="E175" s="832" t="s">
        <v>1628</v>
      </c>
      <c r="F175" s="849"/>
      <c r="G175" s="849"/>
      <c r="H175" s="837">
        <v>0</v>
      </c>
      <c r="I175" s="849">
        <v>1</v>
      </c>
      <c r="J175" s="849">
        <v>86.73</v>
      </c>
      <c r="K175" s="837">
        <v>1</v>
      </c>
      <c r="L175" s="849">
        <v>1</v>
      </c>
      <c r="M175" s="850">
        <v>86.73</v>
      </c>
    </row>
    <row r="176" spans="1:13" ht="14.4" customHeight="1" x14ac:dyDescent="0.3">
      <c r="A176" s="831" t="s">
        <v>2418</v>
      </c>
      <c r="B176" s="832" t="s">
        <v>1988</v>
      </c>
      <c r="C176" s="832" t="s">
        <v>1994</v>
      </c>
      <c r="D176" s="832" t="s">
        <v>1990</v>
      </c>
      <c r="E176" s="832" t="s">
        <v>1995</v>
      </c>
      <c r="F176" s="849"/>
      <c r="G176" s="849"/>
      <c r="H176" s="837">
        <v>0</v>
      </c>
      <c r="I176" s="849">
        <v>1</v>
      </c>
      <c r="J176" s="849">
        <v>93.18</v>
      </c>
      <c r="K176" s="837">
        <v>1</v>
      </c>
      <c r="L176" s="849">
        <v>1</v>
      </c>
      <c r="M176" s="850">
        <v>93.18</v>
      </c>
    </row>
    <row r="177" spans="1:13" ht="14.4" customHeight="1" x14ac:dyDescent="0.3">
      <c r="A177" s="831" t="s">
        <v>2418</v>
      </c>
      <c r="B177" s="832" t="s">
        <v>1988</v>
      </c>
      <c r="C177" s="832" t="s">
        <v>1989</v>
      </c>
      <c r="D177" s="832" t="s">
        <v>1990</v>
      </c>
      <c r="E177" s="832" t="s">
        <v>1991</v>
      </c>
      <c r="F177" s="849"/>
      <c r="G177" s="849"/>
      <c r="H177" s="837">
        <v>0</v>
      </c>
      <c r="I177" s="849">
        <v>3</v>
      </c>
      <c r="J177" s="849">
        <v>139.80000000000001</v>
      </c>
      <c r="K177" s="837">
        <v>1</v>
      </c>
      <c r="L177" s="849">
        <v>3</v>
      </c>
      <c r="M177" s="850">
        <v>139.80000000000001</v>
      </c>
    </row>
    <row r="178" spans="1:13" ht="14.4" customHeight="1" x14ac:dyDescent="0.3">
      <c r="A178" s="831" t="s">
        <v>2418</v>
      </c>
      <c r="B178" s="832" t="s">
        <v>1998</v>
      </c>
      <c r="C178" s="832" t="s">
        <v>2332</v>
      </c>
      <c r="D178" s="832" t="s">
        <v>2000</v>
      </c>
      <c r="E178" s="832" t="s">
        <v>1995</v>
      </c>
      <c r="F178" s="849"/>
      <c r="G178" s="849"/>
      <c r="H178" s="837">
        <v>0</v>
      </c>
      <c r="I178" s="849">
        <v>1</v>
      </c>
      <c r="J178" s="849">
        <v>143.35</v>
      </c>
      <c r="K178" s="837">
        <v>1</v>
      </c>
      <c r="L178" s="849">
        <v>1</v>
      </c>
      <c r="M178" s="850">
        <v>143.35</v>
      </c>
    </row>
    <row r="179" spans="1:13" ht="14.4" customHeight="1" x14ac:dyDescent="0.3">
      <c r="A179" s="831" t="s">
        <v>2418</v>
      </c>
      <c r="B179" s="832" t="s">
        <v>2017</v>
      </c>
      <c r="C179" s="832" t="s">
        <v>2026</v>
      </c>
      <c r="D179" s="832" t="s">
        <v>2019</v>
      </c>
      <c r="E179" s="832" t="s">
        <v>2025</v>
      </c>
      <c r="F179" s="849"/>
      <c r="G179" s="849"/>
      <c r="H179" s="837">
        <v>0</v>
      </c>
      <c r="I179" s="849">
        <v>2</v>
      </c>
      <c r="J179" s="849">
        <v>126.28</v>
      </c>
      <c r="K179" s="837">
        <v>1</v>
      </c>
      <c r="L179" s="849">
        <v>2</v>
      </c>
      <c r="M179" s="850">
        <v>126.28</v>
      </c>
    </row>
    <row r="180" spans="1:13" ht="14.4" customHeight="1" x14ac:dyDescent="0.3">
      <c r="A180" s="831" t="s">
        <v>2418</v>
      </c>
      <c r="B180" s="832" t="s">
        <v>2017</v>
      </c>
      <c r="C180" s="832" t="s">
        <v>2027</v>
      </c>
      <c r="D180" s="832" t="s">
        <v>2019</v>
      </c>
      <c r="E180" s="832" t="s">
        <v>2028</v>
      </c>
      <c r="F180" s="849"/>
      <c r="G180" s="849"/>
      <c r="H180" s="837">
        <v>0</v>
      </c>
      <c r="I180" s="849">
        <v>3</v>
      </c>
      <c r="J180" s="849">
        <v>147.24</v>
      </c>
      <c r="K180" s="837">
        <v>1</v>
      </c>
      <c r="L180" s="849">
        <v>3</v>
      </c>
      <c r="M180" s="850">
        <v>147.24</v>
      </c>
    </row>
    <row r="181" spans="1:13" ht="14.4" customHeight="1" x14ac:dyDescent="0.3">
      <c r="A181" s="831" t="s">
        <v>2418</v>
      </c>
      <c r="B181" s="832" t="s">
        <v>2094</v>
      </c>
      <c r="C181" s="832" t="s">
        <v>2095</v>
      </c>
      <c r="D181" s="832" t="s">
        <v>602</v>
      </c>
      <c r="E181" s="832" t="s">
        <v>603</v>
      </c>
      <c r="F181" s="849"/>
      <c r="G181" s="849"/>
      <c r="H181" s="837">
        <v>0</v>
      </c>
      <c r="I181" s="849">
        <v>6</v>
      </c>
      <c r="J181" s="849">
        <v>130.56</v>
      </c>
      <c r="K181" s="837">
        <v>1</v>
      </c>
      <c r="L181" s="849">
        <v>6</v>
      </c>
      <c r="M181" s="850">
        <v>130.56</v>
      </c>
    </row>
    <row r="182" spans="1:13" ht="14.4" customHeight="1" x14ac:dyDescent="0.3">
      <c r="A182" s="831" t="s">
        <v>2418</v>
      </c>
      <c r="B182" s="832" t="s">
        <v>2114</v>
      </c>
      <c r="C182" s="832" t="s">
        <v>2115</v>
      </c>
      <c r="D182" s="832" t="s">
        <v>2116</v>
      </c>
      <c r="E182" s="832" t="s">
        <v>2117</v>
      </c>
      <c r="F182" s="849"/>
      <c r="G182" s="849"/>
      <c r="H182" s="837"/>
      <c r="I182" s="849">
        <v>4</v>
      </c>
      <c r="J182" s="849">
        <v>0</v>
      </c>
      <c r="K182" s="837"/>
      <c r="L182" s="849">
        <v>4</v>
      </c>
      <c r="M182" s="850">
        <v>0</v>
      </c>
    </row>
    <row r="183" spans="1:13" ht="14.4" customHeight="1" x14ac:dyDescent="0.3">
      <c r="A183" s="831" t="s">
        <v>2418</v>
      </c>
      <c r="B183" s="832" t="s">
        <v>2129</v>
      </c>
      <c r="C183" s="832" t="s">
        <v>2132</v>
      </c>
      <c r="D183" s="832" t="s">
        <v>2133</v>
      </c>
      <c r="E183" s="832" t="s">
        <v>2134</v>
      </c>
      <c r="F183" s="849"/>
      <c r="G183" s="849"/>
      <c r="H183" s="837">
        <v>0</v>
      </c>
      <c r="I183" s="849">
        <v>1</v>
      </c>
      <c r="J183" s="849">
        <v>109.89</v>
      </c>
      <c r="K183" s="837">
        <v>1</v>
      </c>
      <c r="L183" s="849">
        <v>1</v>
      </c>
      <c r="M183" s="850">
        <v>109.89</v>
      </c>
    </row>
    <row r="184" spans="1:13" ht="14.4" customHeight="1" x14ac:dyDescent="0.3">
      <c r="A184" s="831" t="s">
        <v>2418</v>
      </c>
      <c r="B184" s="832" t="s">
        <v>2149</v>
      </c>
      <c r="C184" s="832" t="s">
        <v>2150</v>
      </c>
      <c r="D184" s="832" t="s">
        <v>2151</v>
      </c>
      <c r="E184" s="832" t="s">
        <v>2152</v>
      </c>
      <c r="F184" s="849"/>
      <c r="G184" s="849"/>
      <c r="H184" s="837">
        <v>0</v>
      </c>
      <c r="I184" s="849">
        <v>2</v>
      </c>
      <c r="J184" s="849">
        <v>177.84</v>
      </c>
      <c r="K184" s="837">
        <v>1</v>
      </c>
      <c r="L184" s="849">
        <v>2</v>
      </c>
      <c r="M184" s="850">
        <v>177.84</v>
      </c>
    </row>
    <row r="185" spans="1:13" ht="14.4" customHeight="1" x14ac:dyDescent="0.3">
      <c r="A185" s="831" t="s">
        <v>2418</v>
      </c>
      <c r="B185" s="832" t="s">
        <v>2149</v>
      </c>
      <c r="C185" s="832" t="s">
        <v>2361</v>
      </c>
      <c r="D185" s="832" t="s">
        <v>2151</v>
      </c>
      <c r="E185" s="832" t="s">
        <v>2362</v>
      </c>
      <c r="F185" s="849"/>
      <c r="G185" s="849"/>
      <c r="H185" s="837">
        <v>0</v>
      </c>
      <c r="I185" s="849">
        <v>1</v>
      </c>
      <c r="J185" s="849">
        <v>467.28</v>
      </c>
      <c r="K185" s="837">
        <v>1</v>
      </c>
      <c r="L185" s="849">
        <v>1</v>
      </c>
      <c r="M185" s="850">
        <v>467.28</v>
      </c>
    </row>
    <row r="186" spans="1:13" ht="14.4" customHeight="1" x14ac:dyDescent="0.3">
      <c r="A186" s="831" t="s">
        <v>2418</v>
      </c>
      <c r="B186" s="832" t="s">
        <v>2161</v>
      </c>
      <c r="C186" s="832" t="s">
        <v>2162</v>
      </c>
      <c r="D186" s="832" t="s">
        <v>2163</v>
      </c>
      <c r="E186" s="832" t="s">
        <v>2164</v>
      </c>
      <c r="F186" s="849"/>
      <c r="G186" s="849"/>
      <c r="H186" s="837">
        <v>0</v>
      </c>
      <c r="I186" s="849">
        <v>3</v>
      </c>
      <c r="J186" s="849">
        <v>14.100000000000001</v>
      </c>
      <c r="K186" s="837">
        <v>1</v>
      </c>
      <c r="L186" s="849">
        <v>3</v>
      </c>
      <c r="M186" s="850">
        <v>14.100000000000001</v>
      </c>
    </row>
    <row r="187" spans="1:13" ht="14.4" customHeight="1" x14ac:dyDescent="0.3">
      <c r="A187" s="831" t="s">
        <v>2418</v>
      </c>
      <c r="B187" s="832" t="s">
        <v>2165</v>
      </c>
      <c r="C187" s="832" t="s">
        <v>2166</v>
      </c>
      <c r="D187" s="832" t="s">
        <v>1307</v>
      </c>
      <c r="E187" s="832" t="s">
        <v>2167</v>
      </c>
      <c r="F187" s="849"/>
      <c r="G187" s="849"/>
      <c r="H187" s="837"/>
      <c r="I187" s="849">
        <v>2</v>
      </c>
      <c r="J187" s="849">
        <v>0</v>
      </c>
      <c r="K187" s="837"/>
      <c r="L187" s="849">
        <v>2</v>
      </c>
      <c r="M187" s="850">
        <v>0</v>
      </c>
    </row>
    <row r="188" spans="1:13" ht="14.4" customHeight="1" x14ac:dyDescent="0.3">
      <c r="A188" s="831" t="s">
        <v>2418</v>
      </c>
      <c r="B188" s="832" t="s">
        <v>2170</v>
      </c>
      <c r="C188" s="832" t="s">
        <v>2171</v>
      </c>
      <c r="D188" s="832" t="s">
        <v>708</v>
      </c>
      <c r="E188" s="832" t="s">
        <v>1991</v>
      </c>
      <c r="F188" s="849"/>
      <c r="G188" s="849"/>
      <c r="H188" s="837">
        <v>0</v>
      </c>
      <c r="I188" s="849">
        <v>1</v>
      </c>
      <c r="J188" s="849">
        <v>65.989999999999995</v>
      </c>
      <c r="K188" s="837">
        <v>1</v>
      </c>
      <c r="L188" s="849">
        <v>1</v>
      </c>
      <c r="M188" s="850">
        <v>65.989999999999995</v>
      </c>
    </row>
    <row r="189" spans="1:13" ht="14.4" customHeight="1" x14ac:dyDescent="0.3">
      <c r="A189" s="831" t="s">
        <v>2418</v>
      </c>
      <c r="B189" s="832" t="s">
        <v>2170</v>
      </c>
      <c r="C189" s="832" t="s">
        <v>2172</v>
      </c>
      <c r="D189" s="832" t="s">
        <v>710</v>
      </c>
      <c r="E189" s="832" t="s">
        <v>1995</v>
      </c>
      <c r="F189" s="849"/>
      <c r="G189" s="849"/>
      <c r="H189" s="837">
        <v>0</v>
      </c>
      <c r="I189" s="849">
        <v>3</v>
      </c>
      <c r="J189" s="849">
        <v>396</v>
      </c>
      <c r="K189" s="837">
        <v>1</v>
      </c>
      <c r="L189" s="849">
        <v>3</v>
      </c>
      <c r="M189" s="850">
        <v>396</v>
      </c>
    </row>
    <row r="190" spans="1:13" ht="14.4" customHeight="1" x14ac:dyDescent="0.3">
      <c r="A190" s="831" t="s">
        <v>2418</v>
      </c>
      <c r="B190" s="832" t="s">
        <v>2175</v>
      </c>
      <c r="C190" s="832" t="s">
        <v>2176</v>
      </c>
      <c r="D190" s="832" t="s">
        <v>2177</v>
      </c>
      <c r="E190" s="832" t="s">
        <v>2088</v>
      </c>
      <c r="F190" s="849"/>
      <c r="G190" s="849"/>
      <c r="H190" s="837">
        <v>0</v>
      </c>
      <c r="I190" s="849">
        <v>4</v>
      </c>
      <c r="J190" s="849">
        <v>491.84</v>
      </c>
      <c r="K190" s="837">
        <v>1</v>
      </c>
      <c r="L190" s="849">
        <v>4</v>
      </c>
      <c r="M190" s="850">
        <v>491.84</v>
      </c>
    </row>
    <row r="191" spans="1:13" ht="14.4" customHeight="1" x14ac:dyDescent="0.3">
      <c r="A191" s="831" t="s">
        <v>2418</v>
      </c>
      <c r="B191" s="832" t="s">
        <v>2373</v>
      </c>
      <c r="C191" s="832" t="s">
        <v>2374</v>
      </c>
      <c r="D191" s="832" t="s">
        <v>2375</v>
      </c>
      <c r="E191" s="832" t="s">
        <v>2376</v>
      </c>
      <c r="F191" s="849"/>
      <c r="G191" s="849"/>
      <c r="H191" s="837">
        <v>0</v>
      </c>
      <c r="I191" s="849">
        <v>1</v>
      </c>
      <c r="J191" s="849">
        <v>123.2</v>
      </c>
      <c r="K191" s="837">
        <v>1</v>
      </c>
      <c r="L191" s="849">
        <v>1</v>
      </c>
      <c r="M191" s="850">
        <v>123.2</v>
      </c>
    </row>
    <row r="192" spans="1:13" ht="14.4" customHeight="1" x14ac:dyDescent="0.3">
      <c r="A192" s="831" t="s">
        <v>2418</v>
      </c>
      <c r="B192" s="832" t="s">
        <v>2373</v>
      </c>
      <c r="C192" s="832" t="s">
        <v>2837</v>
      </c>
      <c r="D192" s="832" t="s">
        <v>2838</v>
      </c>
      <c r="E192" s="832" t="s">
        <v>1991</v>
      </c>
      <c r="F192" s="849">
        <v>3</v>
      </c>
      <c r="G192" s="849">
        <v>396</v>
      </c>
      <c r="H192" s="837">
        <v>1</v>
      </c>
      <c r="I192" s="849"/>
      <c r="J192" s="849"/>
      <c r="K192" s="837">
        <v>0</v>
      </c>
      <c r="L192" s="849">
        <v>3</v>
      </c>
      <c r="M192" s="850">
        <v>396</v>
      </c>
    </row>
    <row r="193" spans="1:13" ht="14.4" customHeight="1" x14ac:dyDescent="0.3">
      <c r="A193" s="831" t="s">
        <v>2418</v>
      </c>
      <c r="B193" s="832" t="s">
        <v>2192</v>
      </c>
      <c r="C193" s="832" t="s">
        <v>2193</v>
      </c>
      <c r="D193" s="832" t="s">
        <v>2194</v>
      </c>
      <c r="E193" s="832" t="s">
        <v>2195</v>
      </c>
      <c r="F193" s="849"/>
      <c r="G193" s="849"/>
      <c r="H193" s="837">
        <v>0</v>
      </c>
      <c r="I193" s="849">
        <v>3</v>
      </c>
      <c r="J193" s="849">
        <v>792.69</v>
      </c>
      <c r="K193" s="837">
        <v>1</v>
      </c>
      <c r="L193" s="849">
        <v>3</v>
      </c>
      <c r="M193" s="850">
        <v>792.69</v>
      </c>
    </row>
    <row r="194" spans="1:13" ht="14.4" customHeight="1" x14ac:dyDescent="0.3">
      <c r="A194" s="831" t="s">
        <v>2418</v>
      </c>
      <c r="B194" s="832" t="s">
        <v>2200</v>
      </c>
      <c r="C194" s="832" t="s">
        <v>2201</v>
      </c>
      <c r="D194" s="832" t="s">
        <v>2202</v>
      </c>
      <c r="E194" s="832" t="s">
        <v>2203</v>
      </c>
      <c r="F194" s="849"/>
      <c r="G194" s="849"/>
      <c r="H194" s="837">
        <v>0</v>
      </c>
      <c r="I194" s="849">
        <v>1</v>
      </c>
      <c r="J194" s="849">
        <v>103.8</v>
      </c>
      <c r="K194" s="837">
        <v>1</v>
      </c>
      <c r="L194" s="849">
        <v>1</v>
      </c>
      <c r="M194" s="850">
        <v>103.8</v>
      </c>
    </row>
    <row r="195" spans="1:13" ht="14.4" customHeight="1" x14ac:dyDescent="0.3">
      <c r="A195" s="831" t="s">
        <v>2418</v>
      </c>
      <c r="B195" s="832" t="s">
        <v>2274</v>
      </c>
      <c r="C195" s="832" t="s">
        <v>2275</v>
      </c>
      <c r="D195" s="832" t="s">
        <v>2276</v>
      </c>
      <c r="E195" s="832" t="s">
        <v>2277</v>
      </c>
      <c r="F195" s="849"/>
      <c r="G195" s="849"/>
      <c r="H195" s="837">
        <v>0</v>
      </c>
      <c r="I195" s="849">
        <v>1</v>
      </c>
      <c r="J195" s="849">
        <v>1887.9</v>
      </c>
      <c r="K195" s="837">
        <v>1</v>
      </c>
      <c r="L195" s="849">
        <v>1</v>
      </c>
      <c r="M195" s="850">
        <v>1887.9</v>
      </c>
    </row>
    <row r="196" spans="1:13" ht="14.4" customHeight="1" x14ac:dyDescent="0.3">
      <c r="A196" s="831" t="s">
        <v>2418</v>
      </c>
      <c r="B196" s="832" t="s">
        <v>1792</v>
      </c>
      <c r="C196" s="832" t="s">
        <v>2261</v>
      </c>
      <c r="D196" s="832" t="s">
        <v>1794</v>
      </c>
      <c r="E196" s="832" t="s">
        <v>2262</v>
      </c>
      <c r="F196" s="849"/>
      <c r="G196" s="849"/>
      <c r="H196" s="837">
        <v>0</v>
      </c>
      <c r="I196" s="849">
        <v>1</v>
      </c>
      <c r="J196" s="849">
        <v>414.07</v>
      </c>
      <c r="K196" s="837">
        <v>1</v>
      </c>
      <c r="L196" s="849">
        <v>1</v>
      </c>
      <c r="M196" s="850">
        <v>414.07</v>
      </c>
    </row>
    <row r="197" spans="1:13" ht="14.4" customHeight="1" x14ac:dyDescent="0.3">
      <c r="A197" s="831" t="s">
        <v>2418</v>
      </c>
      <c r="B197" s="832" t="s">
        <v>2110</v>
      </c>
      <c r="C197" s="832" t="s">
        <v>2111</v>
      </c>
      <c r="D197" s="832" t="s">
        <v>2112</v>
      </c>
      <c r="E197" s="832" t="s">
        <v>2113</v>
      </c>
      <c r="F197" s="849"/>
      <c r="G197" s="849"/>
      <c r="H197" s="837">
        <v>0</v>
      </c>
      <c r="I197" s="849">
        <v>2</v>
      </c>
      <c r="J197" s="849">
        <v>100.64</v>
      </c>
      <c r="K197" s="837">
        <v>1</v>
      </c>
      <c r="L197" s="849">
        <v>2</v>
      </c>
      <c r="M197" s="850">
        <v>100.64</v>
      </c>
    </row>
    <row r="198" spans="1:13" ht="14.4" customHeight="1" x14ac:dyDescent="0.3">
      <c r="A198" s="831" t="s">
        <v>2419</v>
      </c>
      <c r="B198" s="832" t="s">
        <v>1782</v>
      </c>
      <c r="C198" s="832" t="s">
        <v>2475</v>
      </c>
      <c r="D198" s="832" t="s">
        <v>1786</v>
      </c>
      <c r="E198" s="832" t="s">
        <v>1787</v>
      </c>
      <c r="F198" s="849"/>
      <c r="G198" s="849"/>
      <c r="H198" s="837">
        <v>0</v>
      </c>
      <c r="I198" s="849">
        <v>2</v>
      </c>
      <c r="J198" s="849">
        <v>32.24</v>
      </c>
      <c r="K198" s="837">
        <v>1</v>
      </c>
      <c r="L198" s="849">
        <v>2</v>
      </c>
      <c r="M198" s="850">
        <v>32.24</v>
      </c>
    </row>
    <row r="199" spans="1:13" ht="14.4" customHeight="1" x14ac:dyDescent="0.3">
      <c r="A199" s="831" t="s">
        <v>2419</v>
      </c>
      <c r="B199" s="832" t="s">
        <v>1782</v>
      </c>
      <c r="C199" s="832" t="s">
        <v>1788</v>
      </c>
      <c r="D199" s="832" t="s">
        <v>1786</v>
      </c>
      <c r="E199" s="832" t="s">
        <v>1789</v>
      </c>
      <c r="F199" s="849"/>
      <c r="G199" s="849"/>
      <c r="H199" s="837">
        <v>0</v>
      </c>
      <c r="I199" s="849">
        <v>2</v>
      </c>
      <c r="J199" s="849">
        <v>115.2</v>
      </c>
      <c r="K199" s="837">
        <v>1</v>
      </c>
      <c r="L199" s="849">
        <v>2</v>
      </c>
      <c r="M199" s="850">
        <v>115.2</v>
      </c>
    </row>
    <row r="200" spans="1:13" ht="14.4" customHeight="1" x14ac:dyDescent="0.3">
      <c r="A200" s="831" t="s">
        <v>2419</v>
      </c>
      <c r="B200" s="832" t="s">
        <v>1782</v>
      </c>
      <c r="C200" s="832" t="s">
        <v>1785</v>
      </c>
      <c r="D200" s="832" t="s">
        <v>1786</v>
      </c>
      <c r="E200" s="832" t="s">
        <v>1787</v>
      </c>
      <c r="F200" s="849"/>
      <c r="G200" s="849"/>
      <c r="H200" s="837">
        <v>0</v>
      </c>
      <c r="I200" s="849">
        <v>3</v>
      </c>
      <c r="J200" s="849">
        <v>48.36</v>
      </c>
      <c r="K200" s="837">
        <v>1</v>
      </c>
      <c r="L200" s="849">
        <v>3</v>
      </c>
      <c r="M200" s="850">
        <v>48.36</v>
      </c>
    </row>
    <row r="201" spans="1:13" ht="14.4" customHeight="1" x14ac:dyDescent="0.3">
      <c r="A201" s="831" t="s">
        <v>2419</v>
      </c>
      <c r="B201" s="832" t="s">
        <v>2265</v>
      </c>
      <c r="C201" s="832" t="s">
        <v>2918</v>
      </c>
      <c r="D201" s="832" t="s">
        <v>2919</v>
      </c>
      <c r="E201" s="832" t="s">
        <v>2920</v>
      </c>
      <c r="F201" s="849">
        <v>1</v>
      </c>
      <c r="G201" s="849">
        <v>36.020000000000003</v>
      </c>
      <c r="H201" s="837">
        <v>1</v>
      </c>
      <c r="I201" s="849"/>
      <c r="J201" s="849"/>
      <c r="K201" s="837">
        <v>0</v>
      </c>
      <c r="L201" s="849">
        <v>1</v>
      </c>
      <c r="M201" s="850">
        <v>36.020000000000003</v>
      </c>
    </row>
    <row r="202" spans="1:13" ht="14.4" customHeight="1" x14ac:dyDescent="0.3">
      <c r="A202" s="831" t="s">
        <v>2419</v>
      </c>
      <c r="B202" s="832" t="s">
        <v>1819</v>
      </c>
      <c r="C202" s="832" t="s">
        <v>1820</v>
      </c>
      <c r="D202" s="832" t="s">
        <v>1821</v>
      </c>
      <c r="E202" s="832" t="s">
        <v>1822</v>
      </c>
      <c r="F202" s="849"/>
      <c r="G202" s="849"/>
      <c r="H202" s="837">
        <v>0</v>
      </c>
      <c r="I202" s="849">
        <v>1</v>
      </c>
      <c r="J202" s="849">
        <v>120.61</v>
      </c>
      <c r="K202" s="837">
        <v>1</v>
      </c>
      <c r="L202" s="849">
        <v>1</v>
      </c>
      <c r="M202" s="850">
        <v>120.61</v>
      </c>
    </row>
    <row r="203" spans="1:13" ht="14.4" customHeight="1" x14ac:dyDescent="0.3">
      <c r="A203" s="831" t="s">
        <v>2419</v>
      </c>
      <c r="B203" s="832" t="s">
        <v>1823</v>
      </c>
      <c r="C203" s="832" t="s">
        <v>2509</v>
      </c>
      <c r="D203" s="832" t="s">
        <v>861</v>
      </c>
      <c r="E203" s="832" t="s">
        <v>1829</v>
      </c>
      <c r="F203" s="849"/>
      <c r="G203" s="849"/>
      <c r="H203" s="837">
        <v>0</v>
      </c>
      <c r="I203" s="849">
        <v>5</v>
      </c>
      <c r="J203" s="849">
        <v>1840.8000000000002</v>
      </c>
      <c r="K203" s="837">
        <v>1</v>
      </c>
      <c r="L203" s="849">
        <v>5</v>
      </c>
      <c r="M203" s="850">
        <v>1840.8000000000002</v>
      </c>
    </row>
    <row r="204" spans="1:13" ht="14.4" customHeight="1" x14ac:dyDescent="0.3">
      <c r="A204" s="831" t="s">
        <v>2419</v>
      </c>
      <c r="B204" s="832" t="s">
        <v>1823</v>
      </c>
      <c r="C204" s="832" t="s">
        <v>2860</v>
      </c>
      <c r="D204" s="832" t="s">
        <v>861</v>
      </c>
      <c r="E204" s="832" t="s">
        <v>1831</v>
      </c>
      <c r="F204" s="849"/>
      <c r="G204" s="849"/>
      <c r="H204" s="837">
        <v>0</v>
      </c>
      <c r="I204" s="849">
        <v>2</v>
      </c>
      <c r="J204" s="849">
        <v>1472.66</v>
      </c>
      <c r="K204" s="837">
        <v>1</v>
      </c>
      <c r="L204" s="849">
        <v>2</v>
      </c>
      <c r="M204" s="850">
        <v>1472.66</v>
      </c>
    </row>
    <row r="205" spans="1:13" ht="14.4" customHeight="1" x14ac:dyDescent="0.3">
      <c r="A205" s="831" t="s">
        <v>2419</v>
      </c>
      <c r="B205" s="832" t="s">
        <v>1850</v>
      </c>
      <c r="C205" s="832" t="s">
        <v>1851</v>
      </c>
      <c r="D205" s="832" t="s">
        <v>1852</v>
      </c>
      <c r="E205" s="832" t="s">
        <v>1853</v>
      </c>
      <c r="F205" s="849"/>
      <c r="G205" s="849"/>
      <c r="H205" s="837">
        <v>0</v>
      </c>
      <c r="I205" s="849">
        <v>2</v>
      </c>
      <c r="J205" s="849">
        <v>262.64</v>
      </c>
      <c r="K205" s="837">
        <v>1</v>
      </c>
      <c r="L205" s="849">
        <v>2</v>
      </c>
      <c r="M205" s="850">
        <v>262.64</v>
      </c>
    </row>
    <row r="206" spans="1:13" ht="14.4" customHeight="1" x14ac:dyDescent="0.3">
      <c r="A206" s="831" t="s">
        <v>2419</v>
      </c>
      <c r="B206" s="832" t="s">
        <v>1860</v>
      </c>
      <c r="C206" s="832" t="s">
        <v>1862</v>
      </c>
      <c r="D206" s="832" t="s">
        <v>875</v>
      </c>
      <c r="E206" s="832" t="s">
        <v>1863</v>
      </c>
      <c r="F206" s="849"/>
      <c r="G206" s="849"/>
      <c r="H206" s="837">
        <v>0</v>
      </c>
      <c r="I206" s="849">
        <v>10</v>
      </c>
      <c r="J206" s="849">
        <v>425.09999999999997</v>
      </c>
      <c r="K206" s="837">
        <v>1</v>
      </c>
      <c r="L206" s="849">
        <v>10</v>
      </c>
      <c r="M206" s="850">
        <v>425.09999999999997</v>
      </c>
    </row>
    <row r="207" spans="1:13" ht="14.4" customHeight="1" x14ac:dyDescent="0.3">
      <c r="A207" s="831" t="s">
        <v>2419</v>
      </c>
      <c r="B207" s="832" t="s">
        <v>1872</v>
      </c>
      <c r="C207" s="832" t="s">
        <v>1880</v>
      </c>
      <c r="D207" s="832" t="s">
        <v>1878</v>
      </c>
      <c r="E207" s="832" t="s">
        <v>1881</v>
      </c>
      <c r="F207" s="849"/>
      <c r="G207" s="849"/>
      <c r="H207" s="837">
        <v>0</v>
      </c>
      <c r="I207" s="849">
        <v>1</v>
      </c>
      <c r="J207" s="849">
        <v>10.65</v>
      </c>
      <c r="K207" s="837">
        <v>1</v>
      </c>
      <c r="L207" s="849">
        <v>1</v>
      </c>
      <c r="M207" s="850">
        <v>10.65</v>
      </c>
    </row>
    <row r="208" spans="1:13" ht="14.4" customHeight="1" x14ac:dyDescent="0.3">
      <c r="A208" s="831" t="s">
        <v>2419</v>
      </c>
      <c r="B208" s="832" t="s">
        <v>1872</v>
      </c>
      <c r="C208" s="832" t="s">
        <v>1889</v>
      </c>
      <c r="D208" s="832" t="s">
        <v>1878</v>
      </c>
      <c r="E208" s="832" t="s">
        <v>1890</v>
      </c>
      <c r="F208" s="849"/>
      <c r="G208" s="849"/>
      <c r="H208" s="837">
        <v>0</v>
      </c>
      <c r="I208" s="849">
        <v>2</v>
      </c>
      <c r="J208" s="849">
        <v>35.119999999999997</v>
      </c>
      <c r="K208" s="837">
        <v>1</v>
      </c>
      <c r="L208" s="849">
        <v>2</v>
      </c>
      <c r="M208" s="850">
        <v>35.119999999999997</v>
      </c>
    </row>
    <row r="209" spans="1:13" ht="14.4" customHeight="1" x14ac:dyDescent="0.3">
      <c r="A209" s="831" t="s">
        <v>2419</v>
      </c>
      <c r="B209" s="832" t="s">
        <v>1872</v>
      </c>
      <c r="C209" s="832" t="s">
        <v>1873</v>
      </c>
      <c r="D209" s="832" t="s">
        <v>1266</v>
      </c>
      <c r="E209" s="832" t="s">
        <v>1874</v>
      </c>
      <c r="F209" s="849">
        <v>1</v>
      </c>
      <c r="G209" s="849">
        <v>54.99</v>
      </c>
      <c r="H209" s="837">
        <v>1</v>
      </c>
      <c r="I209" s="849"/>
      <c r="J209" s="849"/>
      <c r="K209" s="837">
        <v>0</v>
      </c>
      <c r="L209" s="849">
        <v>1</v>
      </c>
      <c r="M209" s="850">
        <v>54.99</v>
      </c>
    </row>
    <row r="210" spans="1:13" ht="14.4" customHeight="1" x14ac:dyDescent="0.3">
      <c r="A210" s="831" t="s">
        <v>2419</v>
      </c>
      <c r="B210" s="832" t="s">
        <v>1897</v>
      </c>
      <c r="C210" s="832" t="s">
        <v>1898</v>
      </c>
      <c r="D210" s="832" t="s">
        <v>1899</v>
      </c>
      <c r="E210" s="832" t="s">
        <v>1900</v>
      </c>
      <c r="F210" s="849"/>
      <c r="G210" s="849"/>
      <c r="H210" s="837">
        <v>0</v>
      </c>
      <c r="I210" s="849">
        <v>4</v>
      </c>
      <c r="J210" s="849">
        <v>70.239999999999995</v>
      </c>
      <c r="K210" s="837">
        <v>1</v>
      </c>
      <c r="L210" s="849">
        <v>4</v>
      </c>
      <c r="M210" s="850">
        <v>70.239999999999995</v>
      </c>
    </row>
    <row r="211" spans="1:13" ht="14.4" customHeight="1" x14ac:dyDescent="0.3">
      <c r="A211" s="831" t="s">
        <v>2419</v>
      </c>
      <c r="B211" s="832" t="s">
        <v>1910</v>
      </c>
      <c r="C211" s="832" t="s">
        <v>2297</v>
      </c>
      <c r="D211" s="832" t="s">
        <v>699</v>
      </c>
      <c r="E211" s="832" t="s">
        <v>2298</v>
      </c>
      <c r="F211" s="849"/>
      <c r="G211" s="849"/>
      <c r="H211" s="837">
        <v>0</v>
      </c>
      <c r="I211" s="849">
        <v>2</v>
      </c>
      <c r="J211" s="849">
        <v>17.579999999999998</v>
      </c>
      <c r="K211" s="837">
        <v>1</v>
      </c>
      <c r="L211" s="849">
        <v>2</v>
      </c>
      <c r="M211" s="850">
        <v>17.579999999999998</v>
      </c>
    </row>
    <row r="212" spans="1:13" ht="14.4" customHeight="1" x14ac:dyDescent="0.3">
      <c r="A212" s="831" t="s">
        <v>2419</v>
      </c>
      <c r="B212" s="832" t="s">
        <v>1913</v>
      </c>
      <c r="C212" s="832" t="s">
        <v>2886</v>
      </c>
      <c r="D212" s="832" t="s">
        <v>2757</v>
      </c>
      <c r="E212" s="832" t="s">
        <v>1916</v>
      </c>
      <c r="F212" s="849">
        <v>1</v>
      </c>
      <c r="G212" s="849">
        <v>31.09</v>
      </c>
      <c r="H212" s="837">
        <v>1</v>
      </c>
      <c r="I212" s="849"/>
      <c r="J212" s="849"/>
      <c r="K212" s="837">
        <v>0</v>
      </c>
      <c r="L212" s="849">
        <v>1</v>
      </c>
      <c r="M212" s="850">
        <v>31.09</v>
      </c>
    </row>
    <row r="213" spans="1:13" ht="14.4" customHeight="1" x14ac:dyDescent="0.3">
      <c r="A213" s="831" t="s">
        <v>2419</v>
      </c>
      <c r="B213" s="832" t="s">
        <v>1913</v>
      </c>
      <c r="C213" s="832" t="s">
        <v>1914</v>
      </c>
      <c r="D213" s="832" t="s">
        <v>1915</v>
      </c>
      <c r="E213" s="832" t="s">
        <v>1916</v>
      </c>
      <c r="F213" s="849"/>
      <c r="G213" s="849"/>
      <c r="H213" s="837">
        <v>0</v>
      </c>
      <c r="I213" s="849">
        <v>2</v>
      </c>
      <c r="J213" s="849">
        <v>62.18</v>
      </c>
      <c r="K213" s="837">
        <v>1</v>
      </c>
      <c r="L213" s="849">
        <v>2</v>
      </c>
      <c r="M213" s="850">
        <v>62.18</v>
      </c>
    </row>
    <row r="214" spans="1:13" ht="14.4" customHeight="1" x14ac:dyDescent="0.3">
      <c r="A214" s="831" t="s">
        <v>2419</v>
      </c>
      <c r="B214" s="832" t="s">
        <v>1932</v>
      </c>
      <c r="C214" s="832" t="s">
        <v>1933</v>
      </c>
      <c r="D214" s="832" t="s">
        <v>1131</v>
      </c>
      <c r="E214" s="832" t="s">
        <v>1902</v>
      </c>
      <c r="F214" s="849"/>
      <c r="G214" s="849"/>
      <c r="H214" s="837">
        <v>0</v>
      </c>
      <c r="I214" s="849">
        <v>2</v>
      </c>
      <c r="J214" s="849">
        <v>95.4</v>
      </c>
      <c r="K214" s="837">
        <v>1</v>
      </c>
      <c r="L214" s="849">
        <v>2</v>
      </c>
      <c r="M214" s="850">
        <v>95.4</v>
      </c>
    </row>
    <row r="215" spans="1:13" ht="14.4" customHeight="1" x14ac:dyDescent="0.3">
      <c r="A215" s="831" t="s">
        <v>2419</v>
      </c>
      <c r="B215" s="832" t="s">
        <v>1936</v>
      </c>
      <c r="C215" s="832" t="s">
        <v>1937</v>
      </c>
      <c r="D215" s="832" t="s">
        <v>1938</v>
      </c>
      <c r="E215" s="832" t="s">
        <v>1939</v>
      </c>
      <c r="F215" s="849"/>
      <c r="G215" s="849"/>
      <c r="H215" s="837">
        <v>0</v>
      </c>
      <c r="I215" s="849">
        <v>2</v>
      </c>
      <c r="J215" s="849">
        <v>20.68</v>
      </c>
      <c r="K215" s="837">
        <v>1</v>
      </c>
      <c r="L215" s="849">
        <v>2</v>
      </c>
      <c r="M215" s="850">
        <v>20.68</v>
      </c>
    </row>
    <row r="216" spans="1:13" ht="14.4" customHeight="1" x14ac:dyDescent="0.3">
      <c r="A216" s="831" t="s">
        <v>2419</v>
      </c>
      <c r="B216" s="832" t="s">
        <v>1946</v>
      </c>
      <c r="C216" s="832" t="s">
        <v>1947</v>
      </c>
      <c r="D216" s="832" t="s">
        <v>1948</v>
      </c>
      <c r="E216" s="832" t="s">
        <v>1949</v>
      </c>
      <c r="F216" s="849"/>
      <c r="G216" s="849"/>
      <c r="H216" s="837">
        <v>0</v>
      </c>
      <c r="I216" s="849">
        <v>1</v>
      </c>
      <c r="J216" s="849">
        <v>72.88</v>
      </c>
      <c r="K216" s="837">
        <v>1</v>
      </c>
      <c r="L216" s="849">
        <v>1</v>
      </c>
      <c r="M216" s="850">
        <v>72.88</v>
      </c>
    </row>
    <row r="217" spans="1:13" ht="14.4" customHeight="1" x14ac:dyDescent="0.3">
      <c r="A217" s="831" t="s">
        <v>2419</v>
      </c>
      <c r="B217" s="832" t="s">
        <v>1952</v>
      </c>
      <c r="C217" s="832" t="s">
        <v>1953</v>
      </c>
      <c r="D217" s="832" t="s">
        <v>1954</v>
      </c>
      <c r="E217" s="832" t="s">
        <v>1955</v>
      </c>
      <c r="F217" s="849"/>
      <c r="G217" s="849"/>
      <c r="H217" s="837">
        <v>0</v>
      </c>
      <c r="I217" s="849">
        <v>2</v>
      </c>
      <c r="J217" s="849">
        <v>234.92</v>
      </c>
      <c r="K217" s="837">
        <v>1</v>
      </c>
      <c r="L217" s="849">
        <v>2</v>
      </c>
      <c r="M217" s="850">
        <v>234.92</v>
      </c>
    </row>
    <row r="218" spans="1:13" ht="14.4" customHeight="1" x14ac:dyDescent="0.3">
      <c r="A218" s="831" t="s">
        <v>2419</v>
      </c>
      <c r="B218" s="832" t="s">
        <v>1952</v>
      </c>
      <c r="C218" s="832" t="s">
        <v>2928</v>
      </c>
      <c r="D218" s="832" t="s">
        <v>1954</v>
      </c>
      <c r="E218" s="832" t="s">
        <v>2929</v>
      </c>
      <c r="F218" s="849"/>
      <c r="G218" s="849"/>
      <c r="H218" s="837">
        <v>0</v>
      </c>
      <c r="I218" s="849">
        <v>1</v>
      </c>
      <c r="J218" s="849">
        <v>181.94</v>
      </c>
      <c r="K218" s="837">
        <v>1</v>
      </c>
      <c r="L218" s="849">
        <v>1</v>
      </c>
      <c r="M218" s="850">
        <v>181.94</v>
      </c>
    </row>
    <row r="219" spans="1:13" ht="14.4" customHeight="1" x14ac:dyDescent="0.3">
      <c r="A219" s="831" t="s">
        <v>2419</v>
      </c>
      <c r="B219" s="832" t="s">
        <v>1962</v>
      </c>
      <c r="C219" s="832" t="s">
        <v>1963</v>
      </c>
      <c r="D219" s="832" t="s">
        <v>1012</v>
      </c>
      <c r="E219" s="832" t="s">
        <v>1964</v>
      </c>
      <c r="F219" s="849"/>
      <c r="G219" s="849"/>
      <c r="H219" s="837">
        <v>0</v>
      </c>
      <c r="I219" s="849">
        <v>1</v>
      </c>
      <c r="J219" s="849">
        <v>39.549999999999997</v>
      </c>
      <c r="K219" s="837">
        <v>1</v>
      </c>
      <c r="L219" s="849">
        <v>1</v>
      </c>
      <c r="M219" s="850">
        <v>39.549999999999997</v>
      </c>
    </row>
    <row r="220" spans="1:13" ht="14.4" customHeight="1" x14ac:dyDescent="0.3">
      <c r="A220" s="831" t="s">
        <v>2419</v>
      </c>
      <c r="B220" s="832" t="s">
        <v>2321</v>
      </c>
      <c r="C220" s="832" t="s">
        <v>2669</v>
      </c>
      <c r="D220" s="832" t="s">
        <v>1564</v>
      </c>
      <c r="E220" s="832" t="s">
        <v>2670</v>
      </c>
      <c r="F220" s="849"/>
      <c r="G220" s="849"/>
      <c r="H220" s="837">
        <v>0</v>
      </c>
      <c r="I220" s="849">
        <v>1</v>
      </c>
      <c r="J220" s="849">
        <v>25.94</v>
      </c>
      <c r="K220" s="837">
        <v>1</v>
      </c>
      <c r="L220" s="849">
        <v>1</v>
      </c>
      <c r="M220" s="850">
        <v>25.94</v>
      </c>
    </row>
    <row r="221" spans="1:13" ht="14.4" customHeight="1" x14ac:dyDescent="0.3">
      <c r="A221" s="831" t="s">
        <v>2419</v>
      </c>
      <c r="B221" s="832" t="s">
        <v>1988</v>
      </c>
      <c r="C221" s="832" t="s">
        <v>1989</v>
      </c>
      <c r="D221" s="832" t="s">
        <v>1990</v>
      </c>
      <c r="E221" s="832" t="s">
        <v>1991</v>
      </c>
      <c r="F221" s="849"/>
      <c r="G221" s="849"/>
      <c r="H221" s="837">
        <v>0</v>
      </c>
      <c r="I221" s="849">
        <v>1</v>
      </c>
      <c r="J221" s="849">
        <v>46.6</v>
      </c>
      <c r="K221" s="837">
        <v>1</v>
      </c>
      <c r="L221" s="849">
        <v>1</v>
      </c>
      <c r="M221" s="850">
        <v>46.6</v>
      </c>
    </row>
    <row r="222" spans="1:13" ht="14.4" customHeight="1" x14ac:dyDescent="0.3">
      <c r="A222" s="831" t="s">
        <v>2419</v>
      </c>
      <c r="B222" s="832" t="s">
        <v>1998</v>
      </c>
      <c r="C222" s="832" t="s">
        <v>2941</v>
      </c>
      <c r="D222" s="832" t="s">
        <v>2000</v>
      </c>
      <c r="E222" s="832" t="s">
        <v>2942</v>
      </c>
      <c r="F222" s="849"/>
      <c r="G222" s="849"/>
      <c r="H222" s="837">
        <v>0</v>
      </c>
      <c r="I222" s="849">
        <v>1</v>
      </c>
      <c r="J222" s="849">
        <v>220.53</v>
      </c>
      <c r="K222" s="837">
        <v>1</v>
      </c>
      <c r="L222" s="849">
        <v>1</v>
      </c>
      <c r="M222" s="850">
        <v>220.53</v>
      </c>
    </row>
    <row r="223" spans="1:13" ht="14.4" customHeight="1" x14ac:dyDescent="0.3">
      <c r="A223" s="831" t="s">
        <v>2419</v>
      </c>
      <c r="B223" s="832" t="s">
        <v>2017</v>
      </c>
      <c r="C223" s="832" t="s">
        <v>2026</v>
      </c>
      <c r="D223" s="832" t="s">
        <v>2019</v>
      </c>
      <c r="E223" s="832" t="s">
        <v>2025</v>
      </c>
      <c r="F223" s="849"/>
      <c r="G223" s="849"/>
      <c r="H223" s="837">
        <v>0</v>
      </c>
      <c r="I223" s="849">
        <v>1</v>
      </c>
      <c r="J223" s="849">
        <v>63.14</v>
      </c>
      <c r="K223" s="837">
        <v>1</v>
      </c>
      <c r="L223" s="849">
        <v>1</v>
      </c>
      <c r="M223" s="850">
        <v>63.14</v>
      </c>
    </row>
    <row r="224" spans="1:13" ht="14.4" customHeight="1" x14ac:dyDescent="0.3">
      <c r="A224" s="831" t="s">
        <v>2419</v>
      </c>
      <c r="B224" s="832" t="s">
        <v>2017</v>
      </c>
      <c r="C224" s="832" t="s">
        <v>2027</v>
      </c>
      <c r="D224" s="832" t="s">
        <v>2019</v>
      </c>
      <c r="E224" s="832" t="s">
        <v>2028</v>
      </c>
      <c r="F224" s="849"/>
      <c r="G224" s="849"/>
      <c r="H224" s="837">
        <v>0</v>
      </c>
      <c r="I224" s="849">
        <v>2</v>
      </c>
      <c r="J224" s="849">
        <v>98.16</v>
      </c>
      <c r="K224" s="837">
        <v>1</v>
      </c>
      <c r="L224" s="849">
        <v>2</v>
      </c>
      <c r="M224" s="850">
        <v>98.16</v>
      </c>
    </row>
    <row r="225" spans="1:13" ht="14.4" customHeight="1" x14ac:dyDescent="0.3">
      <c r="A225" s="831" t="s">
        <v>2419</v>
      </c>
      <c r="B225" s="832" t="s">
        <v>2094</v>
      </c>
      <c r="C225" s="832" t="s">
        <v>2884</v>
      </c>
      <c r="D225" s="832" t="s">
        <v>2885</v>
      </c>
      <c r="E225" s="832" t="s">
        <v>605</v>
      </c>
      <c r="F225" s="849">
        <v>1</v>
      </c>
      <c r="G225" s="849">
        <v>65.28</v>
      </c>
      <c r="H225" s="837">
        <v>1</v>
      </c>
      <c r="I225" s="849"/>
      <c r="J225" s="849"/>
      <c r="K225" s="837">
        <v>0</v>
      </c>
      <c r="L225" s="849">
        <v>1</v>
      </c>
      <c r="M225" s="850">
        <v>65.28</v>
      </c>
    </row>
    <row r="226" spans="1:13" ht="14.4" customHeight="1" x14ac:dyDescent="0.3">
      <c r="A226" s="831" t="s">
        <v>2419</v>
      </c>
      <c r="B226" s="832" t="s">
        <v>2094</v>
      </c>
      <c r="C226" s="832" t="s">
        <v>2096</v>
      </c>
      <c r="D226" s="832" t="s">
        <v>602</v>
      </c>
      <c r="E226" s="832" t="s">
        <v>604</v>
      </c>
      <c r="F226" s="849"/>
      <c r="G226" s="849"/>
      <c r="H226" s="837">
        <v>0</v>
      </c>
      <c r="I226" s="849">
        <v>2</v>
      </c>
      <c r="J226" s="849">
        <v>145.1</v>
      </c>
      <c r="K226" s="837">
        <v>1</v>
      </c>
      <c r="L226" s="849">
        <v>2</v>
      </c>
      <c r="M226" s="850">
        <v>145.1</v>
      </c>
    </row>
    <row r="227" spans="1:13" ht="14.4" customHeight="1" x14ac:dyDescent="0.3">
      <c r="A227" s="831" t="s">
        <v>2419</v>
      </c>
      <c r="B227" s="832" t="s">
        <v>2094</v>
      </c>
      <c r="C227" s="832" t="s">
        <v>2095</v>
      </c>
      <c r="D227" s="832" t="s">
        <v>602</v>
      </c>
      <c r="E227" s="832" t="s">
        <v>603</v>
      </c>
      <c r="F227" s="849"/>
      <c r="G227" s="849"/>
      <c r="H227" s="837">
        <v>0</v>
      </c>
      <c r="I227" s="849">
        <v>2</v>
      </c>
      <c r="J227" s="849">
        <v>43.52</v>
      </c>
      <c r="K227" s="837">
        <v>1</v>
      </c>
      <c r="L227" s="849">
        <v>2</v>
      </c>
      <c r="M227" s="850">
        <v>43.52</v>
      </c>
    </row>
    <row r="228" spans="1:13" ht="14.4" customHeight="1" x14ac:dyDescent="0.3">
      <c r="A228" s="831" t="s">
        <v>2419</v>
      </c>
      <c r="B228" s="832" t="s">
        <v>2114</v>
      </c>
      <c r="C228" s="832" t="s">
        <v>2115</v>
      </c>
      <c r="D228" s="832" t="s">
        <v>2116</v>
      </c>
      <c r="E228" s="832" t="s">
        <v>2117</v>
      </c>
      <c r="F228" s="849"/>
      <c r="G228" s="849"/>
      <c r="H228" s="837"/>
      <c r="I228" s="849">
        <v>5</v>
      </c>
      <c r="J228" s="849">
        <v>0</v>
      </c>
      <c r="K228" s="837"/>
      <c r="L228" s="849">
        <v>5</v>
      </c>
      <c r="M228" s="850">
        <v>0</v>
      </c>
    </row>
    <row r="229" spans="1:13" ht="14.4" customHeight="1" x14ac:dyDescent="0.3">
      <c r="A229" s="831" t="s">
        <v>2419</v>
      </c>
      <c r="B229" s="832" t="s">
        <v>2129</v>
      </c>
      <c r="C229" s="832" t="s">
        <v>2132</v>
      </c>
      <c r="D229" s="832" t="s">
        <v>2133</v>
      </c>
      <c r="E229" s="832" t="s">
        <v>2134</v>
      </c>
      <c r="F229" s="849"/>
      <c r="G229" s="849"/>
      <c r="H229" s="837">
        <v>0</v>
      </c>
      <c r="I229" s="849">
        <v>1</v>
      </c>
      <c r="J229" s="849">
        <v>109.89</v>
      </c>
      <c r="K229" s="837">
        <v>1</v>
      </c>
      <c r="L229" s="849">
        <v>1</v>
      </c>
      <c r="M229" s="850">
        <v>109.89</v>
      </c>
    </row>
    <row r="230" spans="1:13" ht="14.4" customHeight="1" x14ac:dyDescent="0.3">
      <c r="A230" s="831" t="s">
        <v>2419</v>
      </c>
      <c r="B230" s="832" t="s">
        <v>2139</v>
      </c>
      <c r="C230" s="832" t="s">
        <v>2936</v>
      </c>
      <c r="D230" s="832" t="s">
        <v>1584</v>
      </c>
      <c r="E230" s="832" t="s">
        <v>2937</v>
      </c>
      <c r="F230" s="849"/>
      <c r="G230" s="849"/>
      <c r="H230" s="837">
        <v>0</v>
      </c>
      <c r="I230" s="849">
        <v>1</v>
      </c>
      <c r="J230" s="849">
        <v>1195.75</v>
      </c>
      <c r="K230" s="837">
        <v>1</v>
      </c>
      <c r="L230" s="849">
        <v>1</v>
      </c>
      <c r="M230" s="850">
        <v>1195.75</v>
      </c>
    </row>
    <row r="231" spans="1:13" ht="14.4" customHeight="1" x14ac:dyDescent="0.3">
      <c r="A231" s="831" t="s">
        <v>2419</v>
      </c>
      <c r="B231" s="832" t="s">
        <v>2170</v>
      </c>
      <c r="C231" s="832" t="s">
        <v>2887</v>
      </c>
      <c r="D231" s="832" t="s">
        <v>710</v>
      </c>
      <c r="E231" s="832" t="s">
        <v>1995</v>
      </c>
      <c r="F231" s="849"/>
      <c r="G231" s="849"/>
      <c r="H231" s="837">
        <v>0</v>
      </c>
      <c r="I231" s="849">
        <v>1</v>
      </c>
      <c r="J231" s="849">
        <v>132</v>
      </c>
      <c r="K231" s="837">
        <v>1</v>
      </c>
      <c r="L231" s="849">
        <v>1</v>
      </c>
      <c r="M231" s="850">
        <v>132</v>
      </c>
    </row>
    <row r="232" spans="1:13" ht="14.4" customHeight="1" x14ac:dyDescent="0.3">
      <c r="A232" s="831" t="s">
        <v>2419</v>
      </c>
      <c r="B232" s="832" t="s">
        <v>2200</v>
      </c>
      <c r="C232" s="832" t="s">
        <v>2201</v>
      </c>
      <c r="D232" s="832" t="s">
        <v>2202</v>
      </c>
      <c r="E232" s="832" t="s">
        <v>2203</v>
      </c>
      <c r="F232" s="849"/>
      <c r="G232" s="849"/>
      <c r="H232" s="837">
        <v>0</v>
      </c>
      <c r="I232" s="849">
        <v>1</v>
      </c>
      <c r="J232" s="849">
        <v>103.8</v>
      </c>
      <c r="K232" s="837">
        <v>1</v>
      </c>
      <c r="L232" s="849">
        <v>1</v>
      </c>
      <c r="M232" s="850">
        <v>103.8</v>
      </c>
    </row>
    <row r="233" spans="1:13" ht="14.4" customHeight="1" x14ac:dyDescent="0.3">
      <c r="A233" s="831" t="s">
        <v>2419</v>
      </c>
      <c r="B233" s="832" t="s">
        <v>2223</v>
      </c>
      <c r="C233" s="832" t="s">
        <v>2931</v>
      </c>
      <c r="D233" s="832" t="s">
        <v>1327</v>
      </c>
      <c r="E233" s="832" t="s">
        <v>1328</v>
      </c>
      <c r="F233" s="849"/>
      <c r="G233" s="849"/>
      <c r="H233" s="837">
        <v>0</v>
      </c>
      <c r="I233" s="849">
        <v>14</v>
      </c>
      <c r="J233" s="849">
        <v>2719.64</v>
      </c>
      <c r="K233" s="837">
        <v>1</v>
      </c>
      <c r="L233" s="849">
        <v>14</v>
      </c>
      <c r="M233" s="850">
        <v>2719.64</v>
      </c>
    </row>
    <row r="234" spans="1:13" ht="14.4" customHeight="1" x14ac:dyDescent="0.3">
      <c r="A234" s="831" t="s">
        <v>2419</v>
      </c>
      <c r="B234" s="832" t="s">
        <v>2223</v>
      </c>
      <c r="C234" s="832" t="s">
        <v>2934</v>
      </c>
      <c r="D234" s="832" t="s">
        <v>2935</v>
      </c>
      <c r="E234" s="832" t="s">
        <v>2933</v>
      </c>
      <c r="F234" s="849"/>
      <c r="G234" s="849"/>
      <c r="H234" s="837">
        <v>0</v>
      </c>
      <c r="I234" s="849">
        <v>30</v>
      </c>
      <c r="J234" s="849">
        <v>2375.1</v>
      </c>
      <c r="K234" s="837">
        <v>1</v>
      </c>
      <c r="L234" s="849">
        <v>30</v>
      </c>
      <c r="M234" s="850">
        <v>2375.1</v>
      </c>
    </row>
    <row r="235" spans="1:13" ht="14.4" customHeight="1" x14ac:dyDescent="0.3">
      <c r="A235" s="831" t="s">
        <v>2419</v>
      </c>
      <c r="B235" s="832" t="s">
        <v>2223</v>
      </c>
      <c r="C235" s="832" t="s">
        <v>2932</v>
      </c>
      <c r="D235" s="832" t="s">
        <v>1352</v>
      </c>
      <c r="E235" s="832" t="s">
        <v>2933</v>
      </c>
      <c r="F235" s="849"/>
      <c r="G235" s="849"/>
      <c r="H235" s="837">
        <v>0</v>
      </c>
      <c r="I235" s="849">
        <v>30</v>
      </c>
      <c r="J235" s="849">
        <v>4376.7</v>
      </c>
      <c r="K235" s="837">
        <v>1</v>
      </c>
      <c r="L235" s="849">
        <v>30</v>
      </c>
      <c r="M235" s="850">
        <v>4376.7</v>
      </c>
    </row>
    <row r="236" spans="1:13" ht="14.4" customHeight="1" x14ac:dyDescent="0.3">
      <c r="A236" s="831" t="s">
        <v>2419</v>
      </c>
      <c r="B236" s="832" t="s">
        <v>2274</v>
      </c>
      <c r="C236" s="832" t="s">
        <v>2732</v>
      </c>
      <c r="D236" s="832" t="s">
        <v>2276</v>
      </c>
      <c r="E236" s="832" t="s">
        <v>2733</v>
      </c>
      <c r="F236" s="849"/>
      <c r="G236" s="849"/>
      <c r="H236" s="837">
        <v>0</v>
      </c>
      <c r="I236" s="849">
        <v>1</v>
      </c>
      <c r="J236" s="849">
        <v>1544.99</v>
      </c>
      <c r="K236" s="837">
        <v>1</v>
      </c>
      <c r="L236" s="849">
        <v>1</v>
      </c>
      <c r="M236" s="850">
        <v>1544.99</v>
      </c>
    </row>
    <row r="237" spans="1:13" ht="14.4" customHeight="1" x14ac:dyDescent="0.3">
      <c r="A237" s="831" t="s">
        <v>2419</v>
      </c>
      <c r="B237" s="832" t="s">
        <v>2274</v>
      </c>
      <c r="C237" s="832" t="s">
        <v>2952</v>
      </c>
      <c r="D237" s="832" t="s">
        <v>2276</v>
      </c>
      <c r="E237" s="832" t="s">
        <v>2953</v>
      </c>
      <c r="F237" s="849"/>
      <c r="G237" s="849"/>
      <c r="H237" s="837">
        <v>0</v>
      </c>
      <c r="I237" s="849">
        <v>1</v>
      </c>
      <c r="J237" s="849">
        <v>2669.75</v>
      </c>
      <c r="K237" s="837">
        <v>1</v>
      </c>
      <c r="L237" s="849">
        <v>1</v>
      </c>
      <c r="M237" s="850">
        <v>2669.75</v>
      </c>
    </row>
    <row r="238" spans="1:13" ht="14.4" customHeight="1" x14ac:dyDescent="0.3">
      <c r="A238" s="831" t="s">
        <v>2419</v>
      </c>
      <c r="B238" s="832" t="s">
        <v>2274</v>
      </c>
      <c r="C238" s="832" t="s">
        <v>2954</v>
      </c>
      <c r="D238" s="832" t="s">
        <v>2276</v>
      </c>
      <c r="E238" s="832" t="s">
        <v>2955</v>
      </c>
      <c r="F238" s="849"/>
      <c r="G238" s="849"/>
      <c r="H238" s="837">
        <v>0</v>
      </c>
      <c r="I238" s="849">
        <v>1</v>
      </c>
      <c r="J238" s="849">
        <v>515</v>
      </c>
      <c r="K238" s="837">
        <v>1</v>
      </c>
      <c r="L238" s="849">
        <v>1</v>
      </c>
      <c r="M238" s="850">
        <v>515</v>
      </c>
    </row>
    <row r="239" spans="1:13" ht="14.4" customHeight="1" x14ac:dyDescent="0.3">
      <c r="A239" s="831" t="s">
        <v>2419</v>
      </c>
      <c r="B239" s="832" t="s">
        <v>1792</v>
      </c>
      <c r="C239" s="832" t="s">
        <v>1793</v>
      </c>
      <c r="D239" s="832" t="s">
        <v>1794</v>
      </c>
      <c r="E239" s="832" t="s">
        <v>1795</v>
      </c>
      <c r="F239" s="849"/>
      <c r="G239" s="849"/>
      <c r="H239" s="837">
        <v>0</v>
      </c>
      <c r="I239" s="849">
        <v>1</v>
      </c>
      <c r="J239" s="849">
        <v>165.63</v>
      </c>
      <c r="K239" s="837">
        <v>1</v>
      </c>
      <c r="L239" s="849">
        <v>1</v>
      </c>
      <c r="M239" s="850">
        <v>165.63</v>
      </c>
    </row>
    <row r="240" spans="1:13" ht="14.4" customHeight="1" x14ac:dyDescent="0.3">
      <c r="A240" s="831" t="s">
        <v>2419</v>
      </c>
      <c r="B240" s="832" t="s">
        <v>2110</v>
      </c>
      <c r="C240" s="832" t="s">
        <v>2111</v>
      </c>
      <c r="D240" s="832" t="s">
        <v>2112</v>
      </c>
      <c r="E240" s="832" t="s">
        <v>2113</v>
      </c>
      <c r="F240" s="849"/>
      <c r="G240" s="849"/>
      <c r="H240" s="837">
        <v>0</v>
      </c>
      <c r="I240" s="849">
        <v>2</v>
      </c>
      <c r="J240" s="849">
        <v>100.64</v>
      </c>
      <c r="K240" s="837">
        <v>1</v>
      </c>
      <c r="L240" s="849">
        <v>2</v>
      </c>
      <c r="M240" s="850">
        <v>100.64</v>
      </c>
    </row>
    <row r="241" spans="1:13" ht="14.4" customHeight="1" x14ac:dyDescent="0.3">
      <c r="A241" s="831" t="s">
        <v>2420</v>
      </c>
      <c r="B241" s="832" t="s">
        <v>1854</v>
      </c>
      <c r="C241" s="832" t="s">
        <v>2282</v>
      </c>
      <c r="D241" s="832" t="s">
        <v>1856</v>
      </c>
      <c r="E241" s="832" t="s">
        <v>2283</v>
      </c>
      <c r="F241" s="849"/>
      <c r="G241" s="849"/>
      <c r="H241" s="837">
        <v>0</v>
      </c>
      <c r="I241" s="849">
        <v>1</v>
      </c>
      <c r="J241" s="849">
        <v>351.51</v>
      </c>
      <c r="K241" s="837">
        <v>1</v>
      </c>
      <c r="L241" s="849">
        <v>1</v>
      </c>
      <c r="M241" s="850">
        <v>351.51</v>
      </c>
    </row>
    <row r="242" spans="1:13" ht="14.4" customHeight="1" x14ac:dyDescent="0.3">
      <c r="A242" s="831" t="s">
        <v>2420</v>
      </c>
      <c r="B242" s="832" t="s">
        <v>1854</v>
      </c>
      <c r="C242" s="832" t="s">
        <v>2964</v>
      </c>
      <c r="D242" s="832" t="s">
        <v>2965</v>
      </c>
      <c r="E242" s="832" t="s">
        <v>2966</v>
      </c>
      <c r="F242" s="849">
        <v>1</v>
      </c>
      <c r="G242" s="849">
        <v>229.65</v>
      </c>
      <c r="H242" s="837">
        <v>1</v>
      </c>
      <c r="I242" s="849"/>
      <c r="J242" s="849"/>
      <c r="K242" s="837">
        <v>0</v>
      </c>
      <c r="L242" s="849">
        <v>1</v>
      </c>
      <c r="M242" s="850">
        <v>229.65</v>
      </c>
    </row>
    <row r="243" spans="1:13" ht="14.4" customHeight="1" x14ac:dyDescent="0.3">
      <c r="A243" s="831" t="s">
        <v>2420</v>
      </c>
      <c r="B243" s="832" t="s">
        <v>1913</v>
      </c>
      <c r="C243" s="832" t="s">
        <v>2956</v>
      </c>
      <c r="D243" s="832" t="s">
        <v>2957</v>
      </c>
      <c r="E243" s="832" t="s">
        <v>2300</v>
      </c>
      <c r="F243" s="849">
        <v>1</v>
      </c>
      <c r="G243" s="849">
        <v>93.27</v>
      </c>
      <c r="H243" s="837">
        <v>1</v>
      </c>
      <c r="I243" s="849"/>
      <c r="J243" s="849"/>
      <c r="K243" s="837">
        <v>0</v>
      </c>
      <c r="L243" s="849">
        <v>1</v>
      </c>
      <c r="M243" s="850">
        <v>93.27</v>
      </c>
    </row>
    <row r="244" spans="1:13" ht="14.4" customHeight="1" x14ac:dyDescent="0.3">
      <c r="A244" s="831" t="s">
        <v>2420</v>
      </c>
      <c r="B244" s="832" t="s">
        <v>1923</v>
      </c>
      <c r="C244" s="832" t="s">
        <v>2958</v>
      </c>
      <c r="D244" s="832" t="s">
        <v>1925</v>
      </c>
      <c r="E244" s="832" t="s">
        <v>2959</v>
      </c>
      <c r="F244" s="849"/>
      <c r="G244" s="849"/>
      <c r="H244" s="837">
        <v>0</v>
      </c>
      <c r="I244" s="849">
        <v>2</v>
      </c>
      <c r="J244" s="849">
        <v>414.54</v>
      </c>
      <c r="K244" s="837">
        <v>1</v>
      </c>
      <c r="L244" s="849">
        <v>2</v>
      </c>
      <c r="M244" s="850">
        <v>414.54</v>
      </c>
    </row>
    <row r="245" spans="1:13" ht="14.4" customHeight="1" x14ac:dyDescent="0.3">
      <c r="A245" s="831" t="s">
        <v>2420</v>
      </c>
      <c r="B245" s="832" t="s">
        <v>1936</v>
      </c>
      <c r="C245" s="832" t="s">
        <v>1937</v>
      </c>
      <c r="D245" s="832" t="s">
        <v>1938</v>
      </c>
      <c r="E245" s="832" t="s">
        <v>1939</v>
      </c>
      <c r="F245" s="849"/>
      <c r="G245" s="849"/>
      <c r="H245" s="837">
        <v>0</v>
      </c>
      <c r="I245" s="849">
        <v>5</v>
      </c>
      <c r="J245" s="849">
        <v>51.7</v>
      </c>
      <c r="K245" s="837">
        <v>1</v>
      </c>
      <c r="L245" s="849">
        <v>5</v>
      </c>
      <c r="M245" s="850">
        <v>51.7</v>
      </c>
    </row>
    <row r="246" spans="1:13" ht="14.4" customHeight="1" x14ac:dyDescent="0.3">
      <c r="A246" s="831" t="s">
        <v>2420</v>
      </c>
      <c r="B246" s="832" t="s">
        <v>2092</v>
      </c>
      <c r="C246" s="832" t="s">
        <v>2093</v>
      </c>
      <c r="D246" s="832" t="s">
        <v>638</v>
      </c>
      <c r="E246" s="832" t="s">
        <v>603</v>
      </c>
      <c r="F246" s="849"/>
      <c r="G246" s="849"/>
      <c r="H246" s="837">
        <v>0</v>
      </c>
      <c r="I246" s="849">
        <v>2</v>
      </c>
      <c r="J246" s="849">
        <v>96.84</v>
      </c>
      <c r="K246" s="837">
        <v>1</v>
      </c>
      <c r="L246" s="849">
        <v>2</v>
      </c>
      <c r="M246" s="850">
        <v>96.84</v>
      </c>
    </row>
    <row r="247" spans="1:13" ht="14.4" customHeight="1" x14ac:dyDescent="0.3">
      <c r="A247" s="831" t="s">
        <v>2420</v>
      </c>
      <c r="B247" s="832" t="s">
        <v>2165</v>
      </c>
      <c r="C247" s="832" t="s">
        <v>2168</v>
      </c>
      <c r="D247" s="832" t="s">
        <v>1307</v>
      </c>
      <c r="E247" s="832" t="s">
        <v>2169</v>
      </c>
      <c r="F247" s="849"/>
      <c r="G247" s="849"/>
      <c r="H247" s="837"/>
      <c r="I247" s="849">
        <v>1</v>
      </c>
      <c r="J247" s="849">
        <v>0</v>
      </c>
      <c r="K247" s="837"/>
      <c r="L247" s="849">
        <v>1</v>
      </c>
      <c r="M247" s="850">
        <v>0</v>
      </c>
    </row>
    <row r="248" spans="1:13" ht="14.4" customHeight="1" x14ac:dyDescent="0.3">
      <c r="A248" s="831" t="s">
        <v>2420</v>
      </c>
      <c r="B248" s="832" t="s">
        <v>2173</v>
      </c>
      <c r="C248" s="832" t="s">
        <v>2174</v>
      </c>
      <c r="D248" s="832" t="s">
        <v>622</v>
      </c>
      <c r="E248" s="832" t="s">
        <v>1995</v>
      </c>
      <c r="F248" s="849"/>
      <c r="G248" s="849"/>
      <c r="H248" s="837">
        <v>0</v>
      </c>
      <c r="I248" s="849">
        <v>5</v>
      </c>
      <c r="J248" s="849">
        <v>660</v>
      </c>
      <c r="K248" s="837">
        <v>1</v>
      </c>
      <c r="L248" s="849">
        <v>5</v>
      </c>
      <c r="M248" s="850">
        <v>660</v>
      </c>
    </row>
    <row r="249" spans="1:13" ht="14.4" customHeight="1" x14ac:dyDescent="0.3">
      <c r="A249" s="831" t="s">
        <v>2421</v>
      </c>
      <c r="B249" s="832" t="s">
        <v>1782</v>
      </c>
      <c r="C249" s="832" t="s">
        <v>2475</v>
      </c>
      <c r="D249" s="832" t="s">
        <v>1786</v>
      </c>
      <c r="E249" s="832" t="s">
        <v>1787</v>
      </c>
      <c r="F249" s="849"/>
      <c r="G249" s="849"/>
      <c r="H249" s="837">
        <v>0</v>
      </c>
      <c r="I249" s="849">
        <v>2</v>
      </c>
      <c r="J249" s="849">
        <v>32.24</v>
      </c>
      <c r="K249" s="837">
        <v>1</v>
      </c>
      <c r="L249" s="849">
        <v>2</v>
      </c>
      <c r="M249" s="850">
        <v>32.24</v>
      </c>
    </row>
    <row r="250" spans="1:13" ht="14.4" customHeight="1" x14ac:dyDescent="0.3">
      <c r="A250" s="831" t="s">
        <v>2421</v>
      </c>
      <c r="B250" s="832" t="s">
        <v>1782</v>
      </c>
      <c r="C250" s="832" t="s">
        <v>2529</v>
      </c>
      <c r="D250" s="832" t="s">
        <v>1786</v>
      </c>
      <c r="E250" s="832" t="s">
        <v>2530</v>
      </c>
      <c r="F250" s="849"/>
      <c r="G250" s="849"/>
      <c r="H250" s="837">
        <v>0</v>
      </c>
      <c r="I250" s="849">
        <v>1</v>
      </c>
      <c r="J250" s="849">
        <v>8.06</v>
      </c>
      <c r="K250" s="837">
        <v>1</v>
      </c>
      <c r="L250" s="849">
        <v>1</v>
      </c>
      <c r="M250" s="850">
        <v>8.06</v>
      </c>
    </row>
    <row r="251" spans="1:13" ht="14.4" customHeight="1" x14ac:dyDescent="0.3">
      <c r="A251" s="831" t="s">
        <v>2421</v>
      </c>
      <c r="B251" s="832" t="s">
        <v>1823</v>
      </c>
      <c r="C251" s="832" t="s">
        <v>2528</v>
      </c>
      <c r="D251" s="832" t="s">
        <v>861</v>
      </c>
      <c r="E251" s="832" t="s">
        <v>1835</v>
      </c>
      <c r="F251" s="849"/>
      <c r="G251" s="849"/>
      <c r="H251" s="837">
        <v>0</v>
      </c>
      <c r="I251" s="849">
        <v>2</v>
      </c>
      <c r="J251" s="849">
        <v>981.78</v>
      </c>
      <c r="K251" s="837">
        <v>1</v>
      </c>
      <c r="L251" s="849">
        <v>2</v>
      </c>
      <c r="M251" s="850">
        <v>981.78</v>
      </c>
    </row>
    <row r="252" spans="1:13" ht="14.4" customHeight="1" x14ac:dyDescent="0.3">
      <c r="A252" s="831" t="s">
        <v>2421</v>
      </c>
      <c r="B252" s="832" t="s">
        <v>1823</v>
      </c>
      <c r="C252" s="832" t="s">
        <v>2860</v>
      </c>
      <c r="D252" s="832" t="s">
        <v>861</v>
      </c>
      <c r="E252" s="832" t="s">
        <v>1831</v>
      </c>
      <c r="F252" s="849"/>
      <c r="G252" s="849"/>
      <c r="H252" s="837">
        <v>0</v>
      </c>
      <c r="I252" s="849">
        <v>1</v>
      </c>
      <c r="J252" s="849">
        <v>736.33</v>
      </c>
      <c r="K252" s="837">
        <v>1</v>
      </c>
      <c r="L252" s="849">
        <v>1</v>
      </c>
      <c r="M252" s="850">
        <v>736.33</v>
      </c>
    </row>
    <row r="253" spans="1:13" ht="14.4" customHeight="1" x14ac:dyDescent="0.3">
      <c r="A253" s="831" t="s">
        <v>2421</v>
      </c>
      <c r="B253" s="832" t="s">
        <v>1836</v>
      </c>
      <c r="C253" s="832" t="s">
        <v>1837</v>
      </c>
      <c r="D253" s="832" t="s">
        <v>1838</v>
      </c>
      <c r="E253" s="832" t="s">
        <v>1839</v>
      </c>
      <c r="F253" s="849"/>
      <c r="G253" s="849"/>
      <c r="H253" s="837">
        <v>0</v>
      </c>
      <c r="I253" s="849">
        <v>1</v>
      </c>
      <c r="J253" s="849">
        <v>93.43</v>
      </c>
      <c r="K253" s="837">
        <v>1</v>
      </c>
      <c r="L253" s="849">
        <v>1</v>
      </c>
      <c r="M253" s="850">
        <v>93.43</v>
      </c>
    </row>
    <row r="254" spans="1:13" ht="14.4" customHeight="1" x14ac:dyDescent="0.3">
      <c r="A254" s="831" t="s">
        <v>2421</v>
      </c>
      <c r="B254" s="832" t="s">
        <v>1842</v>
      </c>
      <c r="C254" s="832" t="s">
        <v>3099</v>
      </c>
      <c r="D254" s="832" t="s">
        <v>1844</v>
      </c>
      <c r="E254" s="832" t="s">
        <v>3100</v>
      </c>
      <c r="F254" s="849"/>
      <c r="G254" s="849"/>
      <c r="H254" s="837">
        <v>0</v>
      </c>
      <c r="I254" s="849">
        <v>1</v>
      </c>
      <c r="J254" s="849">
        <v>320.20999999999998</v>
      </c>
      <c r="K254" s="837">
        <v>1</v>
      </c>
      <c r="L254" s="849">
        <v>1</v>
      </c>
      <c r="M254" s="850">
        <v>320.20999999999998</v>
      </c>
    </row>
    <row r="255" spans="1:13" ht="14.4" customHeight="1" x14ac:dyDescent="0.3">
      <c r="A255" s="831" t="s">
        <v>2421</v>
      </c>
      <c r="B255" s="832" t="s">
        <v>1860</v>
      </c>
      <c r="C255" s="832" t="s">
        <v>1862</v>
      </c>
      <c r="D255" s="832" t="s">
        <v>875</v>
      </c>
      <c r="E255" s="832" t="s">
        <v>1863</v>
      </c>
      <c r="F255" s="849"/>
      <c r="G255" s="849"/>
      <c r="H255" s="837">
        <v>0</v>
      </c>
      <c r="I255" s="849">
        <v>4</v>
      </c>
      <c r="J255" s="849">
        <v>170.04</v>
      </c>
      <c r="K255" s="837">
        <v>1</v>
      </c>
      <c r="L255" s="849">
        <v>4</v>
      </c>
      <c r="M255" s="850">
        <v>170.04</v>
      </c>
    </row>
    <row r="256" spans="1:13" ht="14.4" customHeight="1" x14ac:dyDescent="0.3">
      <c r="A256" s="831" t="s">
        <v>2421</v>
      </c>
      <c r="B256" s="832" t="s">
        <v>1872</v>
      </c>
      <c r="C256" s="832" t="s">
        <v>1882</v>
      </c>
      <c r="D256" s="832" t="s">
        <v>1878</v>
      </c>
      <c r="E256" s="832" t="s">
        <v>1883</v>
      </c>
      <c r="F256" s="849"/>
      <c r="G256" s="849"/>
      <c r="H256" s="837">
        <v>0</v>
      </c>
      <c r="I256" s="849">
        <v>1</v>
      </c>
      <c r="J256" s="849">
        <v>35.11</v>
      </c>
      <c r="K256" s="837">
        <v>1</v>
      </c>
      <c r="L256" s="849">
        <v>1</v>
      </c>
      <c r="M256" s="850">
        <v>35.11</v>
      </c>
    </row>
    <row r="257" spans="1:13" ht="14.4" customHeight="1" x14ac:dyDescent="0.3">
      <c r="A257" s="831" t="s">
        <v>2421</v>
      </c>
      <c r="B257" s="832" t="s">
        <v>1872</v>
      </c>
      <c r="C257" s="832" t="s">
        <v>3088</v>
      </c>
      <c r="D257" s="832" t="s">
        <v>2469</v>
      </c>
      <c r="E257" s="832" t="s">
        <v>3089</v>
      </c>
      <c r="F257" s="849">
        <v>1</v>
      </c>
      <c r="G257" s="849">
        <v>32.99</v>
      </c>
      <c r="H257" s="837">
        <v>1</v>
      </c>
      <c r="I257" s="849"/>
      <c r="J257" s="849"/>
      <c r="K257" s="837">
        <v>0</v>
      </c>
      <c r="L257" s="849">
        <v>1</v>
      </c>
      <c r="M257" s="850">
        <v>32.99</v>
      </c>
    </row>
    <row r="258" spans="1:13" ht="14.4" customHeight="1" x14ac:dyDescent="0.3">
      <c r="A258" s="831" t="s">
        <v>2421</v>
      </c>
      <c r="B258" s="832" t="s">
        <v>1891</v>
      </c>
      <c r="C258" s="832" t="s">
        <v>3071</v>
      </c>
      <c r="D258" s="832" t="s">
        <v>3072</v>
      </c>
      <c r="E258" s="832" t="s">
        <v>2651</v>
      </c>
      <c r="F258" s="849"/>
      <c r="G258" s="849"/>
      <c r="H258" s="837">
        <v>0</v>
      </c>
      <c r="I258" s="849">
        <v>1</v>
      </c>
      <c r="J258" s="849">
        <v>16.5</v>
      </c>
      <c r="K258" s="837">
        <v>1</v>
      </c>
      <c r="L258" s="849">
        <v>1</v>
      </c>
      <c r="M258" s="850">
        <v>16.5</v>
      </c>
    </row>
    <row r="259" spans="1:13" ht="14.4" customHeight="1" x14ac:dyDescent="0.3">
      <c r="A259" s="831" t="s">
        <v>2421</v>
      </c>
      <c r="B259" s="832" t="s">
        <v>1906</v>
      </c>
      <c r="C259" s="832" t="s">
        <v>3090</v>
      </c>
      <c r="D259" s="832" t="s">
        <v>3091</v>
      </c>
      <c r="E259" s="832" t="s">
        <v>1909</v>
      </c>
      <c r="F259" s="849">
        <v>1</v>
      </c>
      <c r="G259" s="849">
        <v>32.76</v>
      </c>
      <c r="H259" s="837">
        <v>1</v>
      </c>
      <c r="I259" s="849"/>
      <c r="J259" s="849"/>
      <c r="K259" s="837">
        <v>0</v>
      </c>
      <c r="L259" s="849">
        <v>1</v>
      </c>
      <c r="M259" s="850">
        <v>32.76</v>
      </c>
    </row>
    <row r="260" spans="1:13" ht="14.4" customHeight="1" x14ac:dyDescent="0.3">
      <c r="A260" s="831" t="s">
        <v>2421</v>
      </c>
      <c r="B260" s="832" t="s">
        <v>1906</v>
      </c>
      <c r="C260" s="832" t="s">
        <v>1907</v>
      </c>
      <c r="D260" s="832" t="s">
        <v>1908</v>
      </c>
      <c r="E260" s="832" t="s">
        <v>1909</v>
      </c>
      <c r="F260" s="849"/>
      <c r="G260" s="849"/>
      <c r="H260" s="837">
        <v>0</v>
      </c>
      <c r="I260" s="849">
        <v>1</v>
      </c>
      <c r="J260" s="849">
        <v>32.76</v>
      </c>
      <c r="K260" s="837">
        <v>1</v>
      </c>
      <c r="L260" s="849">
        <v>1</v>
      </c>
      <c r="M260" s="850">
        <v>32.76</v>
      </c>
    </row>
    <row r="261" spans="1:13" ht="14.4" customHeight="1" x14ac:dyDescent="0.3">
      <c r="A261" s="831" t="s">
        <v>2421</v>
      </c>
      <c r="B261" s="832" t="s">
        <v>1913</v>
      </c>
      <c r="C261" s="832" t="s">
        <v>1917</v>
      </c>
      <c r="D261" s="832" t="s">
        <v>1915</v>
      </c>
      <c r="E261" s="832" t="s">
        <v>1918</v>
      </c>
      <c r="F261" s="849"/>
      <c r="G261" s="849"/>
      <c r="H261" s="837">
        <v>0</v>
      </c>
      <c r="I261" s="849">
        <v>1</v>
      </c>
      <c r="J261" s="849">
        <v>62.18</v>
      </c>
      <c r="K261" s="837">
        <v>1</v>
      </c>
      <c r="L261" s="849">
        <v>1</v>
      </c>
      <c r="M261" s="850">
        <v>62.18</v>
      </c>
    </row>
    <row r="262" spans="1:13" ht="14.4" customHeight="1" x14ac:dyDescent="0.3">
      <c r="A262" s="831" t="s">
        <v>2421</v>
      </c>
      <c r="B262" s="832" t="s">
        <v>1932</v>
      </c>
      <c r="C262" s="832" t="s">
        <v>1933</v>
      </c>
      <c r="D262" s="832" t="s">
        <v>1131</v>
      </c>
      <c r="E262" s="832" t="s">
        <v>1902</v>
      </c>
      <c r="F262" s="849"/>
      <c r="G262" s="849"/>
      <c r="H262" s="837">
        <v>0</v>
      </c>
      <c r="I262" s="849">
        <v>2</v>
      </c>
      <c r="J262" s="849">
        <v>95.4</v>
      </c>
      <c r="K262" s="837">
        <v>1</v>
      </c>
      <c r="L262" s="849">
        <v>2</v>
      </c>
      <c r="M262" s="850">
        <v>95.4</v>
      </c>
    </row>
    <row r="263" spans="1:13" ht="14.4" customHeight="1" x14ac:dyDescent="0.3">
      <c r="A263" s="831" t="s">
        <v>2421</v>
      </c>
      <c r="B263" s="832" t="s">
        <v>1946</v>
      </c>
      <c r="C263" s="832" t="s">
        <v>1947</v>
      </c>
      <c r="D263" s="832" t="s">
        <v>1948</v>
      </c>
      <c r="E263" s="832" t="s">
        <v>1949</v>
      </c>
      <c r="F263" s="849"/>
      <c r="G263" s="849"/>
      <c r="H263" s="837">
        <v>0</v>
      </c>
      <c r="I263" s="849">
        <v>1</v>
      </c>
      <c r="J263" s="849">
        <v>72.88</v>
      </c>
      <c r="K263" s="837">
        <v>1</v>
      </c>
      <c r="L263" s="849">
        <v>1</v>
      </c>
      <c r="M263" s="850">
        <v>72.88</v>
      </c>
    </row>
    <row r="264" spans="1:13" ht="14.4" customHeight="1" x14ac:dyDescent="0.3">
      <c r="A264" s="831" t="s">
        <v>2421</v>
      </c>
      <c r="B264" s="832" t="s">
        <v>3198</v>
      </c>
      <c r="C264" s="832" t="s">
        <v>3102</v>
      </c>
      <c r="D264" s="832" t="s">
        <v>3103</v>
      </c>
      <c r="E264" s="832" t="s">
        <v>3104</v>
      </c>
      <c r="F264" s="849">
        <v>1</v>
      </c>
      <c r="G264" s="849">
        <v>294.29000000000002</v>
      </c>
      <c r="H264" s="837">
        <v>1</v>
      </c>
      <c r="I264" s="849"/>
      <c r="J264" s="849"/>
      <c r="K264" s="837">
        <v>0</v>
      </c>
      <c r="L264" s="849">
        <v>1</v>
      </c>
      <c r="M264" s="850">
        <v>294.29000000000002</v>
      </c>
    </row>
    <row r="265" spans="1:13" ht="14.4" customHeight="1" x14ac:dyDescent="0.3">
      <c r="A265" s="831" t="s">
        <v>2421</v>
      </c>
      <c r="B265" s="832" t="s">
        <v>1988</v>
      </c>
      <c r="C265" s="832" t="s">
        <v>1989</v>
      </c>
      <c r="D265" s="832" t="s">
        <v>1990</v>
      </c>
      <c r="E265" s="832" t="s">
        <v>1991</v>
      </c>
      <c r="F265" s="849"/>
      <c r="G265" s="849"/>
      <c r="H265" s="837">
        <v>0</v>
      </c>
      <c r="I265" s="849">
        <v>1</v>
      </c>
      <c r="J265" s="849">
        <v>46.6</v>
      </c>
      <c r="K265" s="837">
        <v>1</v>
      </c>
      <c r="L265" s="849">
        <v>1</v>
      </c>
      <c r="M265" s="850">
        <v>46.6</v>
      </c>
    </row>
    <row r="266" spans="1:13" ht="14.4" customHeight="1" x14ac:dyDescent="0.3">
      <c r="A266" s="831" t="s">
        <v>2421</v>
      </c>
      <c r="B266" s="832" t="s">
        <v>2013</v>
      </c>
      <c r="C266" s="832" t="s">
        <v>2014</v>
      </c>
      <c r="D266" s="832" t="s">
        <v>2015</v>
      </c>
      <c r="E266" s="832" t="s">
        <v>2016</v>
      </c>
      <c r="F266" s="849"/>
      <c r="G266" s="849"/>
      <c r="H266" s="837">
        <v>0</v>
      </c>
      <c r="I266" s="849">
        <v>1</v>
      </c>
      <c r="J266" s="849">
        <v>32.869999999999997</v>
      </c>
      <c r="K266" s="837">
        <v>1</v>
      </c>
      <c r="L266" s="849">
        <v>1</v>
      </c>
      <c r="M266" s="850">
        <v>32.869999999999997</v>
      </c>
    </row>
    <row r="267" spans="1:13" ht="14.4" customHeight="1" x14ac:dyDescent="0.3">
      <c r="A267" s="831" t="s">
        <v>2421</v>
      </c>
      <c r="B267" s="832" t="s">
        <v>2017</v>
      </c>
      <c r="C267" s="832" t="s">
        <v>2026</v>
      </c>
      <c r="D267" s="832" t="s">
        <v>2019</v>
      </c>
      <c r="E267" s="832" t="s">
        <v>2025</v>
      </c>
      <c r="F267" s="849"/>
      <c r="G267" s="849"/>
      <c r="H267" s="837">
        <v>0</v>
      </c>
      <c r="I267" s="849">
        <v>1</v>
      </c>
      <c r="J267" s="849">
        <v>63.14</v>
      </c>
      <c r="K267" s="837">
        <v>1</v>
      </c>
      <c r="L267" s="849">
        <v>1</v>
      </c>
      <c r="M267" s="850">
        <v>63.14</v>
      </c>
    </row>
    <row r="268" spans="1:13" ht="14.4" customHeight="1" x14ac:dyDescent="0.3">
      <c r="A268" s="831" t="s">
        <v>2421</v>
      </c>
      <c r="B268" s="832" t="s">
        <v>2017</v>
      </c>
      <c r="C268" s="832" t="s">
        <v>2027</v>
      </c>
      <c r="D268" s="832" t="s">
        <v>2019</v>
      </c>
      <c r="E268" s="832" t="s">
        <v>2028</v>
      </c>
      <c r="F268" s="849"/>
      <c r="G268" s="849"/>
      <c r="H268" s="837">
        <v>0</v>
      </c>
      <c r="I268" s="849">
        <v>1</v>
      </c>
      <c r="J268" s="849">
        <v>49.08</v>
      </c>
      <c r="K268" s="837">
        <v>1</v>
      </c>
      <c r="L268" s="849">
        <v>1</v>
      </c>
      <c r="M268" s="850">
        <v>49.08</v>
      </c>
    </row>
    <row r="269" spans="1:13" ht="14.4" customHeight="1" x14ac:dyDescent="0.3">
      <c r="A269" s="831" t="s">
        <v>2421</v>
      </c>
      <c r="B269" s="832" t="s">
        <v>2017</v>
      </c>
      <c r="C269" s="832" t="s">
        <v>2024</v>
      </c>
      <c r="D269" s="832" t="s">
        <v>2022</v>
      </c>
      <c r="E269" s="832" t="s">
        <v>2025</v>
      </c>
      <c r="F269" s="849"/>
      <c r="G269" s="849"/>
      <c r="H269" s="837">
        <v>0</v>
      </c>
      <c r="I269" s="849">
        <v>1</v>
      </c>
      <c r="J269" s="849">
        <v>63.14</v>
      </c>
      <c r="K269" s="837">
        <v>1</v>
      </c>
      <c r="L269" s="849">
        <v>1</v>
      </c>
      <c r="M269" s="850">
        <v>63.14</v>
      </c>
    </row>
    <row r="270" spans="1:13" ht="14.4" customHeight="1" x14ac:dyDescent="0.3">
      <c r="A270" s="831" t="s">
        <v>2421</v>
      </c>
      <c r="B270" s="832" t="s">
        <v>2129</v>
      </c>
      <c r="C270" s="832" t="s">
        <v>3079</v>
      </c>
      <c r="D270" s="832" t="s">
        <v>2133</v>
      </c>
      <c r="E270" s="832" t="s">
        <v>3080</v>
      </c>
      <c r="F270" s="849"/>
      <c r="G270" s="849"/>
      <c r="H270" s="837">
        <v>0</v>
      </c>
      <c r="I270" s="849">
        <v>1</v>
      </c>
      <c r="J270" s="849">
        <v>366.31</v>
      </c>
      <c r="K270" s="837">
        <v>1</v>
      </c>
      <c r="L270" s="849">
        <v>1</v>
      </c>
      <c r="M270" s="850">
        <v>366.31</v>
      </c>
    </row>
    <row r="271" spans="1:13" ht="14.4" customHeight="1" x14ac:dyDescent="0.3">
      <c r="A271" s="831" t="s">
        <v>2421</v>
      </c>
      <c r="B271" s="832" t="s">
        <v>2135</v>
      </c>
      <c r="C271" s="832" t="s">
        <v>3083</v>
      </c>
      <c r="D271" s="832" t="s">
        <v>3084</v>
      </c>
      <c r="E271" s="832" t="s">
        <v>3085</v>
      </c>
      <c r="F271" s="849">
        <v>1</v>
      </c>
      <c r="G271" s="849">
        <v>585.46</v>
      </c>
      <c r="H271" s="837">
        <v>1</v>
      </c>
      <c r="I271" s="849"/>
      <c r="J271" s="849"/>
      <c r="K271" s="837">
        <v>0</v>
      </c>
      <c r="L271" s="849">
        <v>1</v>
      </c>
      <c r="M271" s="850">
        <v>585.46</v>
      </c>
    </row>
    <row r="272" spans="1:13" ht="14.4" customHeight="1" x14ac:dyDescent="0.3">
      <c r="A272" s="831" t="s">
        <v>2421</v>
      </c>
      <c r="B272" s="832" t="s">
        <v>2139</v>
      </c>
      <c r="C272" s="832" t="s">
        <v>2480</v>
      </c>
      <c r="D272" s="832" t="s">
        <v>1584</v>
      </c>
      <c r="E272" s="832" t="s">
        <v>2142</v>
      </c>
      <c r="F272" s="849"/>
      <c r="G272" s="849"/>
      <c r="H272" s="837">
        <v>0</v>
      </c>
      <c r="I272" s="849">
        <v>1</v>
      </c>
      <c r="J272" s="849">
        <v>298.94</v>
      </c>
      <c r="K272" s="837">
        <v>1</v>
      </c>
      <c r="L272" s="849">
        <v>1</v>
      </c>
      <c r="M272" s="850">
        <v>298.94</v>
      </c>
    </row>
    <row r="273" spans="1:13" ht="14.4" customHeight="1" x14ac:dyDescent="0.3">
      <c r="A273" s="831" t="s">
        <v>2421</v>
      </c>
      <c r="B273" s="832" t="s">
        <v>2165</v>
      </c>
      <c r="C273" s="832" t="s">
        <v>2166</v>
      </c>
      <c r="D273" s="832" t="s">
        <v>1307</v>
      </c>
      <c r="E273" s="832" t="s">
        <v>2167</v>
      </c>
      <c r="F273" s="849"/>
      <c r="G273" s="849"/>
      <c r="H273" s="837"/>
      <c r="I273" s="849">
        <v>1</v>
      </c>
      <c r="J273" s="849">
        <v>0</v>
      </c>
      <c r="K273" s="837"/>
      <c r="L273" s="849">
        <v>1</v>
      </c>
      <c r="M273" s="850">
        <v>0</v>
      </c>
    </row>
    <row r="274" spans="1:13" ht="14.4" customHeight="1" x14ac:dyDescent="0.3">
      <c r="A274" s="831" t="s">
        <v>2421</v>
      </c>
      <c r="B274" s="832" t="s">
        <v>2170</v>
      </c>
      <c r="C274" s="832" t="s">
        <v>2526</v>
      </c>
      <c r="D274" s="832" t="s">
        <v>710</v>
      </c>
      <c r="E274" s="832" t="s">
        <v>1995</v>
      </c>
      <c r="F274" s="849"/>
      <c r="G274" s="849"/>
      <c r="H274" s="837">
        <v>0</v>
      </c>
      <c r="I274" s="849">
        <v>2</v>
      </c>
      <c r="J274" s="849">
        <v>264</v>
      </c>
      <c r="K274" s="837">
        <v>1</v>
      </c>
      <c r="L274" s="849">
        <v>2</v>
      </c>
      <c r="M274" s="850">
        <v>264</v>
      </c>
    </row>
    <row r="275" spans="1:13" ht="14.4" customHeight="1" x14ac:dyDescent="0.3">
      <c r="A275" s="831" t="s">
        <v>2421</v>
      </c>
      <c r="B275" s="832" t="s">
        <v>2170</v>
      </c>
      <c r="C275" s="832" t="s">
        <v>2171</v>
      </c>
      <c r="D275" s="832" t="s">
        <v>708</v>
      </c>
      <c r="E275" s="832" t="s">
        <v>1991</v>
      </c>
      <c r="F275" s="849"/>
      <c r="G275" s="849"/>
      <c r="H275" s="837">
        <v>0</v>
      </c>
      <c r="I275" s="849">
        <v>1</v>
      </c>
      <c r="J275" s="849">
        <v>65.989999999999995</v>
      </c>
      <c r="K275" s="837">
        <v>1</v>
      </c>
      <c r="L275" s="849">
        <v>1</v>
      </c>
      <c r="M275" s="850">
        <v>65.989999999999995</v>
      </c>
    </row>
    <row r="276" spans="1:13" ht="14.4" customHeight="1" x14ac:dyDescent="0.3">
      <c r="A276" s="831" t="s">
        <v>2421</v>
      </c>
      <c r="B276" s="832" t="s">
        <v>2170</v>
      </c>
      <c r="C276" s="832" t="s">
        <v>2887</v>
      </c>
      <c r="D276" s="832" t="s">
        <v>710</v>
      </c>
      <c r="E276" s="832" t="s">
        <v>1995</v>
      </c>
      <c r="F276" s="849"/>
      <c r="G276" s="849"/>
      <c r="H276" s="837">
        <v>0</v>
      </c>
      <c r="I276" s="849">
        <v>1</v>
      </c>
      <c r="J276" s="849">
        <v>132</v>
      </c>
      <c r="K276" s="837">
        <v>1</v>
      </c>
      <c r="L276" s="849">
        <v>1</v>
      </c>
      <c r="M276" s="850">
        <v>132</v>
      </c>
    </row>
    <row r="277" spans="1:13" ht="14.4" customHeight="1" x14ac:dyDescent="0.3">
      <c r="A277" s="831" t="s">
        <v>2421</v>
      </c>
      <c r="B277" s="832" t="s">
        <v>2182</v>
      </c>
      <c r="C277" s="832" t="s">
        <v>2472</v>
      </c>
      <c r="D277" s="832" t="s">
        <v>2473</v>
      </c>
      <c r="E277" s="832" t="s">
        <v>2185</v>
      </c>
      <c r="F277" s="849"/>
      <c r="G277" s="849"/>
      <c r="H277" s="837">
        <v>0</v>
      </c>
      <c r="I277" s="849">
        <v>1</v>
      </c>
      <c r="J277" s="849">
        <v>161.06</v>
      </c>
      <c r="K277" s="837">
        <v>1</v>
      </c>
      <c r="L277" s="849">
        <v>1</v>
      </c>
      <c r="M277" s="850">
        <v>161.06</v>
      </c>
    </row>
    <row r="278" spans="1:13" ht="14.4" customHeight="1" x14ac:dyDescent="0.3">
      <c r="A278" s="831" t="s">
        <v>2421</v>
      </c>
      <c r="B278" s="832" t="s">
        <v>2192</v>
      </c>
      <c r="C278" s="832" t="s">
        <v>3074</v>
      </c>
      <c r="D278" s="832" t="s">
        <v>3075</v>
      </c>
      <c r="E278" s="832" t="s">
        <v>2195</v>
      </c>
      <c r="F278" s="849">
        <v>1</v>
      </c>
      <c r="G278" s="849">
        <v>264.23</v>
      </c>
      <c r="H278" s="837">
        <v>1</v>
      </c>
      <c r="I278" s="849"/>
      <c r="J278" s="849"/>
      <c r="K278" s="837">
        <v>0</v>
      </c>
      <c r="L278" s="849">
        <v>1</v>
      </c>
      <c r="M278" s="850">
        <v>264.23</v>
      </c>
    </row>
    <row r="279" spans="1:13" ht="14.4" customHeight="1" x14ac:dyDescent="0.3">
      <c r="A279" s="831" t="s">
        <v>2421</v>
      </c>
      <c r="B279" s="832" t="s">
        <v>2274</v>
      </c>
      <c r="C279" s="832" t="s">
        <v>2954</v>
      </c>
      <c r="D279" s="832" t="s">
        <v>2276</v>
      </c>
      <c r="E279" s="832" t="s">
        <v>2955</v>
      </c>
      <c r="F279" s="849"/>
      <c r="G279" s="849"/>
      <c r="H279" s="837">
        <v>0</v>
      </c>
      <c r="I279" s="849">
        <v>1</v>
      </c>
      <c r="J279" s="849">
        <v>515</v>
      </c>
      <c r="K279" s="837">
        <v>1</v>
      </c>
      <c r="L279" s="849">
        <v>1</v>
      </c>
      <c r="M279" s="850">
        <v>515</v>
      </c>
    </row>
    <row r="280" spans="1:13" ht="14.4" customHeight="1" x14ac:dyDescent="0.3">
      <c r="A280" s="831" t="s">
        <v>2421</v>
      </c>
      <c r="B280" s="832" t="s">
        <v>1956</v>
      </c>
      <c r="C280" s="832" t="s">
        <v>1957</v>
      </c>
      <c r="D280" s="832" t="s">
        <v>1958</v>
      </c>
      <c r="E280" s="832" t="s">
        <v>1959</v>
      </c>
      <c r="F280" s="849"/>
      <c r="G280" s="849"/>
      <c r="H280" s="837">
        <v>0</v>
      </c>
      <c r="I280" s="849">
        <v>1</v>
      </c>
      <c r="J280" s="849">
        <v>109.17</v>
      </c>
      <c r="K280" s="837">
        <v>1</v>
      </c>
      <c r="L280" s="849">
        <v>1</v>
      </c>
      <c r="M280" s="850">
        <v>109.17</v>
      </c>
    </row>
    <row r="281" spans="1:13" ht="14.4" customHeight="1" x14ac:dyDescent="0.3">
      <c r="A281" s="831" t="s">
        <v>2422</v>
      </c>
      <c r="B281" s="832" t="s">
        <v>1782</v>
      </c>
      <c r="C281" s="832" t="s">
        <v>1785</v>
      </c>
      <c r="D281" s="832" t="s">
        <v>1786</v>
      </c>
      <c r="E281" s="832" t="s">
        <v>1787</v>
      </c>
      <c r="F281" s="849"/>
      <c r="G281" s="849"/>
      <c r="H281" s="837">
        <v>0</v>
      </c>
      <c r="I281" s="849">
        <v>1</v>
      </c>
      <c r="J281" s="849">
        <v>16.12</v>
      </c>
      <c r="K281" s="837">
        <v>1</v>
      </c>
      <c r="L281" s="849">
        <v>1</v>
      </c>
      <c r="M281" s="850">
        <v>16.12</v>
      </c>
    </row>
    <row r="282" spans="1:13" ht="14.4" customHeight="1" x14ac:dyDescent="0.3">
      <c r="A282" s="831" t="s">
        <v>2422</v>
      </c>
      <c r="B282" s="832" t="s">
        <v>3196</v>
      </c>
      <c r="C282" s="832" t="s">
        <v>2456</v>
      </c>
      <c r="D282" s="832" t="s">
        <v>2457</v>
      </c>
      <c r="E282" s="832" t="s">
        <v>2458</v>
      </c>
      <c r="F282" s="849"/>
      <c r="G282" s="849"/>
      <c r="H282" s="837">
        <v>0</v>
      </c>
      <c r="I282" s="849">
        <v>3</v>
      </c>
      <c r="J282" s="849">
        <v>96.75</v>
      </c>
      <c r="K282" s="837">
        <v>1</v>
      </c>
      <c r="L282" s="849">
        <v>3</v>
      </c>
      <c r="M282" s="850">
        <v>96.75</v>
      </c>
    </row>
    <row r="283" spans="1:13" ht="14.4" customHeight="1" x14ac:dyDescent="0.3">
      <c r="A283" s="831" t="s">
        <v>2422</v>
      </c>
      <c r="B283" s="832" t="s">
        <v>1836</v>
      </c>
      <c r="C283" s="832" t="s">
        <v>1837</v>
      </c>
      <c r="D283" s="832" t="s">
        <v>1838</v>
      </c>
      <c r="E283" s="832" t="s">
        <v>1839</v>
      </c>
      <c r="F283" s="849"/>
      <c r="G283" s="849"/>
      <c r="H283" s="837">
        <v>0</v>
      </c>
      <c r="I283" s="849">
        <v>3</v>
      </c>
      <c r="J283" s="849">
        <v>280.29000000000002</v>
      </c>
      <c r="K283" s="837">
        <v>1</v>
      </c>
      <c r="L283" s="849">
        <v>3</v>
      </c>
      <c r="M283" s="850">
        <v>280.29000000000002</v>
      </c>
    </row>
    <row r="284" spans="1:13" ht="14.4" customHeight="1" x14ac:dyDescent="0.3">
      <c r="A284" s="831" t="s">
        <v>2422</v>
      </c>
      <c r="B284" s="832" t="s">
        <v>3199</v>
      </c>
      <c r="C284" s="832" t="s">
        <v>2979</v>
      </c>
      <c r="D284" s="832" t="s">
        <v>2980</v>
      </c>
      <c r="E284" s="832" t="s">
        <v>2981</v>
      </c>
      <c r="F284" s="849"/>
      <c r="G284" s="849"/>
      <c r="H284" s="837">
        <v>0</v>
      </c>
      <c r="I284" s="849">
        <v>3</v>
      </c>
      <c r="J284" s="849">
        <v>2948.52</v>
      </c>
      <c r="K284" s="837">
        <v>1</v>
      </c>
      <c r="L284" s="849">
        <v>3</v>
      </c>
      <c r="M284" s="850">
        <v>2948.52</v>
      </c>
    </row>
    <row r="285" spans="1:13" ht="14.4" customHeight="1" x14ac:dyDescent="0.3">
      <c r="A285" s="831" t="s">
        <v>2422</v>
      </c>
      <c r="B285" s="832" t="s">
        <v>1897</v>
      </c>
      <c r="C285" s="832" t="s">
        <v>1898</v>
      </c>
      <c r="D285" s="832" t="s">
        <v>1899</v>
      </c>
      <c r="E285" s="832" t="s">
        <v>1900</v>
      </c>
      <c r="F285" s="849"/>
      <c r="G285" s="849"/>
      <c r="H285" s="837">
        <v>0</v>
      </c>
      <c r="I285" s="849">
        <v>1</v>
      </c>
      <c r="J285" s="849">
        <v>17.559999999999999</v>
      </c>
      <c r="K285" s="837">
        <v>1</v>
      </c>
      <c r="L285" s="849">
        <v>1</v>
      </c>
      <c r="M285" s="850">
        <v>17.559999999999999</v>
      </c>
    </row>
    <row r="286" spans="1:13" ht="14.4" customHeight="1" x14ac:dyDescent="0.3">
      <c r="A286" s="831" t="s">
        <v>2422</v>
      </c>
      <c r="B286" s="832" t="s">
        <v>1913</v>
      </c>
      <c r="C286" s="832" t="s">
        <v>1914</v>
      </c>
      <c r="D286" s="832" t="s">
        <v>1915</v>
      </c>
      <c r="E286" s="832" t="s">
        <v>1916</v>
      </c>
      <c r="F286" s="849"/>
      <c r="G286" s="849"/>
      <c r="H286" s="837">
        <v>0</v>
      </c>
      <c r="I286" s="849">
        <v>1</v>
      </c>
      <c r="J286" s="849">
        <v>31.09</v>
      </c>
      <c r="K286" s="837">
        <v>1</v>
      </c>
      <c r="L286" s="849">
        <v>1</v>
      </c>
      <c r="M286" s="850">
        <v>31.09</v>
      </c>
    </row>
    <row r="287" spans="1:13" ht="14.4" customHeight="1" x14ac:dyDescent="0.3">
      <c r="A287" s="831" t="s">
        <v>2422</v>
      </c>
      <c r="B287" s="832" t="s">
        <v>1967</v>
      </c>
      <c r="C287" s="832" t="s">
        <v>1968</v>
      </c>
      <c r="D287" s="832" t="s">
        <v>1969</v>
      </c>
      <c r="E287" s="832" t="s">
        <v>1970</v>
      </c>
      <c r="F287" s="849"/>
      <c r="G287" s="849"/>
      <c r="H287" s="837">
        <v>0</v>
      </c>
      <c r="I287" s="849">
        <v>1</v>
      </c>
      <c r="J287" s="849">
        <v>36.909999999999997</v>
      </c>
      <c r="K287" s="837">
        <v>1</v>
      </c>
      <c r="L287" s="849">
        <v>1</v>
      </c>
      <c r="M287" s="850">
        <v>36.909999999999997</v>
      </c>
    </row>
    <row r="288" spans="1:13" ht="14.4" customHeight="1" x14ac:dyDescent="0.3">
      <c r="A288" s="831" t="s">
        <v>2422</v>
      </c>
      <c r="B288" s="832" t="s">
        <v>1988</v>
      </c>
      <c r="C288" s="832" t="s">
        <v>2599</v>
      </c>
      <c r="D288" s="832" t="s">
        <v>2598</v>
      </c>
      <c r="E288" s="832" t="s">
        <v>1995</v>
      </c>
      <c r="F288" s="849">
        <v>1</v>
      </c>
      <c r="G288" s="849">
        <v>117.71</v>
      </c>
      <c r="H288" s="837">
        <v>1</v>
      </c>
      <c r="I288" s="849"/>
      <c r="J288" s="849"/>
      <c r="K288" s="837">
        <v>0</v>
      </c>
      <c r="L288" s="849">
        <v>1</v>
      </c>
      <c r="M288" s="850">
        <v>117.71</v>
      </c>
    </row>
    <row r="289" spans="1:13" ht="14.4" customHeight="1" x14ac:dyDescent="0.3">
      <c r="A289" s="831" t="s">
        <v>2422</v>
      </c>
      <c r="B289" s="832" t="s">
        <v>2017</v>
      </c>
      <c r="C289" s="832" t="s">
        <v>2027</v>
      </c>
      <c r="D289" s="832" t="s">
        <v>2019</v>
      </c>
      <c r="E289" s="832" t="s">
        <v>2028</v>
      </c>
      <c r="F289" s="849"/>
      <c r="G289" s="849"/>
      <c r="H289" s="837">
        <v>0</v>
      </c>
      <c r="I289" s="849">
        <v>1</v>
      </c>
      <c r="J289" s="849">
        <v>49.08</v>
      </c>
      <c r="K289" s="837">
        <v>1</v>
      </c>
      <c r="L289" s="849">
        <v>1</v>
      </c>
      <c r="M289" s="850">
        <v>49.08</v>
      </c>
    </row>
    <row r="290" spans="1:13" ht="14.4" customHeight="1" x14ac:dyDescent="0.3">
      <c r="A290" s="831" t="s">
        <v>2422</v>
      </c>
      <c r="B290" s="832" t="s">
        <v>3195</v>
      </c>
      <c r="C290" s="832" t="s">
        <v>2653</v>
      </c>
      <c r="D290" s="832" t="s">
        <v>1406</v>
      </c>
      <c r="E290" s="832" t="s">
        <v>2654</v>
      </c>
      <c r="F290" s="849">
        <v>1</v>
      </c>
      <c r="G290" s="849">
        <v>98.75</v>
      </c>
      <c r="H290" s="837">
        <v>1</v>
      </c>
      <c r="I290" s="849"/>
      <c r="J290" s="849"/>
      <c r="K290" s="837">
        <v>0</v>
      </c>
      <c r="L290" s="849">
        <v>1</v>
      </c>
      <c r="M290" s="850">
        <v>98.75</v>
      </c>
    </row>
    <row r="291" spans="1:13" ht="14.4" customHeight="1" x14ac:dyDescent="0.3">
      <c r="A291" s="831" t="s">
        <v>2422</v>
      </c>
      <c r="B291" s="832" t="s">
        <v>2114</v>
      </c>
      <c r="C291" s="832" t="s">
        <v>2115</v>
      </c>
      <c r="D291" s="832" t="s">
        <v>2116</v>
      </c>
      <c r="E291" s="832" t="s">
        <v>2117</v>
      </c>
      <c r="F291" s="849"/>
      <c r="G291" s="849"/>
      <c r="H291" s="837"/>
      <c r="I291" s="849">
        <v>1</v>
      </c>
      <c r="J291" s="849">
        <v>0</v>
      </c>
      <c r="K291" s="837"/>
      <c r="L291" s="849">
        <v>1</v>
      </c>
      <c r="M291" s="850">
        <v>0</v>
      </c>
    </row>
    <row r="292" spans="1:13" ht="14.4" customHeight="1" x14ac:dyDescent="0.3">
      <c r="A292" s="831" t="s">
        <v>2422</v>
      </c>
      <c r="B292" s="832" t="s">
        <v>2173</v>
      </c>
      <c r="C292" s="832" t="s">
        <v>2174</v>
      </c>
      <c r="D292" s="832" t="s">
        <v>622</v>
      </c>
      <c r="E292" s="832" t="s">
        <v>1995</v>
      </c>
      <c r="F292" s="849"/>
      <c r="G292" s="849"/>
      <c r="H292" s="837">
        <v>0</v>
      </c>
      <c r="I292" s="849">
        <v>1</v>
      </c>
      <c r="J292" s="849">
        <v>132</v>
      </c>
      <c r="K292" s="837">
        <v>1</v>
      </c>
      <c r="L292" s="849">
        <v>1</v>
      </c>
      <c r="M292" s="850">
        <v>132</v>
      </c>
    </row>
    <row r="293" spans="1:13" ht="14.4" customHeight="1" x14ac:dyDescent="0.3">
      <c r="A293" s="831" t="s">
        <v>2422</v>
      </c>
      <c r="B293" s="832" t="s">
        <v>2373</v>
      </c>
      <c r="C293" s="832" t="s">
        <v>2374</v>
      </c>
      <c r="D293" s="832" t="s">
        <v>2375</v>
      </c>
      <c r="E293" s="832" t="s">
        <v>2376</v>
      </c>
      <c r="F293" s="849"/>
      <c r="G293" s="849"/>
      <c r="H293" s="837">
        <v>0</v>
      </c>
      <c r="I293" s="849">
        <v>3</v>
      </c>
      <c r="J293" s="849">
        <v>369.6</v>
      </c>
      <c r="K293" s="837">
        <v>1</v>
      </c>
      <c r="L293" s="849">
        <v>3</v>
      </c>
      <c r="M293" s="850">
        <v>369.6</v>
      </c>
    </row>
    <row r="294" spans="1:13" ht="14.4" customHeight="1" x14ac:dyDescent="0.3">
      <c r="A294" s="831" t="s">
        <v>2422</v>
      </c>
      <c r="B294" s="832" t="s">
        <v>2190</v>
      </c>
      <c r="C294" s="832" t="s">
        <v>2381</v>
      </c>
      <c r="D294" s="832" t="s">
        <v>703</v>
      </c>
      <c r="E294" s="832" t="s">
        <v>2302</v>
      </c>
      <c r="F294" s="849"/>
      <c r="G294" s="849"/>
      <c r="H294" s="837"/>
      <c r="I294" s="849">
        <v>2</v>
      </c>
      <c r="J294" s="849">
        <v>0</v>
      </c>
      <c r="K294" s="837"/>
      <c r="L294" s="849">
        <v>2</v>
      </c>
      <c r="M294" s="850">
        <v>0</v>
      </c>
    </row>
    <row r="295" spans="1:13" ht="14.4" customHeight="1" x14ac:dyDescent="0.3">
      <c r="A295" s="831" t="s">
        <v>2422</v>
      </c>
      <c r="B295" s="832" t="s">
        <v>3200</v>
      </c>
      <c r="C295" s="832" t="s">
        <v>2989</v>
      </c>
      <c r="D295" s="832" t="s">
        <v>2990</v>
      </c>
      <c r="E295" s="832" t="s">
        <v>2991</v>
      </c>
      <c r="F295" s="849"/>
      <c r="G295" s="849"/>
      <c r="H295" s="837">
        <v>0</v>
      </c>
      <c r="I295" s="849">
        <v>1</v>
      </c>
      <c r="J295" s="849">
        <v>65.36</v>
      </c>
      <c r="K295" s="837">
        <v>1</v>
      </c>
      <c r="L295" s="849">
        <v>1</v>
      </c>
      <c r="M295" s="850">
        <v>65.36</v>
      </c>
    </row>
    <row r="296" spans="1:13" ht="14.4" customHeight="1" x14ac:dyDescent="0.3">
      <c r="A296" s="831" t="s">
        <v>2423</v>
      </c>
      <c r="B296" s="832" t="s">
        <v>3196</v>
      </c>
      <c r="C296" s="832" t="s">
        <v>2456</v>
      </c>
      <c r="D296" s="832" t="s">
        <v>2457</v>
      </c>
      <c r="E296" s="832" t="s">
        <v>2458</v>
      </c>
      <c r="F296" s="849"/>
      <c r="G296" s="849"/>
      <c r="H296" s="837">
        <v>0</v>
      </c>
      <c r="I296" s="849">
        <v>1</v>
      </c>
      <c r="J296" s="849">
        <v>32.25</v>
      </c>
      <c r="K296" s="837">
        <v>1</v>
      </c>
      <c r="L296" s="849">
        <v>1</v>
      </c>
      <c r="M296" s="850">
        <v>32.25</v>
      </c>
    </row>
    <row r="297" spans="1:13" ht="14.4" customHeight="1" x14ac:dyDescent="0.3">
      <c r="A297" s="831" t="s">
        <v>2423</v>
      </c>
      <c r="B297" s="832" t="s">
        <v>1836</v>
      </c>
      <c r="C297" s="832" t="s">
        <v>1837</v>
      </c>
      <c r="D297" s="832" t="s">
        <v>1838</v>
      </c>
      <c r="E297" s="832" t="s">
        <v>1839</v>
      </c>
      <c r="F297" s="849"/>
      <c r="G297" s="849"/>
      <c r="H297" s="837">
        <v>0</v>
      </c>
      <c r="I297" s="849">
        <v>1</v>
      </c>
      <c r="J297" s="849">
        <v>93.43</v>
      </c>
      <c r="K297" s="837">
        <v>1</v>
      </c>
      <c r="L297" s="849">
        <v>1</v>
      </c>
      <c r="M297" s="850">
        <v>93.43</v>
      </c>
    </row>
    <row r="298" spans="1:13" ht="14.4" customHeight="1" x14ac:dyDescent="0.3">
      <c r="A298" s="831" t="s">
        <v>2423</v>
      </c>
      <c r="B298" s="832" t="s">
        <v>3199</v>
      </c>
      <c r="C298" s="832" t="s">
        <v>2979</v>
      </c>
      <c r="D298" s="832" t="s">
        <v>2980</v>
      </c>
      <c r="E298" s="832" t="s">
        <v>2981</v>
      </c>
      <c r="F298" s="849"/>
      <c r="G298" s="849"/>
      <c r="H298" s="837">
        <v>0</v>
      </c>
      <c r="I298" s="849">
        <v>1</v>
      </c>
      <c r="J298" s="849">
        <v>982.84</v>
      </c>
      <c r="K298" s="837">
        <v>1</v>
      </c>
      <c r="L298" s="849">
        <v>1</v>
      </c>
      <c r="M298" s="850">
        <v>982.84</v>
      </c>
    </row>
    <row r="299" spans="1:13" ht="14.4" customHeight="1" x14ac:dyDescent="0.3">
      <c r="A299" s="831" t="s">
        <v>2423</v>
      </c>
      <c r="B299" s="832" t="s">
        <v>1872</v>
      </c>
      <c r="C299" s="832" t="s">
        <v>2574</v>
      </c>
      <c r="D299" s="832" t="s">
        <v>1268</v>
      </c>
      <c r="E299" s="832" t="s">
        <v>1876</v>
      </c>
      <c r="F299" s="849"/>
      <c r="G299" s="849"/>
      <c r="H299" s="837">
        <v>0</v>
      </c>
      <c r="I299" s="849">
        <v>2</v>
      </c>
      <c r="J299" s="849">
        <v>55</v>
      </c>
      <c r="K299" s="837">
        <v>1</v>
      </c>
      <c r="L299" s="849">
        <v>2</v>
      </c>
      <c r="M299" s="850">
        <v>55</v>
      </c>
    </row>
    <row r="300" spans="1:13" ht="14.4" customHeight="1" x14ac:dyDescent="0.3">
      <c r="A300" s="831" t="s">
        <v>2423</v>
      </c>
      <c r="B300" s="832" t="s">
        <v>1872</v>
      </c>
      <c r="C300" s="832" t="s">
        <v>1877</v>
      </c>
      <c r="D300" s="832" t="s">
        <v>1878</v>
      </c>
      <c r="E300" s="832" t="s">
        <v>1879</v>
      </c>
      <c r="F300" s="849"/>
      <c r="G300" s="849"/>
      <c r="H300" s="837">
        <v>0</v>
      </c>
      <c r="I300" s="849">
        <v>1</v>
      </c>
      <c r="J300" s="849">
        <v>38.04</v>
      </c>
      <c r="K300" s="837">
        <v>1</v>
      </c>
      <c r="L300" s="849">
        <v>1</v>
      </c>
      <c r="M300" s="850">
        <v>38.04</v>
      </c>
    </row>
    <row r="301" spans="1:13" ht="14.4" customHeight="1" x14ac:dyDescent="0.3">
      <c r="A301" s="831" t="s">
        <v>2423</v>
      </c>
      <c r="B301" s="832" t="s">
        <v>1872</v>
      </c>
      <c r="C301" s="832" t="s">
        <v>3025</v>
      </c>
      <c r="D301" s="832" t="s">
        <v>2857</v>
      </c>
      <c r="E301" s="832" t="s">
        <v>1890</v>
      </c>
      <c r="F301" s="849">
        <v>6</v>
      </c>
      <c r="G301" s="849">
        <v>105.35999999999999</v>
      </c>
      <c r="H301" s="837">
        <v>1</v>
      </c>
      <c r="I301" s="849"/>
      <c r="J301" s="849"/>
      <c r="K301" s="837">
        <v>0</v>
      </c>
      <c r="L301" s="849">
        <v>6</v>
      </c>
      <c r="M301" s="850">
        <v>105.35999999999999</v>
      </c>
    </row>
    <row r="302" spans="1:13" ht="14.4" customHeight="1" x14ac:dyDescent="0.3">
      <c r="A302" s="831" t="s">
        <v>2423</v>
      </c>
      <c r="B302" s="832" t="s">
        <v>1897</v>
      </c>
      <c r="C302" s="832" t="s">
        <v>1898</v>
      </c>
      <c r="D302" s="832" t="s">
        <v>1899</v>
      </c>
      <c r="E302" s="832" t="s">
        <v>1900</v>
      </c>
      <c r="F302" s="849"/>
      <c r="G302" s="849"/>
      <c r="H302" s="837">
        <v>0</v>
      </c>
      <c r="I302" s="849">
        <v>1</v>
      </c>
      <c r="J302" s="849">
        <v>17.559999999999999</v>
      </c>
      <c r="K302" s="837">
        <v>1</v>
      </c>
      <c r="L302" s="849">
        <v>1</v>
      </c>
      <c r="M302" s="850">
        <v>17.559999999999999</v>
      </c>
    </row>
    <row r="303" spans="1:13" ht="14.4" customHeight="1" x14ac:dyDescent="0.3">
      <c r="A303" s="831" t="s">
        <v>2423</v>
      </c>
      <c r="B303" s="832" t="s">
        <v>1913</v>
      </c>
      <c r="C303" s="832" t="s">
        <v>1914</v>
      </c>
      <c r="D303" s="832" t="s">
        <v>1915</v>
      </c>
      <c r="E303" s="832" t="s">
        <v>1916</v>
      </c>
      <c r="F303" s="849"/>
      <c r="G303" s="849"/>
      <c r="H303" s="837">
        <v>0</v>
      </c>
      <c r="I303" s="849">
        <v>3</v>
      </c>
      <c r="J303" s="849">
        <v>93.27</v>
      </c>
      <c r="K303" s="837">
        <v>1</v>
      </c>
      <c r="L303" s="849">
        <v>3</v>
      </c>
      <c r="M303" s="850">
        <v>93.27</v>
      </c>
    </row>
    <row r="304" spans="1:13" ht="14.4" customHeight="1" x14ac:dyDescent="0.3">
      <c r="A304" s="831" t="s">
        <v>2423</v>
      </c>
      <c r="B304" s="832" t="s">
        <v>1919</v>
      </c>
      <c r="C304" s="832" t="s">
        <v>2303</v>
      </c>
      <c r="D304" s="832" t="s">
        <v>1921</v>
      </c>
      <c r="E304" s="832" t="s">
        <v>1918</v>
      </c>
      <c r="F304" s="849"/>
      <c r="G304" s="849"/>
      <c r="H304" s="837">
        <v>0</v>
      </c>
      <c r="I304" s="849">
        <v>6</v>
      </c>
      <c r="J304" s="849">
        <v>93.300000000000011</v>
      </c>
      <c r="K304" s="837">
        <v>1</v>
      </c>
      <c r="L304" s="849">
        <v>6</v>
      </c>
      <c r="M304" s="850">
        <v>93.300000000000011</v>
      </c>
    </row>
    <row r="305" spans="1:13" ht="14.4" customHeight="1" x14ac:dyDescent="0.3">
      <c r="A305" s="831" t="s">
        <v>2423</v>
      </c>
      <c r="B305" s="832" t="s">
        <v>1936</v>
      </c>
      <c r="C305" s="832" t="s">
        <v>1937</v>
      </c>
      <c r="D305" s="832" t="s">
        <v>1938</v>
      </c>
      <c r="E305" s="832" t="s">
        <v>1939</v>
      </c>
      <c r="F305" s="849"/>
      <c r="G305" s="849"/>
      <c r="H305" s="837">
        <v>0</v>
      </c>
      <c r="I305" s="849">
        <v>4</v>
      </c>
      <c r="J305" s="849">
        <v>41.36</v>
      </c>
      <c r="K305" s="837">
        <v>1</v>
      </c>
      <c r="L305" s="849">
        <v>4</v>
      </c>
      <c r="M305" s="850">
        <v>41.36</v>
      </c>
    </row>
    <row r="306" spans="1:13" ht="14.4" customHeight="1" x14ac:dyDescent="0.3">
      <c r="A306" s="831" t="s">
        <v>2423</v>
      </c>
      <c r="B306" s="832" t="s">
        <v>1946</v>
      </c>
      <c r="C306" s="832" t="s">
        <v>1950</v>
      </c>
      <c r="D306" s="832" t="s">
        <v>1948</v>
      </c>
      <c r="E306" s="832" t="s">
        <v>1951</v>
      </c>
      <c r="F306" s="849"/>
      <c r="G306" s="849"/>
      <c r="H306" s="837">
        <v>0</v>
      </c>
      <c r="I306" s="849">
        <v>2</v>
      </c>
      <c r="J306" s="849">
        <v>437.24</v>
      </c>
      <c r="K306" s="837">
        <v>1</v>
      </c>
      <c r="L306" s="849">
        <v>2</v>
      </c>
      <c r="M306" s="850">
        <v>437.24</v>
      </c>
    </row>
    <row r="307" spans="1:13" ht="14.4" customHeight="1" x14ac:dyDescent="0.3">
      <c r="A307" s="831" t="s">
        <v>2423</v>
      </c>
      <c r="B307" s="832" t="s">
        <v>1946</v>
      </c>
      <c r="C307" s="832" t="s">
        <v>3032</v>
      </c>
      <c r="D307" s="832" t="s">
        <v>1948</v>
      </c>
      <c r="E307" s="832" t="s">
        <v>3033</v>
      </c>
      <c r="F307" s="849"/>
      <c r="G307" s="849"/>
      <c r="H307" s="837">
        <v>0</v>
      </c>
      <c r="I307" s="849">
        <v>1</v>
      </c>
      <c r="J307" s="849">
        <v>437.23</v>
      </c>
      <c r="K307" s="837">
        <v>1</v>
      </c>
      <c r="L307" s="849">
        <v>1</v>
      </c>
      <c r="M307" s="850">
        <v>437.23</v>
      </c>
    </row>
    <row r="308" spans="1:13" ht="14.4" customHeight="1" x14ac:dyDescent="0.3">
      <c r="A308" s="831" t="s">
        <v>2423</v>
      </c>
      <c r="B308" s="832" t="s">
        <v>1952</v>
      </c>
      <c r="C308" s="832" t="s">
        <v>3030</v>
      </c>
      <c r="D308" s="832" t="s">
        <v>1954</v>
      </c>
      <c r="E308" s="832" t="s">
        <v>3031</v>
      </c>
      <c r="F308" s="849"/>
      <c r="G308" s="849"/>
      <c r="H308" s="837">
        <v>0</v>
      </c>
      <c r="I308" s="849">
        <v>2</v>
      </c>
      <c r="J308" s="849">
        <v>704.74</v>
      </c>
      <c r="K308" s="837">
        <v>1</v>
      </c>
      <c r="L308" s="849">
        <v>2</v>
      </c>
      <c r="M308" s="850">
        <v>704.74</v>
      </c>
    </row>
    <row r="309" spans="1:13" ht="14.4" customHeight="1" x14ac:dyDescent="0.3">
      <c r="A309" s="831" t="s">
        <v>2423</v>
      </c>
      <c r="B309" s="832" t="s">
        <v>1962</v>
      </c>
      <c r="C309" s="832" t="s">
        <v>2314</v>
      </c>
      <c r="D309" s="832" t="s">
        <v>2315</v>
      </c>
      <c r="E309" s="832" t="s">
        <v>2316</v>
      </c>
      <c r="F309" s="849"/>
      <c r="G309" s="849"/>
      <c r="H309" s="837">
        <v>0</v>
      </c>
      <c r="I309" s="849">
        <v>1</v>
      </c>
      <c r="J309" s="849">
        <v>12.79</v>
      </c>
      <c r="K309" s="837">
        <v>1</v>
      </c>
      <c r="L309" s="849">
        <v>1</v>
      </c>
      <c r="M309" s="850">
        <v>12.79</v>
      </c>
    </row>
    <row r="310" spans="1:13" ht="14.4" customHeight="1" x14ac:dyDescent="0.3">
      <c r="A310" s="831" t="s">
        <v>2423</v>
      </c>
      <c r="B310" s="832" t="s">
        <v>1988</v>
      </c>
      <c r="C310" s="832" t="s">
        <v>1992</v>
      </c>
      <c r="D310" s="832" t="s">
        <v>1990</v>
      </c>
      <c r="E310" s="832" t="s">
        <v>1993</v>
      </c>
      <c r="F310" s="849"/>
      <c r="G310" s="849"/>
      <c r="H310" s="837">
        <v>0</v>
      </c>
      <c r="I310" s="849">
        <v>5</v>
      </c>
      <c r="J310" s="849">
        <v>698.85000000000014</v>
      </c>
      <c r="K310" s="837">
        <v>1</v>
      </c>
      <c r="L310" s="849">
        <v>5</v>
      </c>
      <c r="M310" s="850">
        <v>698.85000000000014</v>
      </c>
    </row>
    <row r="311" spans="1:13" ht="14.4" customHeight="1" x14ac:dyDescent="0.3">
      <c r="A311" s="831" t="s">
        <v>2423</v>
      </c>
      <c r="B311" s="832" t="s">
        <v>1988</v>
      </c>
      <c r="C311" s="832" t="s">
        <v>1994</v>
      </c>
      <c r="D311" s="832" t="s">
        <v>1990</v>
      </c>
      <c r="E311" s="832" t="s">
        <v>1995</v>
      </c>
      <c r="F311" s="849"/>
      <c r="G311" s="849"/>
      <c r="H311" s="837">
        <v>0</v>
      </c>
      <c r="I311" s="849">
        <v>1</v>
      </c>
      <c r="J311" s="849">
        <v>93.18</v>
      </c>
      <c r="K311" s="837">
        <v>1</v>
      </c>
      <c r="L311" s="849">
        <v>1</v>
      </c>
      <c r="M311" s="850">
        <v>93.18</v>
      </c>
    </row>
    <row r="312" spans="1:13" ht="14.4" customHeight="1" x14ac:dyDescent="0.3">
      <c r="A312" s="831" t="s">
        <v>2423</v>
      </c>
      <c r="B312" s="832" t="s">
        <v>1988</v>
      </c>
      <c r="C312" s="832" t="s">
        <v>1996</v>
      </c>
      <c r="D312" s="832" t="s">
        <v>1990</v>
      </c>
      <c r="E312" s="832" t="s">
        <v>1997</v>
      </c>
      <c r="F312" s="849"/>
      <c r="G312" s="849"/>
      <c r="H312" s="837">
        <v>0</v>
      </c>
      <c r="I312" s="849">
        <v>1</v>
      </c>
      <c r="J312" s="849">
        <v>279.52999999999997</v>
      </c>
      <c r="K312" s="837">
        <v>1</v>
      </c>
      <c r="L312" s="849">
        <v>1</v>
      </c>
      <c r="M312" s="850">
        <v>279.52999999999997</v>
      </c>
    </row>
    <row r="313" spans="1:13" ht="14.4" customHeight="1" x14ac:dyDescent="0.3">
      <c r="A313" s="831" t="s">
        <v>2423</v>
      </c>
      <c r="B313" s="832" t="s">
        <v>1998</v>
      </c>
      <c r="C313" s="832" t="s">
        <v>2332</v>
      </c>
      <c r="D313" s="832" t="s">
        <v>2000</v>
      </c>
      <c r="E313" s="832" t="s">
        <v>1995</v>
      </c>
      <c r="F313" s="849"/>
      <c r="G313" s="849"/>
      <c r="H313" s="837">
        <v>0</v>
      </c>
      <c r="I313" s="849">
        <v>3</v>
      </c>
      <c r="J313" s="849">
        <v>430.04999999999995</v>
      </c>
      <c r="K313" s="837">
        <v>1</v>
      </c>
      <c r="L313" s="849">
        <v>3</v>
      </c>
      <c r="M313" s="850">
        <v>430.04999999999995</v>
      </c>
    </row>
    <row r="314" spans="1:13" ht="14.4" customHeight="1" x14ac:dyDescent="0.3">
      <c r="A314" s="831" t="s">
        <v>2423</v>
      </c>
      <c r="B314" s="832" t="s">
        <v>1998</v>
      </c>
      <c r="C314" s="832" t="s">
        <v>1999</v>
      </c>
      <c r="D314" s="832" t="s">
        <v>2000</v>
      </c>
      <c r="E314" s="832" t="s">
        <v>1991</v>
      </c>
      <c r="F314" s="849"/>
      <c r="G314" s="849"/>
      <c r="H314" s="837">
        <v>0</v>
      </c>
      <c r="I314" s="849">
        <v>3</v>
      </c>
      <c r="J314" s="849">
        <v>279.54000000000002</v>
      </c>
      <c r="K314" s="837">
        <v>1</v>
      </c>
      <c r="L314" s="849">
        <v>3</v>
      </c>
      <c r="M314" s="850">
        <v>279.54000000000002</v>
      </c>
    </row>
    <row r="315" spans="1:13" ht="14.4" customHeight="1" x14ac:dyDescent="0.3">
      <c r="A315" s="831" t="s">
        <v>2423</v>
      </c>
      <c r="B315" s="832" t="s">
        <v>2001</v>
      </c>
      <c r="C315" s="832" t="s">
        <v>2630</v>
      </c>
      <c r="D315" s="832" t="s">
        <v>996</v>
      </c>
      <c r="E315" s="832" t="s">
        <v>2631</v>
      </c>
      <c r="F315" s="849"/>
      <c r="G315" s="849"/>
      <c r="H315" s="837">
        <v>0</v>
      </c>
      <c r="I315" s="849">
        <v>1</v>
      </c>
      <c r="J315" s="849">
        <v>556.04</v>
      </c>
      <c r="K315" s="837">
        <v>1</v>
      </c>
      <c r="L315" s="849">
        <v>1</v>
      </c>
      <c r="M315" s="850">
        <v>556.04</v>
      </c>
    </row>
    <row r="316" spans="1:13" ht="14.4" customHeight="1" x14ac:dyDescent="0.3">
      <c r="A316" s="831" t="s">
        <v>2423</v>
      </c>
      <c r="B316" s="832" t="s">
        <v>2017</v>
      </c>
      <c r="C316" s="832" t="s">
        <v>2018</v>
      </c>
      <c r="D316" s="832" t="s">
        <v>2019</v>
      </c>
      <c r="E316" s="832" t="s">
        <v>2020</v>
      </c>
      <c r="F316" s="849"/>
      <c r="G316" s="849"/>
      <c r="H316" s="837">
        <v>0</v>
      </c>
      <c r="I316" s="849">
        <v>1</v>
      </c>
      <c r="J316" s="849">
        <v>74.08</v>
      </c>
      <c r="K316" s="837">
        <v>1</v>
      </c>
      <c r="L316" s="849">
        <v>1</v>
      </c>
      <c r="M316" s="850">
        <v>74.08</v>
      </c>
    </row>
    <row r="317" spans="1:13" ht="14.4" customHeight="1" x14ac:dyDescent="0.3">
      <c r="A317" s="831" t="s">
        <v>2423</v>
      </c>
      <c r="B317" s="832" t="s">
        <v>2017</v>
      </c>
      <c r="C317" s="832" t="s">
        <v>2026</v>
      </c>
      <c r="D317" s="832" t="s">
        <v>2019</v>
      </c>
      <c r="E317" s="832" t="s">
        <v>2025</v>
      </c>
      <c r="F317" s="849"/>
      <c r="G317" s="849"/>
      <c r="H317" s="837">
        <v>0</v>
      </c>
      <c r="I317" s="849">
        <v>1</v>
      </c>
      <c r="J317" s="849">
        <v>63.14</v>
      </c>
      <c r="K317" s="837">
        <v>1</v>
      </c>
      <c r="L317" s="849">
        <v>1</v>
      </c>
      <c r="M317" s="850">
        <v>63.14</v>
      </c>
    </row>
    <row r="318" spans="1:13" ht="14.4" customHeight="1" x14ac:dyDescent="0.3">
      <c r="A318" s="831" t="s">
        <v>2423</v>
      </c>
      <c r="B318" s="832" t="s">
        <v>2017</v>
      </c>
      <c r="C318" s="832" t="s">
        <v>3045</v>
      </c>
      <c r="D318" s="832" t="s">
        <v>2019</v>
      </c>
      <c r="E318" s="832" t="s">
        <v>3046</v>
      </c>
      <c r="F318" s="849">
        <v>1</v>
      </c>
      <c r="G318" s="849">
        <v>84.18</v>
      </c>
      <c r="H318" s="837">
        <v>1</v>
      </c>
      <c r="I318" s="849"/>
      <c r="J318" s="849"/>
      <c r="K318" s="837">
        <v>0</v>
      </c>
      <c r="L318" s="849">
        <v>1</v>
      </c>
      <c r="M318" s="850">
        <v>84.18</v>
      </c>
    </row>
    <row r="319" spans="1:13" ht="14.4" customHeight="1" x14ac:dyDescent="0.3">
      <c r="A319" s="831" t="s">
        <v>2423</v>
      </c>
      <c r="B319" s="832" t="s">
        <v>3195</v>
      </c>
      <c r="C319" s="832" t="s">
        <v>2653</v>
      </c>
      <c r="D319" s="832" t="s">
        <v>1406</v>
      </c>
      <c r="E319" s="832" t="s">
        <v>2654</v>
      </c>
      <c r="F319" s="849">
        <v>2</v>
      </c>
      <c r="G319" s="849">
        <v>197.5</v>
      </c>
      <c r="H319" s="837">
        <v>1</v>
      </c>
      <c r="I319" s="849"/>
      <c r="J319" s="849"/>
      <c r="K319" s="837">
        <v>0</v>
      </c>
      <c r="L319" s="849">
        <v>2</v>
      </c>
      <c r="M319" s="850">
        <v>197.5</v>
      </c>
    </row>
    <row r="320" spans="1:13" ht="14.4" customHeight="1" x14ac:dyDescent="0.3">
      <c r="A320" s="831" t="s">
        <v>2423</v>
      </c>
      <c r="B320" s="832" t="s">
        <v>2094</v>
      </c>
      <c r="C320" s="832" t="s">
        <v>2096</v>
      </c>
      <c r="D320" s="832" t="s">
        <v>602</v>
      </c>
      <c r="E320" s="832" t="s">
        <v>604</v>
      </c>
      <c r="F320" s="849"/>
      <c r="G320" s="849"/>
      <c r="H320" s="837">
        <v>0</v>
      </c>
      <c r="I320" s="849">
        <v>2</v>
      </c>
      <c r="J320" s="849">
        <v>145.1</v>
      </c>
      <c r="K320" s="837">
        <v>1</v>
      </c>
      <c r="L320" s="849">
        <v>2</v>
      </c>
      <c r="M320" s="850">
        <v>145.1</v>
      </c>
    </row>
    <row r="321" spans="1:13" ht="14.4" customHeight="1" x14ac:dyDescent="0.3">
      <c r="A321" s="831" t="s">
        <v>2423</v>
      </c>
      <c r="B321" s="832" t="s">
        <v>2094</v>
      </c>
      <c r="C321" s="832" t="s">
        <v>2095</v>
      </c>
      <c r="D321" s="832" t="s">
        <v>602</v>
      </c>
      <c r="E321" s="832" t="s">
        <v>603</v>
      </c>
      <c r="F321" s="849"/>
      <c r="G321" s="849"/>
      <c r="H321" s="837">
        <v>0</v>
      </c>
      <c r="I321" s="849">
        <v>8</v>
      </c>
      <c r="J321" s="849">
        <v>174.08</v>
      </c>
      <c r="K321" s="837">
        <v>1</v>
      </c>
      <c r="L321" s="849">
        <v>8</v>
      </c>
      <c r="M321" s="850">
        <v>174.08</v>
      </c>
    </row>
    <row r="322" spans="1:13" ht="14.4" customHeight="1" x14ac:dyDescent="0.3">
      <c r="A322" s="831" t="s">
        <v>2423</v>
      </c>
      <c r="B322" s="832" t="s">
        <v>2373</v>
      </c>
      <c r="C322" s="832" t="s">
        <v>2374</v>
      </c>
      <c r="D322" s="832" t="s">
        <v>2375</v>
      </c>
      <c r="E322" s="832" t="s">
        <v>2376</v>
      </c>
      <c r="F322" s="849"/>
      <c r="G322" s="849"/>
      <c r="H322" s="837">
        <v>0</v>
      </c>
      <c r="I322" s="849">
        <v>1</v>
      </c>
      <c r="J322" s="849">
        <v>123.2</v>
      </c>
      <c r="K322" s="837">
        <v>1</v>
      </c>
      <c r="L322" s="849">
        <v>1</v>
      </c>
      <c r="M322" s="850">
        <v>123.2</v>
      </c>
    </row>
    <row r="323" spans="1:13" ht="14.4" customHeight="1" x14ac:dyDescent="0.3">
      <c r="A323" s="831" t="s">
        <v>2423</v>
      </c>
      <c r="B323" s="832" t="s">
        <v>2190</v>
      </c>
      <c r="C323" s="832" t="s">
        <v>2381</v>
      </c>
      <c r="D323" s="832" t="s">
        <v>703</v>
      </c>
      <c r="E323" s="832" t="s">
        <v>2302</v>
      </c>
      <c r="F323" s="849"/>
      <c r="G323" s="849"/>
      <c r="H323" s="837"/>
      <c r="I323" s="849">
        <v>2</v>
      </c>
      <c r="J323" s="849">
        <v>0</v>
      </c>
      <c r="K323" s="837"/>
      <c r="L323" s="849">
        <v>2</v>
      </c>
      <c r="M323" s="850">
        <v>0</v>
      </c>
    </row>
    <row r="324" spans="1:13" ht="14.4" customHeight="1" x14ac:dyDescent="0.3">
      <c r="A324" s="831" t="s">
        <v>2423</v>
      </c>
      <c r="B324" s="832" t="s">
        <v>2192</v>
      </c>
      <c r="C324" s="832" t="s">
        <v>2193</v>
      </c>
      <c r="D324" s="832" t="s">
        <v>2194</v>
      </c>
      <c r="E324" s="832" t="s">
        <v>2195</v>
      </c>
      <c r="F324" s="849"/>
      <c r="G324" s="849"/>
      <c r="H324" s="837">
        <v>0</v>
      </c>
      <c r="I324" s="849">
        <v>3</v>
      </c>
      <c r="J324" s="849">
        <v>792.69</v>
      </c>
      <c r="K324" s="837">
        <v>1</v>
      </c>
      <c r="L324" s="849">
        <v>3</v>
      </c>
      <c r="M324" s="850">
        <v>792.69</v>
      </c>
    </row>
    <row r="325" spans="1:13" ht="14.4" customHeight="1" x14ac:dyDescent="0.3">
      <c r="A325" s="831" t="s">
        <v>2423</v>
      </c>
      <c r="B325" s="832" t="s">
        <v>2192</v>
      </c>
      <c r="C325" s="832" t="s">
        <v>3005</v>
      </c>
      <c r="D325" s="832" t="s">
        <v>2194</v>
      </c>
      <c r="E325" s="832" t="s">
        <v>3006</v>
      </c>
      <c r="F325" s="849"/>
      <c r="G325" s="849"/>
      <c r="H325" s="837">
        <v>0</v>
      </c>
      <c r="I325" s="849">
        <v>1</v>
      </c>
      <c r="J325" s="849">
        <v>1585.33</v>
      </c>
      <c r="K325" s="837">
        <v>1</v>
      </c>
      <c r="L325" s="849">
        <v>1</v>
      </c>
      <c r="M325" s="850">
        <v>1585.33</v>
      </c>
    </row>
    <row r="326" spans="1:13" ht="14.4" customHeight="1" x14ac:dyDescent="0.3">
      <c r="A326" s="831" t="s">
        <v>2423</v>
      </c>
      <c r="B326" s="832" t="s">
        <v>2274</v>
      </c>
      <c r="C326" s="832" t="s">
        <v>2732</v>
      </c>
      <c r="D326" s="832" t="s">
        <v>2276</v>
      </c>
      <c r="E326" s="832" t="s">
        <v>2733</v>
      </c>
      <c r="F326" s="849"/>
      <c r="G326" s="849"/>
      <c r="H326" s="837">
        <v>0</v>
      </c>
      <c r="I326" s="849">
        <v>7</v>
      </c>
      <c r="J326" s="849">
        <v>10814.93</v>
      </c>
      <c r="K326" s="837">
        <v>1</v>
      </c>
      <c r="L326" s="849">
        <v>7</v>
      </c>
      <c r="M326" s="850">
        <v>10814.93</v>
      </c>
    </row>
    <row r="327" spans="1:13" ht="14.4" customHeight="1" x14ac:dyDescent="0.3">
      <c r="A327" s="831" t="s">
        <v>2423</v>
      </c>
      <c r="B327" s="832" t="s">
        <v>2274</v>
      </c>
      <c r="C327" s="832" t="s">
        <v>2275</v>
      </c>
      <c r="D327" s="832" t="s">
        <v>2276</v>
      </c>
      <c r="E327" s="832" t="s">
        <v>2277</v>
      </c>
      <c r="F327" s="849"/>
      <c r="G327" s="849"/>
      <c r="H327" s="837">
        <v>0</v>
      </c>
      <c r="I327" s="849">
        <v>3</v>
      </c>
      <c r="J327" s="849">
        <v>5663.7000000000007</v>
      </c>
      <c r="K327" s="837">
        <v>1</v>
      </c>
      <c r="L327" s="849">
        <v>3</v>
      </c>
      <c r="M327" s="850">
        <v>5663.7000000000007</v>
      </c>
    </row>
    <row r="328" spans="1:13" ht="14.4" customHeight="1" thickBot="1" x14ac:dyDescent="0.35">
      <c r="A328" s="839" t="s">
        <v>2423</v>
      </c>
      <c r="B328" s="840" t="s">
        <v>2274</v>
      </c>
      <c r="C328" s="840" t="s">
        <v>2734</v>
      </c>
      <c r="D328" s="840" t="s">
        <v>2276</v>
      </c>
      <c r="E328" s="840" t="s">
        <v>2735</v>
      </c>
      <c r="F328" s="851"/>
      <c r="G328" s="851"/>
      <c r="H328" s="845">
        <v>0</v>
      </c>
      <c r="I328" s="851">
        <v>1</v>
      </c>
      <c r="J328" s="851">
        <v>1544.99</v>
      </c>
      <c r="K328" s="845">
        <v>1</v>
      </c>
      <c r="L328" s="851">
        <v>1</v>
      </c>
      <c r="M328" s="852">
        <v>1544.99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544</v>
      </c>
      <c r="B5" s="730" t="s">
        <v>545</v>
      </c>
      <c r="C5" s="731" t="s">
        <v>546</v>
      </c>
      <c r="D5" s="731" t="s">
        <v>546</v>
      </c>
      <c r="E5" s="731"/>
      <c r="F5" s="731" t="s">
        <v>546</v>
      </c>
      <c r="G5" s="731" t="s">
        <v>546</v>
      </c>
      <c r="H5" s="731" t="s">
        <v>546</v>
      </c>
      <c r="I5" s="732" t="s">
        <v>546</v>
      </c>
      <c r="J5" s="733" t="s">
        <v>73</v>
      </c>
    </row>
    <row r="6" spans="1:10" ht="14.4" customHeight="1" x14ac:dyDescent="0.3">
      <c r="A6" s="729" t="s">
        <v>544</v>
      </c>
      <c r="B6" s="730" t="s">
        <v>3202</v>
      </c>
      <c r="C6" s="731">
        <v>3.2104599999999999</v>
      </c>
      <c r="D6" s="731">
        <v>1.91866</v>
      </c>
      <c r="E6" s="731"/>
      <c r="F6" s="731">
        <v>8.6889000000000003</v>
      </c>
      <c r="G6" s="731">
        <v>3.75</v>
      </c>
      <c r="H6" s="731">
        <v>4.9389000000000003</v>
      </c>
      <c r="I6" s="732">
        <v>2.31704</v>
      </c>
      <c r="J6" s="733" t="s">
        <v>1</v>
      </c>
    </row>
    <row r="7" spans="1:10" ht="14.4" customHeight="1" x14ac:dyDescent="0.3">
      <c r="A7" s="729" t="s">
        <v>544</v>
      </c>
      <c r="B7" s="730" t="s">
        <v>3203</v>
      </c>
      <c r="C7" s="731">
        <v>0.27588000000000001</v>
      </c>
      <c r="D7" s="731">
        <v>0</v>
      </c>
      <c r="E7" s="731"/>
      <c r="F7" s="731">
        <v>0.43075999999999998</v>
      </c>
      <c r="G7" s="731">
        <v>0.5</v>
      </c>
      <c r="H7" s="731">
        <v>-6.9240000000000024E-2</v>
      </c>
      <c r="I7" s="732">
        <v>0.86151999999999995</v>
      </c>
      <c r="J7" s="733" t="s">
        <v>1</v>
      </c>
    </row>
    <row r="8" spans="1:10" ht="14.4" customHeight="1" x14ac:dyDescent="0.3">
      <c r="A8" s="729" t="s">
        <v>544</v>
      </c>
      <c r="B8" s="730" t="s">
        <v>3204</v>
      </c>
      <c r="C8" s="731">
        <v>74.809420000000003</v>
      </c>
      <c r="D8" s="731">
        <v>56.675389999999993</v>
      </c>
      <c r="E8" s="731"/>
      <c r="F8" s="731">
        <v>102.19014</v>
      </c>
      <c r="G8" s="731">
        <v>91.781408809661855</v>
      </c>
      <c r="H8" s="731">
        <v>10.408731190338145</v>
      </c>
      <c r="I8" s="732">
        <v>1.1134078385299575</v>
      </c>
      <c r="J8" s="733" t="s">
        <v>1</v>
      </c>
    </row>
    <row r="9" spans="1:10" ht="14.4" customHeight="1" x14ac:dyDescent="0.3">
      <c r="A9" s="729" t="s">
        <v>544</v>
      </c>
      <c r="B9" s="730" t="s">
        <v>3205</v>
      </c>
      <c r="C9" s="731">
        <v>88.113550000000018</v>
      </c>
      <c r="D9" s="731">
        <v>88.173660000000012</v>
      </c>
      <c r="E9" s="731"/>
      <c r="F9" s="731">
        <v>126.39577000000003</v>
      </c>
      <c r="G9" s="731">
        <v>146.3188076171875</v>
      </c>
      <c r="H9" s="731">
        <v>-19.923037617187475</v>
      </c>
      <c r="I9" s="732">
        <v>0.863838163106742</v>
      </c>
      <c r="J9" s="733" t="s">
        <v>1</v>
      </c>
    </row>
    <row r="10" spans="1:10" ht="14.4" customHeight="1" x14ac:dyDescent="0.3">
      <c r="A10" s="729" t="s">
        <v>544</v>
      </c>
      <c r="B10" s="730" t="s">
        <v>3206</v>
      </c>
      <c r="C10" s="731">
        <v>12.250999999999999</v>
      </c>
      <c r="D10" s="731">
        <v>11.7791</v>
      </c>
      <c r="E10" s="731"/>
      <c r="F10" s="731">
        <v>22.754200000000001</v>
      </c>
      <c r="G10" s="731">
        <v>24.25</v>
      </c>
      <c r="H10" s="731">
        <v>-1.4957999999999991</v>
      </c>
      <c r="I10" s="732">
        <v>0.93831752577319594</v>
      </c>
      <c r="J10" s="733" t="s">
        <v>1</v>
      </c>
    </row>
    <row r="11" spans="1:10" ht="14.4" customHeight="1" x14ac:dyDescent="0.3">
      <c r="A11" s="729" t="s">
        <v>544</v>
      </c>
      <c r="B11" s="730" t="s">
        <v>3207</v>
      </c>
      <c r="C11" s="731">
        <v>0</v>
      </c>
      <c r="D11" s="731">
        <v>0</v>
      </c>
      <c r="E11" s="731"/>
      <c r="F11" s="731">
        <v>0</v>
      </c>
      <c r="G11" s="731">
        <v>0.5</v>
      </c>
      <c r="H11" s="731">
        <v>-0.5</v>
      </c>
      <c r="I11" s="732">
        <v>0</v>
      </c>
      <c r="J11" s="733" t="s">
        <v>1</v>
      </c>
    </row>
    <row r="12" spans="1:10" ht="14.4" customHeight="1" x14ac:dyDescent="0.3">
      <c r="A12" s="729" t="s">
        <v>544</v>
      </c>
      <c r="B12" s="730" t="s">
        <v>3208</v>
      </c>
      <c r="C12" s="731">
        <v>3.3530000000000002</v>
      </c>
      <c r="D12" s="731">
        <v>2.738</v>
      </c>
      <c r="E12" s="731"/>
      <c r="F12" s="731">
        <v>5.4479999999999995</v>
      </c>
      <c r="G12" s="731">
        <v>4.4011545410156252</v>
      </c>
      <c r="H12" s="731">
        <v>1.0468454589843743</v>
      </c>
      <c r="I12" s="732">
        <v>1.237857009843331</v>
      </c>
      <c r="J12" s="733" t="s">
        <v>1</v>
      </c>
    </row>
    <row r="13" spans="1:10" ht="14.4" customHeight="1" x14ac:dyDescent="0.3">
      <c r="A13" s="729" t="s">
        <v>544</v>
      </c>
      <c r="B13" s="730" t="s">
        <v>3209</v>
      </c>
      <c r="C13" s="731">
        <v>29.678000000000001</v>
      </c>
      <c r="D13" s="731">
        <v>30.585099999999997</v>
      </c>
      <c r="E13" s="731"/>
      <c r="F13" s="731">
        <v>52.6813</v>
      </c>
      <c r="G13" s="731">
        <v>51.5</v>
      </c>
      <c r="H13" s="731">
        <v>1.1813000000000002</v>
      </c>
      <c r="I13" s="732">
        <v>1.0229378640776698</v>
      </c>
      <c r="J13" s="733" t="s">
        <v>1</v>
      </c>
    </row>
    <row r="14" spans="1:10" ht="14.4" customHeight="1" x14ac:dyDescent="0.3">
      <c r="A14" s="729" t="s">
        <v>544</v>
      </c>
      <c r="B14" s="730" t="s">
        <v>3210</v>
      </c>
      <c r="C14" s="731">
        <v>0</v>
      </c>
      <c r="D14" s="731">
        <v>1.0711199999999999</v>
      </c>
      <c r="E14" s="731"/>
      <c r="F14" s="731">
        <v>0.18630000000000002</v>
      </c>
      <c r="G14" s="731">
        <v>0.25</v>
      </c>
      <c r="H14" s="731">
        <v>-6.3699999999999979E-2</v>
      </c>
      <c r="I14" s="732">
        <v>0.74520000000000008</v>
      </c>
      <c r="J14" s="733" t="s">
        <v>1</v>
      </c>
    </row>
    <row r="15" spans="1:10" ht="14.4" customHeight="1" x14ac:dyDescent="0.3">
      <c r="A15" s="729" t="s">
        <v>544</v>
      </c>
      <c r="B15" s="730" t="s">
        <v>3211</v>
      </c>
      <c r="C15" s="731">
        <v>0.15609999999999999</v>
      </c>
      <c r="D15" s="731">
        <v>2.03085</v>
      </c>
      <c r="E15" s="731"/>
      <c r="F15" s="731">
        <v>1.99655</v>
      </c>
      <c r="G15" s="731">
        <v>0</v>
      </c>
      <c r="H15" s="731">
        <v>1.99655</v>
      </c>
      <c r="I15" s="732" t="s">
        <v>546</v>
      </c>
      <c r="J15" s="733" t="s">
        <v>1</v>
      </c>
    </row>
    <row r="16" spans="1:10" ht="14.4" customHeight="1" x14ac:dyDescent="0.3">
      <c r="A16" s="729" t="s">
        <v>544</v>
      </c>
      <c r="B16" s="730" t="s">
        <v>3212</v>
      </c>
      <c r="C16" s="731">
        <v>0</v>
      </c>
      <c r="D16" s="731">
        <v>0</v>
      </c>
      <c r="E16" s="731"/>
      <c r="F16" s="731">
        <v>13.928389999999998</v>
      </c>
      <c r="G16" s="731">
        <v>42</v>
      </c>
      <c r="H16" s="731">
        <v>-28.07161</v>
      </c>
      <c r="I16" s="732">
        <v>0.3316283333333333</v>
      </c>
      <c r="J16" s="733" t="s">
        <v>1</v>
      </c>
    </row>
    <row r="17" spans="1:10" ht="14.4" customHeight="1" x14ac:dyDescent="0.3">
      <c r="A17" s="729" t="s">
        <v>544</v>
      </c>
      <c r="B17" s="730" t="s">
        <v>554</v>
      </c>
      <c r="C17" s="731">
        <v>211.84741000000002</v>
      </c>
      <c r="D17" s="731">
        <v>194.97188</v>
      </c>
      <c r="E17" s="731"/>
      <c r="F17" s="731">
        <v>334.70031000000006</v>
      </c>
      <c r="G17" s="731">
        <v>365.25137096786494</v>
      </c>
      <c r="H17" s="731">
        <v>-30.551060967864885</v>
      </c>
      <c r="I17" s="732">
        <v>0.91635606763936617</v>
      </c>
      <c r="J17" s="733" t="s">
        <v>555</v>
      </c>
    </row>
    <row r="19" spans="1:10" ht="14.4" customHeight="1" x14ac:dyDescent="0.3">
      <c r="A19" s="729" t="s">
        <v>544</v>
      </c>
      <c r="B19" s="730" t="s">
        <v>545</v>
      </c>
      <c r="C19" s="731" t="s">
        <v>546</v>
      </c>
      <c r="D19" s="731" t="s">
        <v>546</v>
      </c>
      <c r="E19" s="731"/>
      <c r="F19" s="731" t="s">
        <v>546</v>
      </c>
      <c r="G19" s="731" t="s">
        <v>546</v>
      </c>
      <c r="H19" s="731" t="s">
        <v>546</v>
      </c>
      <c r="I19" s="732" t="s">
        <v>546</v>
      </c>
      <c r="J19" s="733" t="s">
        <v>73</v>
      </c>
    </row>
    <row r="20" spans="1:10" ht="14.4" customHeight="1" x14ac:dyDescent="0.3">
      <c r="A20" s="729" t="s">
        <v>561</v>
      </c>
      <c r="B20" s="730" t="s">
        <v>562</v>
      </c>
      <c r="C20" s="731" t="s">
        <v>546</v>
      </c>
      <c r="D20" s="731" t="s">
        <v>546</v>
      </c>
      <c r="E20" s="731"/>
      <c r="F20" s="731" t="s">
        <v>546</v>
      </c>
      <c r="G20" s="731" t="s">
        <v>546</v>
      </c>
      <c r="H20" s="731" t="s">
        <v>546</v>
      </c>
      <c r="I20" s="732" t="s">
        <v>546</v>
      </c>
      <c r="J20" s="733" t="s">
        <v>0</v>
      </c>
    </row>
    <row r="21" spans="1:10" ht="14.4" customHeight="1" x14ac:dyDescent="0.3">
      <c r="A21" s="729" t="s">
        <v>561</v>
      </c>
      <c r="B21" s="730" t="s">
        <v>3202</v>
      </c>
      <c r="C21" s="731">
        <v>3.2104599999999999</v>
      </c>
      <c r="D21" s="731">
        <v>1.91866</v>
      </c>
      <c r="E21" s="731"/>
      <c r="F21" s="731">
        <v>5.1565800000000008</v>
      </c>
      <c r="G21" s="731">
        <v>3</v>
      </c>
      <c r="H21" s="731">
        <v>2.1565800000000008</v>
      </c>
      <c r="I21" s="732">
        <v>1.7188600000000003</v>
      </c>
      <c r="J21" s="733" t="s">
        <v>1</v>
      </c>
    </row>
    <row r="22" spans="1:10" ht="14.4" customHeight="1" x14ac:dyDescent="0.3">
      <c r="A22" s="729" t="s">
        <v>561</v>
      </c>
      <c r="B22" s="730" t="s">
        <v>3203</v>
      </c>
      <c r="C22" s="731">
        <v>0.27588000000000001</v>
      </c>
      <c r="D22" s="731">
        <v>0</v>
      </c>
      <c r="E22" s="731"/>
      <c r="F22" s="731">
        <v>0.43075999999999998</v>
      </c>
      <c r="G22" s="731">
        <v>1</v>
      </c>
      <c r="H22" s="731">
        <v>-0.56923999999999997</v>
      </c>
      <c r="I22" s="732">
        <v>0.43075999999999998</v>
      </c>
      <c r="J22" s="733" t="s">
        <v>1</v>
      </c>
    </row>
    <row r="23" spans="1:10" ht="14.4" customHeight="1" x14ac:dyDescent="0.3">
      <c r="A23" s="729" t="s">
        <v>561</v>
      </c>
      <c r="B23" s="730" t="s">
        <v>3204</v>
      </c>
      <c r="C23" s="731">
        <v>74.809420000000003</v>
      </c>
      <c r="D23" s="731">
        <v>56.585269999999994</v>
      </c>
      <c r="E23" s="731"/>
      <c r="F23" s="731">
        <v>66.015029999999996</v>
      </c>
      <c r="G23" s="731">
        <v>60</v>
      </c>
      <c r="H23" s="731">
        <v>6.0150299999999959</v>
      </c>
      <c r="I23" s="732">
        <v>1.1002505</v>
      </c>
      <c r="J23" s="733" t="s">
        <v>1</v>
      </c>
    </row>
    <row r="24" spans="1:10" ht="14.4" customHeight="1" x14ac:dyDescent="0.3">
      <c r="A24" s="729" t="s">
        <v>561</v>
      </c>
      <c r="B24" s="730" t="s">
        <v>3205</v>
      </c>
      <c r="C24" s="731">
        <v>85.641530000000017</v>
      </c>
      <c r="D24" s="731">
        <v>84.197220000000016</v>
      </c>
      <c r="E24" s="731"/>
      <c r="F24" s="731">
        <v>85.056920000000019</v>
      </c>
      <c r="G24" s="731">
        <v>99</v>
      </c>
      <c r="H24" s="731">
        <v>-13.943079999999981</v>
      </c>
      <c r="I24" s="732">
        <v>0.8591608080808083</v>
      </c>
      <c r="J24" s="733" t="s">
        <v>1</v>
      </c>
    </row>
    <row r="25" spans="1:10" ht="14.4" customHeight="1" x14ac:dyDescent="0.3">
      <c r="A25" s="729" t="s">
        <v>561</v>
      </c>
      <c r="B25" s="730" t="s">
        <v>3206</v>
      </c>
      <c r="C25" s="731">
        <v>12.250999999999999</v>
      </c>
      <c r="D25" s="731">
        <v>10.9621</v>
      </c>
      <c r="E25" s="731"/>
      <c r="F25" s="731">
        <v>15.6012</v>
      </c>
      <c r="G25" s="731">
        <v>15</v>
      </c>
      <c r="H25" s="731">
        <v>0.6012000000000004</v>
      </c>
      <c r="I25" s="732">
        <v>1.0400800000000001</v>
      </c>
      <c r="J25" s="733" t="s">
        <v>1</v>
      </c>
    </row>
    <row r="26" spans="1:10" ht="14.4" customHeight="1" x14ac:dyDescent="0.3">
      <c r="A26" s="729" t="s">
        <v>561</v>
      </c>
      <c r="B26" s="730" t="s">
        <v>3207</v>
      </c>
      <c r="C26" s="731">
        <v>0</v>
      </c>
      <c r="D26" s="731">
        <v>0</v>
      </c>
      <c r="E26" s="731"/>
      <c r="F26" s="731">
        <v>0</v>
      </c>
      <c r="G26" s="731">
        <v>1</v>
      </c>
      <c r="H26" s="731">
        <v>-1</v>
      </c>
      <c r="I26" s="732">
        <v>0</v>
      </c>
      <c r="J26" s="733" t="s">
        <v>1</v>
      </c>
    </row>
    <row r="27" spans="1:10" ht="14.4" customHeight="1" x14ac:dyDescent="0.3">
      <c r="A27" s="729" t="s">
        <v>561</v>
      </c>
      <c r="B27" s="730" t="s">
        <v>3208</v>
      </c>
      <c r="C27" s="731">
        <v>3.0750000000000002</v>
      </c>
      <c r="D27" s="731">
        <v>2.282</v>
      </c>
      <c r="E27" s="731"/>
      <c r="F27" s="731">
        <v>3.585</v>
      </c>
      <c r="G27" s="731">
        <v>3</v>
      </c>
      <c r="H27" s="731">
        <v>0.58499999999999996</v>
      </c>
      <c r="I27" s="732">
        <v>1.1950000000000001</v>
      </c>
      <c r="J27" s="733" t="s">
        <v>1</v>
      </c>
    </row>
    <row r="28" spans="1:10" ht="14.4" customHeight="1" x14ac:dyDescent="0.3">
      <c r="A28" s="729" t="s">
        <v>561</v>
      </c>
      <c r="B28" s="730" t="s">
        <v>3209</v>
      </c>
      <c r="C28" s="731">
        <v>29.678000000000001</v>
      </c>
      <c r="D28" s="731">
        <v>30.585099999999997</v>
      </c>
      <c r="E28" s="731"/>
      <c r="F28" s="731">
        <v>38.427</v>
      </c>
      <c r="G28" s="731">
        <v>37</v>
      </c>
      <c r="H28" s="731">
        <v>1.4269999999999996</v>
      </c>
      <c r="I28" s="732">
        <v>1.0385675675675676</v>
      </c>
      <c r="J28" s="733" t="s">
        <v>1</v>
      </c>
    </row>
    <row r="29" spans="1:10" ht="14.4" customHeight="1" x14ac:dyDescent="0.3">
      <c r="A29" s="729" t="s">
        <v>561</v>
      </c>
      <c r="B29" s="730" t="s">
        <v>3210</v>
      </c>
      <c r="C29" s="731">
        <v>0</v>
      </c>
      <c r="D29" s="731">
        <v>1.0711199999999999</v>
      </c>
      <c r="E29" s="731"/>
      <c r="F29" s="731">
        <v>0.18630000000000002</v>
      </c>
      <c r="G29" s="731">
        <v>0</v>
      </c>
      <c r="H29" s="731">
        <v>0.18630000000000002</v>
      </c>
      <c r="I29" s="732" t="s">
        <v>546</v>
      </c>
      <c r="J29" s="733" t="s">
        <v>1</v>
      </c>
    </row>
    <row r="30" spans="1:10" ht="14.4" customHeight="1" x14ac:dyDescent="0.3">
      <c r="A30" s="729" t="s">
        <v>561</v>
      </c>
      <c r="B30" s="730" t="s">
        <v>3211</v>
      </c>
      <c r="C30" s="731">
        <v>0.15609999999999999</v>
      </c>
      <c r="D30" s="731">
        <v>2.03085</v>
      </c>
      <c r="E30" s="731"/>
      <c r="F30" s="731">
        <v>1.3976</v>
      </c>
      <c r="G30" s="731">
        <v>0</v>
      </c>
      <c r="H30" s="731">
        <v>1.3976</v>
      </c>
      <c r="I30" s="732" t="s">
        <v>546</v>
      </c>
      <c r="J30" s="733" t="s">
        <v>1</v>
      </c>
    </row>
    <row r="31" spans="1:10" ht="14.4" customHeight="1" x14ac:dyDescent="0.3">
      <c r="A31" s="729" t="s">
        <v>561</v>
      </c>
      <c r="B31" s="730" t="s">
        <v>3212</v>
      </c>
      <c r="C31" s="731">
        <v>0</v>
      </c>
      <c r="D31" s="731">
        <v>0</v>
      </c>
      <c r="E31" s="731"/>
      <c r="F31" s="731">
        <v>13.183189999999998</v>
      </c>
      <c r="G31" s="731">
        <v>42</v>
      </c>
      <c r="H31" s="731">
        <v>-28.816810000000004</v>
      </c>
      <c r="I31" s="732">
        <v>0.31388547619047613</v>
      </c>
      <c r="J31" s="733" t="s">
        <v>1</v>
      </c>
    </row>
    <row r="32" spans="1:10" ht="14.4" customHeight="1" x14ac:dyDescent="0.3">
      <c r="A32" s="729" t="s">
        <v>561</v>
      </c>
      <c r="B32" s="730" t="s">
        <v>563</v>
      </c>
      <c r="C32" s="731">
        <v>209.09739000000002</v>
      </c>
      <c r="D32" s="731">
        <v>189.63231999999999</v>
      </c>
      <c r="E32" s="731"/>
      <c r="F32" s="731">
        <v>229.03958</v>
      </c>
      <c r="G32" s="731">
        <v>259</v>
      </c>
      <c r="H32" s="731">
        <v>-29.960419999999999</v>
      </c>
      <c r="I32" s="732">
        <v>0.88432270270270275</v>
      </c>
      <c r="J32" s="733" t="s">
        <v>559</v>
      </c>
    </row>
    <row r="33" spans="1:10" ht="14.4" customHeight="1" x14ac:dyDescent="0.3">
      <c r="A33" s="729" t="s">
        <v>546</v>
      </c>
      <c r="B33" s="730" t="s">
        <v>546</v>
      </c>
      <c r="C33" s="731" t="s">
        <v>546</v>
      </c>
      <c r="D33" s="731" t="s">
        <v>546</v>
      </c>
      <c r="E33" s="731"/>
      <c r="F33" s="731" t="s">
        <v>546</v>
      </c>
      <c r="G33" s="731" t="s">
        <v>546</v>
      </c>
      <c r="H33" s="731" t="s">
        <v>546</v>
      </c>
      <c r="I33" s="732" t="s">
        <v>546</v>
      </c>
      <c r="J33" s="733" t="s">
        <v>560</v>
      </c>
    </row>
    <row r="34" spans="1:10" ht="14.4" customHeight="1" x14ac:dyDescent="0.3">
      <c r="A34" s="729" t="s">
        <v>567</v>
      </c>
      <c r="B34" s="730" t="s">
        <v>568</v>
      </c>
      <c r="C34" s="731" t="s">
        <v>546</v>
      </c>
      <c r="D34" s="731" t="s">
        <v>546</v>
      </c>
      <c r="E34" s="731"/>
      <c r="F34" s="731" t="s">
        <v>546</v>
      </c>
      <c r="G34" s="731" t="s">
        <v>546</v>
      </c>
      <c r="H34" s="731" t="s">
        <v>546</v>
      </c>
      <c r="I34" s="732" t="s">
        <v>546</v>
      </c>
      <c r="J34" s="733" t="s">
        <v>0</v>
      </c>
    </row>
    <row r="35" spans="1:10" ht="14.4" customHeight="1" x14ac:dyDescent="0.3">
      <c r="A35" s="729" t="s">
        <v>567</v>
      </c>
      <c r="B35" s="730" t="s">
        <v>3202</v>
      </c>
      <c r="C35" s="731">
        <v>0</v>
      </c>
      <c r="D35" s="731">
        <v>0</v>
      </c>
      <c r="E35" s="731"/>
      <c r="F35" s="731">
        <v>3.5323200000000003</v>
      </c>
      <c r="G35" s="731">
        <v>1</v>
      </c>
      <c r="H35" s="731">
        <v>2.5323200000000003</v>
      </c>
      <c r="I35" s="732">
        <v>3.5323200000000003</v>
      </c>
      <c r="J35" s="733" t="s">
        <v>1</v>
      </c>
    </row>
    <row r="36" spans="1:10" ht="14.4" customHeight="1" x14ac:dyDescent="0.3">
      <c r="A36" s="729" t="s">
        <v>567</v>
      </c>
      <c r="B36" s="730" t="s">
        <v>3204</v>
      </c>
      <c r="C36" s="731">
        <v>0</v>
      </c>
      <c r="D36" s="731">
        <v>0</v>
      </c>
      <c r="E36" s="731"/>
      <c r="F36" s="731">
        <v>36.175110000000004</v>
      </c>
      <c r="G36" s="731">
        <v>32</v>
      </c>
      <c r="H36" s="731">
        <v>4.1751100000000037</v>
      </c>
      <c r="I36" s="732">
        <v>1.1304721875000001</v>
      </c>
      <c r="J36" s="733" t="s">
        <v>1</v>
      </c>
    </row>
    <row r="37" spans="1:10" ht="14.4" customHeight="1" x14ac:dyDescent="0.3">
      <c r="A37" s="729" t="s">
        <v>567</v>
      </c>
      <c r="B37" s="730" t="s">
        <v>3205</v>
      </c>
      <c r="C37" s="731">
        <v>0</v>
      </c>
      <c r="D37" s="731">
        <v>0</v>
      </c>
      <c r="E37" s="731"/>
      <c r="F37" s="731">
        <v>37.195790000000002</v>
      </c>
      <c r="G37" s="731">
        <v>43</v>
      </c>
      <c r="H37" s="731">
        <v>-5.8042099999999976</v>
      </c>
      <c r="I37" s="732">
        <v>0.86501837209302335</v>
      </c>
      <c r="J37" s="733" t="s">
        <v>1</v>
      </c>
    </row>
    <row r="38" spans="1:10" ht="14.4" customHeight="1" x14ac:dyDescent="0.3">
      <c r="A38" s="729" t="s">
        <v>567</v>
      </c>
      <c r="B38" s="730" t="s">
        <v>3206</v>
      </c>
      <c r="C38" s="731">
        <v>0</v>
      </c>
      <c r="D38" s="731">
        <v>0</v>
      </c>
      <c r="E38" s="731"/>
      <c r="F38" s="731">
        <v>6.1360000000000001</v>
      </c>
      <c r="G38" s="731">
        <v>8</v>
      </c>
      <c r="H38" s="731">
        <v>-1.8639999999999999</v>
      </c>
      <c r="I38" s="732">
        <v>0.76700000000000002</v>
      </c>
      <c r="J38" s="733" t="s">
        <v>1</v>
      </c>
    </row>
    <row r="39" spans="1:10" ht="14.4" customHeight="1" x14ac:dyDescent="0.3">
      <c r="A39" s="729" t="s">
        <v>567</v>
      </c>
      <c r="B39" s="730" t="s">
        <v>3208</v>
      </c>
      <c r="C39" s="731">
        <v>0</v>
      </c>
      <c r="D39" s="731">
        <v>0</v>
      </c>
      <c r="E39" s="731"/>
      <c r="F39" s="731">
        <v>1.417</v>
      </c>
      <c r="G39" s="731">
        <v>1</v>
      </c>
      <c r="H39" s="731">
        <v>0.41700000000000004</v>
      </c>
      <c r="I39" s="732">
        <v>1.417</v>
      </c>
      <c r="J39" s="733" t="s">
        <v>1</v>
      </c>
    </row>
    <row r="40" spans="1:10" ht="14.4" customHeight="1" x14ac:dyDescent="0.3">
      <c r="A40" s="729" t="s">
        <v>567</v>
      </c>
      <c r="B40" s="730" t="s">
        <v>3209</v>
      </c>
      <c r="C40" s="731">
        <v>0</v>
      </c>
      <c r="D40" s="731">
        <v>0</v>
      </c>
      <c r="E40" s="731"/>
      <c r="F40" s="731">
        <v>14.0023</v>
      </c>
      <c r="G40" s="731">
        <v>14</v>
      </c>
      <c r="H40" s="731">
        <v>2.2999999999999687E-3</v>
      </c>
      <c r="I40" s="732">
        <v>1.0001642857142856</v>
      </c>
      <c r="J40" s="733" t="s">
        <v>1</v>
      </c>
    </row>
    <row r="41" spans="1:10" ht="14.4" customHeight="1" x14ac:dyDescent="0.3">
      <c r="A41" s="729" t="s">
        <v>567</v>
      </c>
      <c r="B41" s="730" t="s">
        <v>3210</v>
      </c>
      <c r="C41" s="731">
        <v>0</v>
      </c>
      <c r="D41" s="731">
        <v>0</v>
      </c>
      <c r="E41" s="731"/>
      <c r="F41" s="731">
        <v>0</v>
      </c>
      <c r="G41" s="731">
        <v>0</v>
      </c>
      <c r="H41" s="731">
        <v>0</v>
      </c>
      <c r="I41" s="732" t="s">
        <v>546</v>
      </c>
      <c r="J41" s="733" t="s">
        <v>1</v>
      </c>
    </row>
    <row r="42" spans="1:10" ht="14.4" customHeight="1" x14ac:dyDescent="0.3">
      <c r="A42" s="729" t="s">
        <v>567</v>
      </c>
      <c r="B42" s="730" t="s">
        <v>3211</v>
      </c>
      <c r="C42" s="731">
        <v>0</v>
      </c>
      <c r="D42" s="731">
        <v>0</v>
      </c>
      <c r="E42" s="731"/>
      <c r="F42" s="731">
        <v>0.59894999999999998</v>
      </c>
      <c r="G42" s="731">
        <v>0</v>
      </c>
      <c r="H42" s="731">
        <v>0.59894999999999998</v>
      </c>
      <c r="I42" s="732" t="s">
        <v>546</v>
      </c>
      <c r="J42" s="733" t="s">
        <v>1</v>
      </c>
    </row>
    <row r="43" spans="1:10" ht="14.4" customHeight="1" x14ac:dyDescent="0.3">
      <c r="A43" s="729" t="s">
        <v>567</v>
      </c>
      <c r="B43" s="730" t="s">
        <v>3212</v>
      </c>
      <c r="C43" s="731">
        <v>0</v>
      </c>
      <c r="D43" s="731">
        <v>0</v>
      </c>
      <c r="E43" s="731"/>
      <c r="F43" s="731">
        <v>0.74520000000000008</v>
      </c>
      <c r="G43" s="731">
        <v>0</v>
      </c>
      <c r="H43" s="731">
        <v>0.74520000000000008</v>
      </c>
      <c r="I43" s="732" t="s">
        <v>546</v>
      </c>
      <c r="J43" s="733" t="s">
        <v>1</v>
      </c>
    </row>
    <row r="44" spans="1:10" ht="14.4" customHeight="1" x14ac:dyDescent="0.3">
      <c r="A44" s="729" t="s">
        <v>567</v>
      </c>
      <c r="B44" s="730" t="s">
        <v>569</v>
      </c>
      <c r="C44" s="731">
        <v>0</v>
      </c>
      <c r="D44" s="731">
        <v>0</v>
      </c>
      <c r="E44" s="731"/>
      <c r="F44" s="731">
        <v>99.802670000000006</v>
      </c>
      <c r="G44" s="731">
        <v>100</v>
      </c>
      <c r="H44" s="731">
        <v>-0.19732999999999379</v>
      </c>
      <c r="I44" s="732">
        <v>0.99802670000000004</v>
      </c>
      <c r="J44" s="733" t="s">
        <v>559</v>
      </c>
    </row>
    <row r="45" spans="1:10" ht="14.4" customHeight="1" x14ac:dyDescent="0.3">
      <c r="A45" s="729" t="s">
        <v>546</v>
      </c>
      <c r="B45" s="730" t="s">
        <v>546</v>
      </c>
      <c r="C45" s="731" t="s">
        <v>546</v>
      </c>
      <c r="D45" s="731" t="s">
        <v>546</v>
      </c>
      <c r="E45" s="731"/>
      <c r="F45" s="731" t="s">
        <v>546</v>
      </c>
      <c r="G45" s="731" t="s">
        <v>546</v>
      </c>
      <c r="H45" s="731" t="s">
        <v>546</v>
      </c>
      <c r="I45" s="732" t="s">
        <v>546</v>
      </c>
      <c r="J45" s="733" t="s">
        <v>560</v>
      </c>
    </row>
    <row r="46" spans="1:10" ht="14.4" customHeight="1" x14ac:dyDescent="0.3">
      <c r="A46" s="729" t="s">
        <v>564</v>
      </c>
      <c r="B46" s="730" t="s">
        <v>565</v>
      </c>
      <c r="C46" s="731" t="s">
        <v>546</v>
      </c>
      <c r="D46" s="731" t="s">
        <v>546</v>
      </c>
      <c r="E46" s="731"/>
      <c r="F46" s="731" t="s">
        <v>546</v>
      </c>
      <c r="G46" s="731" t="s">
        <v>546</v>
      </c>
      <c r="H46" s="731" t="s">
        <v>546</v>
      </c>
      <c r="I46" s="732" t="s">
        <v>546</v>
      </c>
      <c r="J46" s="733" t="s">
        <v>0</v>
      </c>
    </row>
    <row r="47" spans="1:10" ht="14.4" customHeight="1" x14ac:dyDescent="0.3">
      <c r="A47" s="729" t="s">
        <v>564</v>
      </c>
      <c r="B47" s="730" t="s">
        <v>3204</v>
      </c>
      <c r="C47" s="731">
        <v>0</v>
      </c>
      <c r="D47" s="731">
        <v>9.0120000000000006E-2</v>
      </c>
      <c r="E47" s="731"/>
      <c r="F47" s="731">
        <v>0</v>
      </c>
      <c r="G47" s="731">
        <v>0</v>
      </c>
      <c r="H47" s="731">
        <v>0</v>
      </c>
      <c r="I47" s="732" t="s">
        <v>546</v>
      </c>
      <c r="J47" s="733" t="s">
        <v>1</v>
      </c>
    </row>
    <row r="48" spans="1:10" ht="14.4" customHeight="1" x14ac:dyDescent="0.3">
      <c r="A48" s="729" t="s">
        <v>564</v>
      </c>
      <c r="B48" s="730" t="s">
        <v>3205</v>
      </c>
      <c r="C48" s="731">
        <v>2.4720200000000001</v>
      </c>
      <c r="D48" s="731">
        <v>3.9764400000000006</v>
      </c>
      <c r="E48" s="731"/>
      <c r="F48" s="731">
        <v>4.1430600000000002</v>
      </c>
      <c r="G48" s="731">
        <v>4</v>
      </c>
      <c r="H48" s="731">
        <v>0.14306000000000019</v>
      </c>
      <c r="I48" s="732">
        <v>1.035765</v>
      </c>
      <c r="J48" s="733" t="s">
        <v>1</v>
      </c>
    </row>
    <row r="49" spans="1:10" ht="14.4" customHeight="1" x14ac:dyDescent="0.3">
      <c r="A49" s="729" t="s">
        <v>564</v>
      </c>
      <c r="B49" s="730" t="s">
        <v>3206</v>
      </c>
      <c r="C49" s="731">
        <v>0</v>
      </c>
      <c r="D49" s="731">
        <v>0.81699999999999995</v>
      </c>
      <c r="E49" s="731"/>
      <c r="F49" s="731">
        <v>1.0169999999999999</v>
      </c>
      <c r="G49" s="731">
        <v>2</v>
      </c>
      <c r="H49" s="731">
        <v>-0.9830000000000001</v>
      </c>
      <c r="I49" s="732">
        <v>0.50849999999999995</v>
      </c>
      <c r="J49" s="733" t="s">
        <v>1</v>
      </c>
    </row>
    <row r="50" spans="1:10" ht="14.4" customHeight="1" x14ac:dyDescent="0.3">
      <c r="A50" s="729" t="s">
        <v>564</v>
      </c>
      <c r="B50" s="730" t="s">
        <v>3208</v>
      </c>
      <c r="C50" s="731">
        <v>0.27800000000000002</v>
      </c>
      <c r="D50" s="731">
        <v>0.45600000000000002</v>
      </c>
      <c r="E50" s="731"/>
      <c r="F50" s="731">
        <v>0.44600000000000001</v>
      </c>
      <c r="G50" s="731">
        <v>0</v>
      </c>
      <c r="H50" s="731">
        <v>0.44600000000000001</v>
      </c>
      <c r="I50" s="732" t="s">
        <v>546</v>
      </c>
      <c r="J50" s="733" t="s">
        <v>1</v>
      </c>
    </row>
    <row r="51" spans="1:10" ht="14.4" customHeight="1" x14ac:dyDescent="0.3">
      <c r="A51" s="729" t="s">
        <v>564</v>
      </c>
      <c r="B51" s="730" t="s">
        <v>3209</v>
      </c>
      <c r="C51" s="731">
        <v>0</v>
      </c>
      <c r="D51" s="731">
        <v>0</v>
      </c>
      <c r="E51" s="731"/>
      <c r="F51" s="731">
        <v>0.252</v>
      </c>
      <c r="G51" s="731">
        <v>0</v>
      </c>
      <c r="H51" s="731">
        <v>0.252</v>
      </c>
      <c r="I51" s="732" t="s">
        <v>546</v>
      </c>
      <c r="J51" s="733" t="s">
        <v>1</v>
      </c>
    </row>
    <row r="52" spans="1:10" ht="14.4" customHeight="1" x14ac:dyDescent="0.3">
      <c r="A52" s="729" t="s">
        <v>564</v>
      </c>
      <c r="B52" s="730" t="s">
        <v>566</v>
      </c>
      <c r="C52" s="731">
        <v>2.7500200000000001</v>
      </c>
      <c r="D52" s="731">
        <v>5.3395600000000014</v>
      </c>
      <c r="E52" s="731"/>
      <c r="F52" s="731">
        <v>5.8580599999999992</v>
      </c>
      <c r="G52" s="731">
        <v>6</v>
      </c>
      <c r="H52" s="731">
        <v>-0.14194000000000084</v>
      </c>
      <c r="I52" s="732">
        <v>0.97634333333333323</v>
      </c>
      <c r="J52" s="733" t="s">
        <v>559</v>
      </c>
    </row>
    <row r="53" spans="1:10" ht="14.4" customHeight="1" x14ac:dyDescent="0.3">
      <c r="A53" s="729" t="s">
        <v>546</v>
      </c>
      <c r="B53" s="730" t="s">
        <v>546</v>
      </c>
      <c r="C53" s="731" t="s">
        <v>546</v>
      </c>
      <c r="D53" s="731" t="s">
        <v>546</v>
      </c>
      <c r="E53" s="731"/>
      <c r="F53" s="731" t="s">
        <v>546</v>
      </c>
      <c r="G53" s="731" t="s">
        <v>546</v>
      </c>
      <c r="H53" s="731" t="s">
        <v>546</v>
      </c>
      <c r="I53" s="732" t="s">
        <v>546</v>
      </c>
      <c r="J53" s="733" t="s">
        <v>560</v>
      </c>
    </row>
    <row r="54" spans="1:10" ht="14.4" customHeight="1" x14ac:dyDescent="0.3">
      <c r="A54" s="729" t="s">
        <v>544</v>
      </c>
      <c r="B54" s="730" t="s">
        <v>554</v>
      </c>
      <c r="C54" s="731">
        <v>211.84741</v>
      </c>
      <c r="D54" s="731">
        <v>194.97188</v>
      </c>
      <c r="E54" s="731"/>
      <c r="F54" s="731">
        <v>334.70031</v>
      </c>
      <c r="G54" s="731">
        <v>365</v>
      </c>
      <c r="H54" s="731">
        <v>-30.299689999999998</v>
      </c>
      <c r="I54" s="732">
        <v>0.91698715068493153</v>
      </c>
      <c r="J54" s="733" t="s">
        <v>555</v>
      </c>
    </row>
  </sheetData>
  <mergeCells count="3">
    <mergeCell ref="A1:I1"/>
    <mergeCell ref="F3:I3"/>
    <mergeCell ref="C4:D4"/>
  </mergeCells>
  <conditionalFormatting sqref="F18 F55:F65537">
    <cfRule type="cellIs" dxfId="41" priority="18" stopIfTrue="1" operator="greaterThan">
      <formula>1</formula>
    </cfRule>
  </conditionalFormatting>
  <conditionalFormatting sqref="H5:H17">
    <cfRule type="expression" dxfId="40" priority="14">
      <formula>$H5&gt;0</formula>
    </cfRule>
  </conditionalFormatting>
  <conditionalFormatting sqref="I5:I17">
    <cfRule type="expression" dxfId="39" priority="15">
      <formula>$I5&gt;1</formula>
    </cfRule>
  </conditionalFormatting>
  <conditionalFormatting sqref="B5:B17">
    <cfRule type="expression" dxfId="38" priority="11">
      <formula>OR($J5="NS",$J5="SumaNS",$J5="Účet")</formula>
    </cfRule>
  </conditionalFormatting>
  <conditionalFormatting sqref="F5:I17 B5:D17">
    <cfRule type="expression" dxfId="37" priority="17">
      <formula>AND($J5&lt;&gt;"",$J5&lt;&gt;"mezeraKL")</formula>
    </cfRule>
  </conditionalFormatting>
  <conditionalFormatting sqref="B5:D17 F5:I1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5" priority="13">
      <formula>OR($J5="SumaNS",$J5="NS")</formula>
    </cfRule>
  </conditionalFormatting>
  <conditionalFormatting sqref="A5:A17">
    <cfRule type="expression" dxfId="34" priority="9">
      <formula>AND($J5&lt;&gt;"mezeraKL",$J5&lt;&gt;"")</formula>
    </cfRule>
  </conditionalFormatting>
  <conditionalFormatting sqref="A5:A17">
    <cfRule type="expression" dxfId="33" priority="10">
      <formula>AND($J5&lt;&gt;"",$J5&lt;&gt;"mezeraKL")</formula>
    </cfRule>
  </conditionalFormatting>
  <conditionalFormatting sqref="H19:H54">
    <cfRule type="expression" dxfId="32" priority="6">
      <formula>$H19&gt;0</formula>
    </cfRule>
  </conditionalFormatting>
  <conditionalFormatting sqref="A19:A54">
    <cfRule type="expression" dxfId="31" priority="5">
      <formula>AND($J19&lt;&gt;"mezeraKL",$J19&lt;&gt;"")</formula>
    </cfRule>
  </conditionalFormatting>
  <conditionalFormatting sqref="I19:I54">
    <cfRule type="expression" dxfId="30" priority="7">
      <formula>$I19&gt;1</formula>
    </cfRule>
  </conditionalFormatting>
  <conditionalFormatting sqref="B19:B54">
    <cfRule type="expression" dxfId="29" priority="4">
      <formula>OR($J19="NS",$J19="SumaNS",$J19="Účet")</formula>
    </cfRule>
  </conditionalFormatting>
  <conditionalFormatting sqref="A19:D54 F19:I54">
    <cfRule type="expression" dxfId="28" priority="8">
      <formula>AND($J19&lt;&gt;"",$J19&lt;&gt;"mezeraKL")</formula>
    </cfRule>
  </conditionalFormatting>
  <conditionalFormatting sqref="B19:D54 F19:I54">
    <cfRule type="expression" dxfId="27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54 F19:I54">
    <cfRule type="expression" dxfId="26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3527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2.497409406026859</v>
      </c>
      <c r="J3" s="203">
        <f>SUBTOTAL(9,J5:J1048576)</f>
        <v>134019</v>
      </c>
      <c r="K3" s="204">
        <f>SUBTOTAL(9,K5:K1048576)</f>
        <v>334700.31118631363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544</v>
      </c>
      <c r="B5" s="825" t="s">
        <v>545</v>
      </c>
      <c r="C5" s="828" t="s">
        <v>561</v>
      </c>
      <c r="D5" s="862" t="s">
        <v>562</v>
      </c>
      <c r="E5" s="828" t="s">
        <v>3213</v>
      </c>
      <c r="F5" s="862" t="s">
        <v>3214</v>
      </c>
      <c r="G5" s="828" t="s">
        <v>3215</v>
      </c>
      <c r="H5" s="828" t="s">
        <v>3216</v>
      </c>
      <c r="I5" s="225">
        <v>147.18599853515624</v>
      </c>
      <c r="J5" s="225">
        <v>23</v>
      </c>
      <c r="K5" s="848">
        <v>3385.2000122070312</v>
      </c>
    </row>
    <row r="6" spans="1:11" ht="14.4" customHeight="1" x14ac:dyDescent="0.3">
      <c r="A6" s="831" t="s">
        <v>544</v>
      </c>
      <c r="B6" s="832" t="s">
        <v>545</v>
      </c>
      <c r="C6" s="835" t="s">
        <v>561</v>
      </c>
      <c r="D6" s="863" t="s">
        <v>562</v>
      </c>
      <c r="E6" s="835" t="s">
        <v>3213</v>
      </c>
      <c r="F6" s="863" t="s">
        <v>3214</v>
      </c>
      <c r="G6" s="835" t="s">
        <v>3217</v>
      </c>
      <c r="H6" s="835" t="s">
        <v>3218</v>
      </c>
      <c r="I6" s="849">
        <v>147.17666117350259</v>
      </c>
      <c r="J6" s="849">
        <v>11</v>
      </c>
      <c r="K6" s="850">
        <v>1618.9200134277344</v>
      </c>
    </row>
    <row r="7" spans="1:11" ht="14.4" customHeight="1" x14ac:dyDescent="0.3">
      <c r="A7" s="831" t="s">
        <v>544</v>
      </c>
      <c r="B7" s="832" t="s">
        <v>545</v>
      </c>
      <c r="C7" s="835" t="s">
        <v>561</v>
      </c>
      <c r="D7" s="863" t="s">
        <v>562</v>
      </c>
      <c r="E7" s="835" t="s">
        <v>3213</v>
      </c>
      <c r="F7" s="863" t="s">
        <v>3214</v>
      </c>
      <c r="G7" s="835" t="s">
        <v>3219</v>
      </c>
      <c r="H7" s="835" t="s">
        <v>3220</v>
      </c>
      <c r="I7" s="849">
        <v>152.46000671386719</v>
      </c>
      <c r="J7" s="849">
        <v>1</v>
      </c>
      <c r="K7" s="850">
        <v>152.46000671386719</v>
      </c>
    </row>
    <row r="8" spans="1:11" ht="14.4" customHeight="1" x14ac:dyDescent="0.3">
      <c r="A8" s="831" t="s">
        <v>544</v>
      </c>
      <c r="B8" s="832" t="s">
        <v>545</v>
      </c>
      <c r="C8" s="835" t="s">
        <v>561</v>
      </c>
      <c r="D8" s="863" t="s">
        <v>562</v>
      </c>
      <c r="E8" s="835" t="s">
        <v>3221</v>
      </c>
      <c r="F8" s="863" t="s">
        <v>3222</v>
      </c>
      <c r="G8" s="835" t="s">
        <v>3223</v>
      </c>
      <c r="H8" s="835" t="s">
        <v>3224</v>
      </c>
      <c r="I8" s="849">
        <v>53.849998474121094</v>
      </c>
      <c r="J8" s="849">
        <v>8</v>
      </c>
      <c r="K8" s="850">
        <v>430.760009765625</v>
      </c>
    </row>
    <row r="9" spans="1:11" ht="14.4" customHeight="1" x14ac:dyDescent="0.3">
      <c r="A9" s="831" t="s">
        <v>544</v>
      </c>
      <c r="B9" s="832" t="s">
        <v>545</v>
      </c>
      <c r="C9" s="835" t="s">
        <v>561</v>
      </c>
      <c r="D9" s="863" t="s">
        <v>562</v>
      </c>
      <c r="E9" s="835" t="s">
        <v>3225</v>
      </c>
      <c r="F9" s="863" t="s">
        <v>3226</v>
      </c>
      <c r="G9" s="835" t="s">
        <v>3227</v>
      </c>
      <c r="H9" s="835" t="s">
        <v>3228</v>
      </c>
      <c r="I9" s="849">
        <v>4.0999999046325684</v>
      </c>
      <c r="J9" s="849">
        <v>100</v>
      </c>
      <c r="K9" s="850">
        <v>410</v>
      </c>
    </row>
    <row r="10" spans="1:11" ht="14.4" customHeight="1" x14ac:dyDescent="0.3">
      <c r="A10" s="831" t="s">
        <v>544</v>
      </c>
      <c r="B10" s="832" t="s">
        <v>545</v>
      </c>
      <c r="C10" s="835" t="s">
        <v>561</v>
      </c>
      <c r="D10" s="863" t="s">
        <v>562</v>
      </c>
      <c r="E10" s="835" t="s">
        <v>3225</v>
      </c>
      <c r="F10" s="863" t="s">
        <v>3226</v>
      </c>
      <c r="G10" s="835" t="s">
        <v>3229</v>
      </c>
      <c r="H10" s="835" t="s">
        <v>3230</v>
      </c>
      <c r="I10" s="849">
        <v>0.43333333730697632</v>
      </c>
      <c r="J10" s="849">
        <v>2400</v>
      </c>
      <c r="K10" s="850">
        <v>1038</v>
      </c>
    </row>
    <row r="11" spans="1:11" ht="14.4" customHeight="1" x14ac:dyDescent="0.3">
      <c r="A11" s="831" t="s">
        <v>544</v>
      </c>
      <c r="B11" s="832" t="s">
        <v>545</v>
      </c>
      <c r="C11" s="835" t="s">
        <v>561</v>
      </c>
      <c r="D11" s="863" t="s">
        <v>562</v>
      </c>
      <c r="E11" s="835" t="s">
        <v>3225</v>
      </c>
      <c r="F11" s="863" t="s">
        <v>3226</v>
      </c>
      <c r="G11" s="835" t="s">
        <v>3231</v>
      </c>
      <c r="H11" s="835" t="s">
        <v>3232</v>
      </c>
      <c r="I11" s="849">
        <v>0.62999999523162842</v>
      </c>
      <c r="J11" s="849">
        <v>3000</v>
      </c>
      <c r="K11" s="850">
        <v>1890</v>
      </c>
    </row>
    <row r="12" spans="1:11" ht="14.4" customHeight="1" x14ac:dyDescent="0.3">
      <c r="A12" s="831" t="s">
        <v>544</v>
      </c>
      <c r="B12" s="832" t="s">
        <v>545</v>
      </c>
      <c r="C12" s="835" t="s">
        <v>561</v>
      </c>
      <c r="D12" s="863" t="s">
        <v>562</v>
      </c>
      <c r="E12" s="835" t="s">
        <v>3225</v>
      </c>
      <c r="F12" s="863" t="s">
        <v>3226</v>
      </c>
      <c r="G12" s="835" t="s">
        <v>3233</v>
      </c>
      <c r="H12" s="835" t="s">
        <v>3234</v>
      </c>
      <c r="I12" s="849">
        <v>1.2899999618530273</v>
      </c>
      <c r="J12" s="849">
        <v>3000</v>
      </c>
      <c r="K12" s="850">
        <v>3870</v>
      </c>
    </row>
    <row r="13" spans="1:11" ht="14.4" customHeight="1" x14ac:dyDescent="0.3">
      <c r="A13" s="831" t="s">
        <v>544</v>
      </c>
      <c r="B13" s="832" t="s">
        <v>545</v>
      </c>
      <c r="C13" s="835" t="s">
        <v>561</v>
      </c>
      <c r="D13" s="863" t="s">
        <v>562</v>
      </c>
      <c r="E13" s="835" t="s">
        <v>3225</v>
      </c>
      <c r="F13" s="863" t="s">
        <v>3226</v>
      </c>
      <c r="G13" s="835" t="s">
        <v>3235</v>
      </c>
      <c r="H13" s="835" t="s">
        <v>3236</v>
      </c>
      <c r="I13" s="849">
        <v>1.1799999475479126</v>
      </c>
      <c r="J13" s="849">
        <v>4</v>
      </c>
      <c r="K13" s="850">
        <v>4.7199997901916504</v>
      </c>
    </row>
    <row r="14" spans="1:11" ht="14.4" customHeight="1" x14ac:dyDescent="0.3">
      <c r="A14" s="831" t="s">
        <v>544</v>
      </c>
      <c r="B14" s="832" t="s">
        <v>545</v>
      </c>
      <c r="C14" s="835" t="s">
        <v>561</v>
      </c>
      <c r="D14" s="863" t="s">
        <v>562</v>
      </c>
      <c r="E14" s="835" t="s">
        <v>3225</v>
      </c>
      <c r="F14" s="863" t="s">
        <v>3226</v>
      </c>
      <c r="G14" s="835" t="s">
        <v>3237</v>
      </c>
      <c r="H14" s="835" t="s">
        <v>3238</v>
      </c>
      <c r="I14" s="849">
        <v>164.22000122070312</v>
      </c>
      <c r="J14" s="849">
        <v>6</v>
      </c>
      <c r="K14" s="850">
        <v>985.32000732421875</v>
      </c>
    </row>
    <row r="15" spans="1:11" ht="14.4" customHeight="1" x14ac:dyDescent="0.3">
      <c r="A15" s="831" t="s">
        <v>544</v>
      </c>
      <c r="B15" s="832" t="s">
        <v>545</v>
      </c>
      <c r="C15" s="835" t="s">
        <v>561</v>
      </c>
      <c r="D15" s="863" t="s">
        <v>562</v>
      </c>
      <c r="E15" s="835" t="s">
        <v>3225</v>
      </c>
      <c r="F15" s="863" t="s">
        <v>3226</v>
      </c>
      <c r="G15" s="835" t="s">
        <v>3239</v>
      </c>
      <c r="H15" s="835" t="s">
        <v>3240</v>
      </c>
      <c r="I15" s="849">
        <v>86.370002746582031</v>
      </c>
      <c r="J15" s="849">
        <v>10</v>
      </c>
      <c r="K15" s="850">
        <v>863.72998046875</v>
      </c>
    </row>
    <row r="16" spans="1:11" ht="14.4" customHeight="1" x14ac:dyDescent="0.3">
      <c r="A16" s="831" t="s">
        <v>544</v>
      </c>
      <c r="B16" s="832" t="s">
        <v>545</v>
      </c>
      <c r="C16" s="835" t="s">
        <v>561</v>
      </c>
      <c r="D16" s="863" t="s">
        <v>562</v>
      </c>
      <c r="E16" s="835" t="s">
        <v>3225</v>
      </c>
      <c r="F16" s="863" t="s">
        <v>3226</v>
      </c>
      <c r="G16" s="835" t="s">
        <v>3241</v>
      </c>
      <c r="H16" s="835" t="s">
        <v>3242</v>
      </c>
      <c r="I16" s="849">
        <v>47.529998779296875</v>
      </c>
      <c r="J16" s="849">
        <v>12</v>
      </c>
      <c r="K16" s="850">
        <v>570.4000244140625</v>
      </c>
    </row>
    <row r="17" spans="1:11" ht="14.4" customHeight="1" x14ac:dyDescent="0.3">
      <c r="A17" s="831" t="s">
        <v>544</v>
      </c>
      <c r="B17" s="832" t="s">
        <v>545</v>
      </c>
      <c r="C17" s="835" t="s">
        <v>561</v>
      </c>
      <c r="D17" s="863" t="s">
        <v>562</v>
      </c>
      <c r="E17" s="835" t="s">
        <v>3225</v>
      </c>
      <c r="F17" s="863" t="s">
        <v>3226</v>
      </c>
      <c r="G17" s="835" t="s">
        <v>3243</v>
      </c>
      <c r="H17" s="835" t="s">
        <v>3244</v>
      </c>
      <c r="I17" s="849">
        <v>11.829999923706055</v>
      </c>
      <c r="J17" s="849">
        <v>200</v>
      </c>
      <c r="K17" s="850">
        <v>2366.419921875</v>
      </c>
    </row>
    <row r="18" spans="1:11" ht="14.4" customHeight="1" x14ac:dyDescent="0.3">
      <c r="A18" s="831" t="s">
        <v>544</v>
      </c>
      <c r="B18" s="832" t="s">
        <v>545</v>
      </c>
      <c r="C18" s="835" t="s">
        <v>561</v>
      </c>
      <c r="D18" s="863" t="s">
        <v>562</v>
      </c>
      <c r="E18" s="835" t="s">
        <v>3225</v>
      </c>
      <c r="F18" s="863" t="s">
        <v>3226</v>
      </c>
      <c r="G18" s="835" t="s">
        <v>3245</v>
      </c>
      <c r="H18" s="835" t="s">
        <v>3246</v>
      </c>
      <c r="I18" s="849">
        <v>790.8800048828125</v>
      </c>
      <c r="J18" s="849">
        <v>4</v>
      </c>
      <c r="K18" s="850">
        <v>3163.52001953125</v>
      </c>
    </row>
    <row r="19" spans="1:11" ht="14.4" customHeight="1" x14ac:dyDescent="0.3">
      <c r="A19" s="831" t="s">
        <v>544</v>
      </c>
      <c r="B19" s="832" t="s">
        <v>545</v>
      </c>
      <c r="C19" s="835" t="s">
        <v>561</v>
      </c>
      <c r="D19" s="863" t="s">
        <v>562</v>
      </c>
      <c r="E19" s="835" t="s">
        <v>3225</v>
      </c>
      <c r="F19" s="863" t="s">
        <v>3226</v>
      </c>
      <c r="G19" s="835" t="s">
        <v>3247</v>
      </c>
      <c r="H19" s="835" t="s">
        <v>3248</v>
      </c>
      <c r="I19" s="849">
        <v>62.590000152587891</v>
      </c>
      <c r="J19" s="849">
        <v>10</v>
      </c>
      <c r="K19" s="850">
        <v>625.8499755859375</v>
      </c>
    </row>
    <row r="20" spans="1:11" ht="14.4" customHeight="1" x14ac:dyDescent="0.3">
      <c r="A20" s="831" t="s">
        <v>544</v>
      </c>
      <c r="B20" s="832" t="s">
        <v>545</v>
      </c>
      <c r="C20" s="835" t="s">
        <v>561</v>
      </c>
      <c r="D20" s="863" t="s">
        <v>562</v>
      </c>
      <c r="E20" s="835" t="s">
        <v>3225</v>
      </c>
      <c r="F20" s="863" t="s">
        <v>3226</v>
      </c>
      <c r="G20" s="835" t="s">
        <v>3249</v>
      </c>
      <c r="H20" s="835" t="s">
        <v>3250</v>
      </c>
      <c r="I20" s="849">
        <v>18.399999618530273</v>
      </c>
      <c r="J20" s="849">
        <v>50</v>
      </c>
      <c r="K20" s="850">
        <v>920</v>
      </c>
    </row>
    <row r="21" spans="1:11" ht="14.4" customHeight="1" x14ac:dyDescent="0.3">
      <c r="A21" s="831" t="s">
        <v>544</v>
      </c>
      <c r="B21" s="832" t="s">
        <v>545</v>
      </c>
      <c r="C21" s="835" t="s">
        <v>561</v>
      </c>
      <c r="D21" s="863" t="s">
        <v>562</v>
      </c>
      <c r="E21" s="835" t="s">
        <v>3225</v>
      </c>
      <c r="F21" s="863" t="s">
        <v>3226</v>
      </c>
      <c r="G21" s="835" t="s">
        <v>3251</v>
      </c>
      <c r="H21" s="835" t="s">
        <v>3252</v>
      </c>
      <c r="I21" s="849">
        <v>101.25</v>
      </c>
      <c r="J21" s="849">
        <v>20</v>
      </c>
      <c r="K21" s="850">
        <v>2025</v>
      </c>
    </row>
    <row r="22" spans="1:11" ht="14.4" customHeight="1" x14ac:dyDescent="0.3">
      <c r="A22" s="831" t="s">
        <v>544</v>
      </c>
      <c r="B22" s="832" t="s">
        <v>545</v>
      </c>
      <c r="C22" s="835" t="s">
        <v>561</v>
      </c>
      <c r="D22" s="863" t="s">
        <v>562</v>
      </c>
      <c r="E22" s="835" t="s">
        <v>3225</v>
      </c>
      <c r="F22" s="863" t="s">
        <v>3226</v>
      </c>
      <c r="G22" s="835" t="s">
        <v>3253</v>
      </c>
      <c r="H22" s="835" t="s">
        <v>3254</v>
      </c>
      <c r="I22" s="849">
        <v>73.209999084472656</v>
      </c>
      <c r="J22" s="849">
        <v>50</v>
      </c>
      <c r="K22" s="850">
        <v>3660.4998779296875</v>
      </c>
    </row>
    <row r="23" spans="1:11" ht="14.4" customHeight="1" x14ac:dyDescent="0.3">
      <c r="A23" s="831" t="s">
        <v>544</v>
      </c>
      <c r="B23" s="832" t="s">
        <v>545</v>
      </c>
      <c r="C23" s="835" t="s">
        <v>561</v>
      </c>
      <c r="D23" s="863" t="s">
        <v>562</v>
      </c>
      <c r="E23" s="835" t="s">
        <v>3225</v>
      </c>
      <c r="F23" s="863" t="s">
        <v>3226</v>
      </c>
      <c r="G23" s="835" t="s">
        <v>3255</v>
      </c>
      <c r="H23" s="835" t="s">
        <v>3256</v>
      </c>
      <c r="I23" s="849">
        <v>497.70999145507812</v>
      </c>
      <c r="J23" s="849">
        <v>1</v>
      </c>
      <c r="K23" s="850">
        <v>497.70999145507812</v>
      </c>
    </row>
    <row r="24" spans="1:11" ht="14.4" customHeight="1" x14ac:dyDescent="0.3">
      <c r="A24" s="831" t="s">
        <v>544</v>
      </c>
      <c r="B24" s="832" t="s">
        <v>545</v>
      </c>
      <c r="C24" s="835" t="s">
        <v>561</v>
      </c>
      <c r="D24" s="863" t="s">
        <v>562</v>
      </c>
      <c r="E24" s="835" t="s">
        <v>3225</v>
      </c>
      <c r="F24" s="863" t="s">
        <v>3226</v>
      </c>
      <c r="G24" s="835" t="s">
        <v>3257</v>
      </c>
      <c r="H24" s="835" t="s">
        <v>3258</v>
      </c>
      <c r="I24" s="849">
        <v>30.176666895548504</v>
      </c>
      <c r="J24" s="849">
        <v>125</v>
      </c>
      <c r="K24" s="850">
        <v>3772</v>
      </c>
    </row>
    <row r="25" spans="1:11" ht="14.4" customHeight="1" x14ac:dyDescent="0.3">
      <c r="A25" s="831" t="s">
        <v>544</v>
      </c>
      <c r="B25" s="832" t="s">
        <v>545</v>
      </c>
      <c r="C25" s="835" t="s">
        <v>561</v>
      </c>
      <c r="D25" s="863" t="s">
        <v>562</v>
      </c>
      <c r="E25" s="835" t="s">
        <v>3225</v>
      </c>
      <c r="F25" s="863" t="s">
        <v>3226</v>
      </c>
      <c r="G25" s="835" t="s">
        <v>3259</v>
      </c>
      <c r="H25" s="835" t="s">
        <v>3260</v>
      </c>
      <c r="I25" s="849">
        <v>5.273333390553792</v>
      </c>
      <c r="J25" s="849">
        <v>70</v>
      </c>
      <c r="K25" s="850">
        <v>369.10000228881836</v>
      </c>
    </row>
    <row r="26" spans="1:11" ht="14.4" customHeight="1" x14ac:dyDescent="0.3">
      <c r="A26" s="831" t="s">
        <v>544</v>
      </c>
      <c r="B26" s="832" t="s">
        <v>545</v>
      </c>
      <c r="C26" s="835" t="s">
        <v>561</v>
      </c>
      <c r="D26" s="863" t="s">
        <v>562</v>
      </c>
      <c r="E26" s="835" t="s">
        <v>3225</v>
      </c>
      <c r="F26" s="863" t="s">
        <v>3226</v>
      </c>
      <c r="G26" s="835" t="s">
        <v>3261</v>
      </c>
      <c r="H26" s="835" t="s">
        <v>3262</v>
      </c>
      <c r="I26" s="849">
        <v>123.19000244140625</v>
      </c>
      <c r="J26" s="849">
        <v>20</v>
      </c>
      <c r="K26" s="850">
        <v>2463.760009765625</v>
      </c>
    </row>
    <row r="27" spans="1:11" ht="14.4" customHeight="1" x14ac:dyDescent="0.3">
      <c r="A27" s="831" t="s">
        <v>544</v>
      </c>
      <c r="B27" s="832" t="s">
        <v>545</v>
      </c>
      <c r="C27" s="835" t="s">
        <v>561</v>
      </c>
      <c r="D27" s="863" t="s">
        <v>562</v>
      </c>
      <c r="E27" s="835" t="s">
        <v>3225</v>
      </c>
      <c r="F27" s="863" t="s">
        <v>3226</v>
      </c>
      <c r="G27" s="835" t="s">
        <v>3263</v>
      </c>
      <c r="H27" s="835" t="s">
        <v>3264</v>
      </c>
      <c r="I27" s="849">
        <v>129.25999450683594</v>
      </c>
      <c r="J27" s="849">
        <v>40</v>
      </c>
      <c r="K27" s="850">
        <v>5170.3999633789062</v>
      </c>
    </row>
    <row r="28" spans="1:11" ht="14.4" customHeight="1" x14ac:dyDescent="0.3">
      <c r="A28" s="831" t="s">
        <v>544</v>
      </c>
      <c r="B28" s="832" t="s">
        <v>545</v>
      </c>
      <c r="C28" s="835" t="s">
        <v>561</v>
      </c>
      <c r="D28" s="863" t="s">
        <v>562</v>
      </c>
      <c r="E28" s="835" t="s">
        <v>3225</v>
      </c>
      <c r="F28" s="863" t="s">
        <v>3226</v>
      </c>
      <c r="G28" s="835" t="s">
        <v>3265</v>
      </c>
      <c r="H28" s="835" t="s">
        <v>3266</v>
      </c>
      <c r="I28" s="849">
        <v>283.01998901367187</v>
      </c>
      <c r="J28" s="849">
        <v>10</v>
      </c>
      <c r="K28" s="850">
        <v>2830.14990234375</v>
      </c>
    </row>
    <row r="29" spans="1:11" ht="14.4" customHeight="1" x14ac:dyDescent="0.3">
      <c r="A29" s="831" t="s">
        <v>544</v>
      </c>
      <c r="B29" s="832" t="s">
        <v>545</v>
      </c>
      <c r="C29" s="835" t="s">
        <v>561</v>
      </c>
      <c r="D29" s="863" t="s">
        <v>562</v>
      </c>
      <c r="E29" s="835" t="s">
        <v>3225</v>
      </c>
      <c r="F29" s="863" t="s">
        <v>3226</v>
      </c>
      <c r="G29" s="835" t="s">
        <v>3267</v>
      </c>
      <c r="H29" s="835" t="s">
        <v>3268</v>
      </c>
      <c r="I29" s="849">
        <v>159.55000305175781</v>
      </c>
      <c r="J29" s="849">
        <v>30</v>
      </c>
      <c r="K29" s="850">
        <v>4786.510009765625</v>
      </c>
    </row>
    <row r="30" spans="1:11" ht="14.4" customHeight="1" x14ac:dyDescent="0.3">
      <c r="A30" s="831" t="s">
        <v>544</v>
      </c>
      <c r="B30" s="832" t="s">
        <v>545</v>
      </c>
      <c r="C30" s="835" t="s">
        <v>561</v>
      </c>
      <c r="D30" s="863" t="s">
        <v>562</v>
      </c>
      <c r="E30" s="835" t="s">
        <v>3225</v>
      </c>
      <c r="F30" s="863" t="s">
        <v>3226</v>
      </c>
      <c r="G30" s="835" t="s">
        <v>3269</v>
      </c>
      <c r="H30" s="835" t="s">
        <v>3270</v>
      </c>
      <c r="I30" s="849">
        <v>124.41000366210937</v>
      </c>
      <c r="J30" s="849">
        <v>20</v>
      </c>
      <c r="K30" s="850">
        <v>2488.159912109375</v>
      </c>
    </row>
    <row r="31" spans="1:11" ht="14.4" customHeight="1" x14ac:dyDescent="0.3">
      <c r="A31" s="831" t="s">
        <v>544</v>
      </c>
      <c r="B31" s="832" t="s">
        <v>545</v>
      </c>
      <c r="C31" s="835" t="s">
        <v>561</v>
      </c>
      <c r="D31" s="863" t="s">
        <v>562</v>
      </c>
      <c r="E31" s="835" t="s">
        <v>3225</v>
      </c>
      <c r="F31" s="863" t="s">
        <v>3226</v>
      </c>
      <c r="G31" s="835" t="s">
        <v>3271</v>
      </c>
      <c r="H31" s="835" t="s">
        <v>3272</v>
      </c>
      <c r="I31" s="849">
        <v>16.979999542236328</v>
      </c>
      <c r="J31" s="849">
        <v>100</v>
      </c>
      <c r="K31" s="850">
        <v>1698</v>
      </c>
    </row>
    <row r="32" spans="1:11" ht="14.4" customHeight="1" x14ac:dyDescent="0.3">
      <c r="A32" s="831" t="s">
        <v>544</v>
      </c>
      <c r="B32" s="832" t="s">
        <v>545</v>
      </c>
      <c r="C32" s="835" t="s">
        <v>561</v>
      </c>
      <c r="D32" s="863" t="s">
        <v>562</v>
      </c>
      <c r="E32" s="835" t="s">
        <v>3225</v>
      </c>
      <c r="F32" s="863" t="s">
        <v>3226</v>
      </c>
      <c r="G32" s="835" t="s">
        <v>3273</v>
      </c>
      <c r="H32" s="835" t="s">
        <v>3274</v>
      </c>
      <c r="I32" s="849">
        <v>5.4000000158945722</v>
      </c>
      <c r="J32" s="849">
        <v>300</v>
      </c>
      <c r="K32" s="850">
        <v>1620</v>
      </c>
    </row>
    <row r="33" spans="1:11" ht="14.4" customHeight="1" x14ac:dyDescent="0.3">
      <c r="A33" s="831" t="s">
        <v>544</v>
      </c>
      <c r="B33" s="832" t="s">
        <v>545</v>
      </c>
      <c r="C33" s="835" t="s">
        <v>561</v>
      </c>
      <c r="D33" s="863" t="s">
        <v>562</v>
      </c>
      <c r="E33" s="835" t="s">
        <v>3225</v>
      </c>
      <c r="F33" s="863" t="s">
        <v>3226</v>
      </c>
      <c r="G33" s="835" t="s">
        <v>3275</v>
      </c>
      <c r="H33" s="835" t="s">
        <v>3276</v>
      </c>
      <c r="I33" s="849">
        <v>7.8499999046325684</v>
      </c>
      <c r="J33" s="849">
        <v>100</v>
      </c>
      <c r="K33" s="850">
        <v>785</v>
      </c>
    </row>
    <row r="34" spans="1:11" ht="14.4" customHeight="1" x14ac:dyDescent="0.3">
      <c r="A34" s="831" t="s">
        <v>544</v>
      </c>
      <c r="B34" s="832" t="s">
        <v>545</v>
      </c>
      <c r="C34" s="835" t="s">
        <v>561</v>
      </c>
      <c r="D34" s="863" t="s">
        <v>562</v>
      </c>
      <c r="E34" s="835" t="s">
        <v>3225</v>
      </c>
      <c r="F34" s="863" t="s">
        <v>3226</v>
      </c>
      <c r="G34" s="835" t="s">
        <v>3277</v>
      </c>
      <c r="H34" s="835" t="s">
        <v>3278</v>
      </c>
      <c r="I34" s="849">
        <v>227.3800048828125</v>
      </c>
      <c r="J34" s="849">
        <v>25</v>
      </c>
      <c r="K34" s="850">
        <v>5684.490234375</v>
      </c>
    </row>
    <row r="35" spans="1:11" ht="14.4" customHeight="1" x14ac:dyDescent="0.3">
      <c r="A35" s="831" t="s">
        <v>544</v>
      </c>
      <c r="B35" s="832" t="s">
        <v>545</v>
      </c>
      <c r="C35" s="835" t="s">
        <v>561</v>
      </c>
      <c r="D35" s="863" t="s">
        <v>562</v>
      </c>
      <c r="E35" s="835" t="s">
        <v>3225</v>
      </c>
      <c r="F35" s="863" t="s">
        <v>3226</v>
      </c>
      <c r="G35" s="835" t="s">
        <v>3279</v>
      </c>
      <c r="H35" s="835" t="s">
        <v>3280</v>
      </c>
      <c r="I35" s="849">
        <v>15.329999923706055</v>
      </c>
      <c r="J35" s="849">
        <v>200</v>
      </c>
      <c r="K35" s="850">
        <v>3066</v>
      </c>
    </row>
    <row r="36" spans="1:11" ht="14.4" customHeight="1" x14ac:dyDescent="0.3">
      <c r="A36" s="831" t="s">
        <v>544</v>
      </c>
      <c r="B36" s="832" t="s">
        <v>545</v>
      </c>
      <c r="C36" s="835" t="s">
        <v>561</v>
      </c>
      <c r="D36" s="863" t="s">
        <v>562</v>
      </c>
      <c r="E36" s="835" t="s">
        <v>3225</v>
      </c>
      <c r="F36" s="863" t="s">
        <v>3226</v>
      </c>
      <c r="G36" s="835" t="s">
        <v>3281</v>
      </c>
      <c r="H36" s="835" t="s">
        <v>3282</v>
      </c>
      <c r="I36" s="849">
        <v>13.020000457763672</v>
      </c>
      <c r="J36" s="849">
        <v>3</v>
      </c>
      <c r="K36" s="850">
        <v>39.060001373291016</v>
      </c>
    </row>
    <row r="37" spans="1:11" ht="14.4" customHeight="1" x14ac:dyDescent="0.3">
      <c r="A37" s="831" t="s">
        <v>544</v>
      </c>
      <c r="B37" s="832" t="s">
        <v>545</v>
      </c>
      <c r="C37" s="835" t="s">
        <v>561</v>
      </c>
      <c r="D37" s="863" t="s">
        <v>562</v>
      </c>
      <c r="E37" s="835" t="s">
        <v>3225</v>
      </c>
      <c r="F37" s="863" t="s">
        <v>3226</v>
      </c>
      <c r="G37" s="835" t="s">
        <v>3283</v>
      </c>
      <c r="H37" s="835" t="s">
        <v>3284</v>
      </c>
      <c r="I37" s="849">
        <v>1.5166666507720947</v>
      </c>
      <c r="J37" s="849">
        <v>200</v>
      </c>
      <c r="K37" s="850">
        <v>303</v>
      </c>
    </row>
    <row r="38" spans="1:11" ht="14.4" customHeight="1" x14ac:dyDescent="0.3">
      <c r="A38" s="831" t="s">
        <v>544</v>
      </c>
      <c r="B38" s="832" t="s">
        <v>545</v>
      </c>
      <c r="C38" s="835" t="s">
        <v>561</v>
      </c>
      <c r="D38" s="863" t="s">
        <v>562</v>
      </c>
      <c r="E38" s="835" t="s">
        <v>3225</v>
      </c>
      <c r="F38" s="863" t="s">
        <v>3226</v>
      </c>
      <c r="G38" s="835" t="s">
        <v>3285</v>
      </c>
      <c r="H38" s="835" t="s">
        <v>3286</v>
      </c>
      <c r="I38" s="849">
        <v>2.0649999380111694</v>
      </c>
      <c r="J38" s="849">
        <v>100</v>
      </c>
      <c r="K38" s="850">
        <v>206.5</v>
      </c>
    </row>
    <row r="39" spans="1:11" ht="14.4" customHeight="1" x14ac:dyDescent="0.3">
      <c r="A39" s="831" t="s">
        <v>544</v>
      </c>
      <c r="B39" s="832" t="s">
        <v>545</v>
      </c>
      <c r="C39" s="835" t="s">
        <v>561</v>
      </c>
      <c r="D39" s="863" t="s">
        <v>562</v>
      </c>
      <c r="E39" s="835" t="s">
        <v>3225</v>
      </c>
      <c r="F39" s="863" t="s">
        <v>3226</v>
      </c>
      <c r="G39" s="835" t="s">
        <v>3287</v>
      </c>
      <c r="H39" s="835" t="s">
        <v>3288</v>
      </c>
      <c r="I39" s="849">
        <v>3.3599998950958252</v>
      </c>
      <c r="J39" s="849">
        <v>25</v>
      </c>
      <c r="K39" s="850">
        <v>84</v>
      </c>
    </row>
    <row r="40" spans="1:11" ht="14.4" customHeight="1" x14ac:dyDescent="0.3">
      <c r="A40" s="831" t="s">
        <v>544</v>
      </c>
      <c r="B40" s="832" t="s">
        <v>545</v>
      </c>
      <c r="C40" s="835" t="s">
        <v>561</v>
      </c>
      <c r="D40" s="863" t="s">
        <v>562</v>
      </c>
      <c r="E40" s="835" t="s">
        <v>3225</v>
      </c>
      <c r="F40" s="863" t="s">
        <v>3226</v>
      </c>
      <c r="G40" s="835" t="s">
        <v>3289</v>
      </c>
      <c r="H40" s="835" t="s">
        <v>3290</v>
      </c>
      <c r="I40" s="849">
        <v>7.9800000190734863</v>
      </c>
      <c r="J40" s="849">
        <v>50</v>
      </c>
      <c r="K40" s="850">
        <v>399</v>
      </c>
    </row>
    <row r="41" spans="1:11" ht="14.4" customHeight="1" x14ac:dyDescent="0.3">
      <c r="A41" s="831" t="s">
        <v>544</v>
      </c>
      <c r="B41" s="832" t="s">
        <v>545</v>
      </c>
      <c r="C41" s="835" t="s">
        <v>561</v>
      </c>
      <c r="D41" s="863" t="s">
        <v>562</v>
      </c>
      <c r="E41" s="835" t="s">
        <v>3225</v>
      </c>
      <c r="F41" s="863" t="s">
        <v>3226</v>
      </c>
      <c r="G41" s="835" t="s">
        <v>3291</v>
      </c>
      <c r="H41" s="835" t="s">
        <v>3292</v>
      </c>
      <c r="I41" s="849">
        <v>8.1149997711181641</v>
      </c>
      <c r="J41" s="849">
        <v>36</v>
      </c>
      <c r="K41" s="850">
        <v>292.20000457763672</v>
      </c>
    </row>
    <row r="42" spans="1:11" ht="14.4" customHeight="1" x14ac:dyDescent="0.3">
      <c r="A42" s="831" t="s">
        <v>544</v>
      </c>
      <c r="B42" s="832" t="s">
        <v>545</v>
      </c>
      <c r="C42" s="835" t="s">
        <v>561</v>
      </c>
      <c r="D42" s="863" t="s">
        <v>562</v>
      </c>
      <c r="E42" s="835" t="s">
        <v>3225</v>
      </c>
      <c r="F42" s="863" t="s">
        <v>3226</v>
      </c>
      <c r="G42" s="835" t="s">
        <v>3293</v>
      </c>
      <c r="H42" s="835" t="s">
        <v>3294</v>
      </c>
      <c r="I42" s="849">
        <v>6.5950000286102295</v>
      </c>
      <c r="J42" s="849">
        <v>120</v>
      </c>
      <c r="K42" s="850">
        <v>796.56001281738281</v>
      </c>
    </row>
    <row r="43" spans="1:11" ht="14.4" customHeight="1" x14ac:dyDescent="0.3">
      <c r="A43" s="831" t="s">
        <v>544</v>
      </c>
      <c r="B43" s="832" t="s">
        <v>545</v>
      </c>
      <c r="C43" s="835" t="s">
        <v>561</v>
      </c>
      <c r="D43" s="863" t="s">
        <v>562</v>
      </c>
      <c r="E43" s="835" t="s">
        <v>3225</v>
      </c>
      <c r="F43" s="863" t="s">
        <v>3226</v>
      </c>
      <c r="G43" s="835" t="s">
        <v>3295</v>
      </c>
      <c r="H43" s="835" t="s">
        <v>3296</v>
      </c>
      <c r="I43" s="849">
        <v>12.159999847412109</v>
      </c>
      <c r="J43" s="849">
        <v>50</v>
      </c>
      <c r="K43" s="850">
        <v>607.99999237060547</v>
      </c>
    </row>
    <row r="44" spans="1:11" ht="14.4" customHeight="1" x14ac:dyDescent="0.3">
      <c r="A44" s="831" t="s">
        <v>544</v>
      </c>
      <c r="B44" s="832" t="s">
        <v>545</v>
      </c>
      <c r="C44" s="835" t="s">
        <v>561</v>
      </c>
      <c r="D44" s="863" t="s">
        <v>562</v>
      </c>
      <c r="E44" s="835" t="s">
        <v>3225</v>
      </c>
      <c r="F44" s="863" t="s">
        <v>3226</v>
      </c>
      <c r="G44" s="835" t="s">
        <v>3297</v>
      </c>
      <c r="H44" s="835" t="s">
        <v>3298</v>
      </c>
      <c r="I44" s="849">
        <v>10.520000457763672</v>
      </c>
      <c r="J44" s="849">
        <v>40</v>
      </c>
      <c r="K44" s="850">
        <v>420.80000305175781</v>
      </c>
    </row>
    <row r="45" spans="1:11" ht="14.4" customHeight="1" x14ac:dyDescent="0.3">
      <c r="A45" s="831" t="s">
        <v>544</v>
      </c>
      <c r="B45" s="832" t="s">
        <v>545</v>
      </c>
      <c r="C45" s="835" t="s">
        <v>561</v>
      </c>
      <c r="D45" s="863" t="s">
        <v>562</v>
      </c>
      <c r="E45" s="835" t="s">
        <v>3225</v>
      </c>
      <c r="F45" s="863" t="s">
        <v>3226</v>
      </c>
      <c r="G45" s="835" t="s">
        <v>3299</v>
      </c>
      <c r="H45" s="835" t="s">
        <v>3300</v>
      </c>
      <c r="I45" s="849">
        <v>13.229999542236328</v>
      </c>
      <c r="J45" s="849">
        <v>10</v>
      </c>
      <c r="K45" s="850">
        <v>132.30000305175781</v>
      </c>
    </row>
    <row r="46" spans="1:11" ht="14.4" customHeight="1" x14ac:dyDescent="0.3">
      <c r="A46" s="831" t="s">
        <v>544</v>
      </c>
      <c r="B46" s="832" t="s">
        <v>545</v>
      </c>
      <c r="C46" s="835" t="s">
        <v>561</v>
      </c>
      <c r="D46" s="863" t="s">
        <v>562</v>
      </c>
      <c r="E46" s="835" t="s">
        <v>3225</v>
      </c>
      <c r="F46" s="863" t="s">
        <v>3226</v>
      </c>
      <c r="G46" s="835" t="s">
        <v>3301</v>
      </c>
      <c r="H46" s="835" t="s">
        <v>3302</v>
      </c>
      <c r="I46" s="849">
        <v>3.2666666507720947</v>
      </c>
      <c r="J46" s="849">
        <v>340</v>
      </c>
      <c r="K46" s="850">
        <v>1110.3999938964844</v>
      </c>
    </row>
    <row r="47" spans="1:11" ht="14.4" customHeight="1" x14ac:dyDescent="0.3">
      <c r="A47" s="831" t="s">
        <v>544</v>
      </c>
      <c r="B47" s="832" t="s">
        <v>545</v>
      </c>
      <c r="C47" s="835" t="s">
        <v>561</v>
      </c>
      <c r="D47" s="863" t="s">
        <v>562</v>
      </c>
      <c r="E47" s="835" t="s">
        <v>3225</v>
      </c>
      <c r="F47" s="863" t="s">
        <v>3226</v>
      </c>
      <c r="G47" s="835" t="s">
        <v>3303</v>
      </c>
      <c r="H47" s="835" t="s">
        <v>3304</v>
      </c>
      <c r="I47" s="849">
        <v>3.9700000286102295</v>
      </c>
      <c r="J47" s="849">
        <v>220</v>
      </c>
      <c r="K47" s="850">
        <v>873.39999389648437</v>
      </c>
    </row>
    <row r="48" spans="1:11" ht="14.4" customHeight="1" x14ac:dyDescent="0.3">
      <c r="A48" s="831" t="s">
        <v>544</v>
      </c>
      <c r="B48" s="832" t="s">
        <v>545</v>
      </c>
      <c r="C48" s="835" t="s">
        <v>561</v>
      </c>
      <c r="D48" s="863" t="s">
        <v>562</v>
      </c>
      <c r="E48" s="835" t="s">
        <v>3225</v>
      </c>
      <c r="F48" s="863" t="s">
        <v>3226</v>
      </c>
      <c r="G48" s="835" t="s">
        <v>3305</v>
      </c>
      <c r="H48" s="835" t="s">
        <v>3306</v>
      </c>
      <c r="I48" s="849">
        <v>4.4899997711181641</v>
      </c>
      <c r="J48" s="849">
        <v>120</v>
      </c>
      <c r="K48" s="850">
        <v>538.79998779296875</v>
      </c>
    </row>
    <row r="49" spans="1:11" ht="14.4" customHeight="1" x14ac:dyDescent="0.3">
      <c r="A49" s="831" t="s">
        <v>544</v>
      </c>
      <c r="B49" s="832" t="s">
        <v>545</v>
      </c>
      <c r="C49" s="835" t="s">
        <v>561</v>
      </c>
      <c r="D49" s="863" t="s">
        <v>562</v>
      </c>
      <c r="E49" s="835" t="s">
        <v>3225</v>
      </c>
      <c r="F49" s="863" t="s">
        <v>3226</v>
      </c>
      <c r="G49" s="835" t="s">
        <v>3307</v>
      </c>
      <c r="H49" s="835" t="s">
        <v>3308</v>
      </c>
      <c r="I49" s="849">
        <v>15.729999542236328</v>
      </c>
      <c r="J49" s="849">
        <v>30</v>
      </c>
      <c r="K49" s="850">
        <v>471.89999389648437</v>
      </c>
    </row>
    <row r="50" spans="1:11" ht="14.4" customHeight="1" x14ac:dyDescent="0.3">
      <c r="A50" s="831" t="s">
        <v>544</v>
      </c>
      <c r="B50" s="832" t="s">
        <v>545</v>
      </c>
      <c r="C50" s="835" t="s">
        <v>561</v>
      </c>
      <c r="D50" s="863" t="s">
        <v>562</v>
      </c>
      <c r="E50" s="835" t="s">
        <v>3225</v>
      </c>
      <c r="F50" s="863" t="s">
        <v>3226</v>
      </c>
      <c r="G50" s="835" t="s">
        <v>3309</v>
      </c>
      <c r="H50" s="835" t="s">
        <v>3310</v>
      </c>
      <c r="I50" s="849">
        <v>0.67000001668930054</v>
      </c>
      <c r="J50" s="849">
        <v>1500</v>
      </c>
      <c r="K50" s="850">
        <v>1005</v>
      </c>
    </row>
    <row r="51" spans="1:11" ht="14.4" customHeight="1" x14ac:dyDescent="0.3">
      <c r="A51" s="831" t="s">
        <v>544</v>
      </c>
      <c r="B51" s="832" t="s">
        <v>545</v>
      </c>
      <c r="C51" s="835" t="s">
        <v>561</v>
      </c>
      <c r="D51" s="863" t="s">
        <v>562</v>
      </c>
      <c r="E51" s="835" t="s">
        <v>3225</v>
      </c>
      <c r="F51" s="863" t="s">
        <v>3226</v>
      </c>
      <c r="G51" s="835" t="s">
        <v>3311</v>
      </c>
      <c r="H51" s="835" t="s">
        <v>3312</v>
      </c>
      <c r="I51" s="849">
        <v>27.876666386922199</v>
      </c>
      <c r="J51" s="849">
        <v>13</v>
      </c>
      <c r="K51" s="850">
        <v>362.38999938964844</v>
      </c>
    </row>
    <row r="52" spans="1:11" ht="14.4" customHeight="1" x14ac:dyDescent="0.3">
      <c r="A52" s="831" t="s">
        <v>544</v>
      </c>
      <c r="B52" s="832" t="s">
        <v>545</v>
      </c>
      <c r="C52" s="835" t="s">
        <v>561</v>
      </c>
      <c r="D52" s="863" t="s">
        <v>562</v>
      </c>
      <c r="E52" s="835" t="s">
        <v>3225</v>
      </c>
      <c r="F52" s="863" t="s">
        <v>3226</v>
      </c>
      <c r="G52" s="835" t="s">
        <v>3313</v>
      </c>
      <c r="H52" s="835" t="s">
        <v>3314</v>
      </c>
      <c r="I52" s="849">
        <v>28.729999542236328</v>
      </c>
      <c r="J52" s="849">
        <v>26</v>
      </c>
      <c r="K52" s="850">
        <v>746.98001098632812</v>
      </c>
    </row>
    <row r="53" spans="1:11" ht="14.4" customHeight="1" x14ac:dyDescent="0.3">
      <c r="A53" s="831" t="s">
        <v>544</v>
      </c>
      <c r="B53" s="832" t="s">
        <v>545</v>
      </c>
      <c r="C53" s="835" t="s">
        <v>561</v>
      </c>
      <c r="D53" s="863" t="s">
        <v>562</v>
      </c>
      <c r="E53" s="835" t="s">
        <v>3315</v>
      </c>
      <c r="F53" s="863" t="s">
        <v>3316</v>
      </c>
      <c r="G53" s="835" t="s">
        <v>3317</v>
      </c>
      <c r="H53" s="835" t="s">
        <v>3318</v>
      </c>
      <c r="I53" s="849">
        <v>6.2933333714803057</v>
      </c>
      <c r="J53" s="849">
        <v>50</v>
      </c>
      <c r="K53" s="850">
        <v>314.70000457763672</v>
      </c>
    </row>
    <row r="54" spans="1:11" ht="14.4" customHeight="1" x14ac:dyDescent="0.3">
      <c r="A54" s="831" t="s">
        <v>544</v>
      </c>
      <c r="B54" s="832" t="s">
        <v>545</v>
      </c>
      <c r="C54" s="835" t="s">
        <v>561</v>
      </c>
      <c r="D54" s="863" t="s">
        <v>562</v>
      </c>
      <c r="E54" s="835" t="s">
        <v>3315</v>
      </c>
      <c r="F54" s="863" t="s">
        <v>3316</v>
      </c>
      <c r="G54" s="835" t="s">
        <v>3319</v>
      </c>
      <c r="H54" s="835" t="s">
        <v>3320</v>
      </c>
      <c r="I54" s="849">
        <v>4.820000171661377</v>
      </c>
      <c r="J54" s="849">
        <v>100</v>
      </c>
      <c r="K54" s="850">
        <v>482</v>
      </c>
    </row>
    <row r="55" spans="1:11" ht="14.4" customHeight="1" x14ac:dyDescent="0.3">
      <c r="A55" s="831" t="s">
        <v>544</v>
      </c>
      <c r="B55" s="832" t="s">
        <v>545</v>
      </c>
      <c r="C55" s="835" t="s">
        <v>561</v>
      </c>
      <c r="D55" s="863" t="s">
        <v>562</v>
      </c>
      <c r="E55" s="835" t="s">
        <v>3315</v>
      </c>
      <c r="F55" s="863" t="s">
        <v>3316</v>
      </c>
      <c r="G55" s="835" t="s">
        <v>3321</v>
      </c>
      <c r="H55" s="835" t="s">
        <v>3322</v>
      </c>
      <c r="I55" s="849">
        <v>1.333333303531011E-2</v>
      </c>
      <c r="J55" s="849">
        <v>900</v>
      </c>
      <c r="K55" s="850">
        <v>12</v>
      </c>
    </row>
    <row r="56" spans="1:11" ht="14.4" customHeight="1" x14ac:dyDescent="0.3">
      <c r="A56" s="831" t="s">
        <v>544</v>
      </c>
      <c r="B56" s="832" t="s">
        <v>545</v>
      </c>
      <c r="C56" s="835" t="s">
        <v>561</v>
      </c>
      <c r="D56" s="863" t="s">
        <v>562</v>
      </c>
      <c r="E56" s="835" t="s">
        <v>3315</v>
      </c>
      <c r="F56" s="863" t="s">
        <v>3316</v>
      </c>
      <c r="G56" s="835" t="s">
        <v>3323</v>
      </c>
      <c r="H56" s="835" t="s">
        <v>3324</v>
      </c>
      <c r="I56" s="849">
        <v>6.0500001907348633</v>
      </c>
      <c r="J56" s="849">
        <v>70</v>
      </c>
      <c r="K56" s="850">
        <v>423.5</v>
      </c>
    </row>
    <row r="57" spans="1:11" ht="14.4" customHeight="1" x14ac:dyDescent="0.3">
      <c r="A57" s="831" t="s">
        <v>544</v>
      </c>
      <c r="B57" s="832" t="s">
        <v>545</v>
      </c>
      <c r="C57" s="835" t="s">
        <v>561</v>
      </c>
      <c r="D57" s="863" t="s">
        <v>562</v>
      </c>
      <c r="E57" s="835" t="s">
        <v>3315</v>
      </c>
      <c r="F57" s="863" t="s">
        <v>3316</v>
      </c>
      <c r="G57" s="835" t="s">
        <v>3325</v>
      </c>
      <c r="H57" s="835" t="s">
        <v>3326</v>
      </c>
      <c r="I57" s="849">
        <v>11.146666526794434</v>
      </c>
      <c r="J57" s="849">
        <v>30</v>
      </c>
      <c r="K57" s="850">
        <v>334.40000152587891</v>
      </c>
    </row>
    <row r="58" spans="1:11" ht="14.4" customHeight="1" x14ac:dyDescent="0.3">
      <c r="A58" s="831" t="s">
        <v>544</v>
      </c>
      <c r="B58" s="832" t="s">
        <v>545</v>
      </c>
      <c r="C58" s="835" t="s">
        <v>561</v>
      </c>
      <c r="D58" s="863" t="s">
        <v>562</v>
      </c>
      <c r="E58" s="835" t="s">
        <v>3315</v>
      </c>
      <c r="F58" s="863" t="s">
        <v>3316</v>
      </c>
      <c r="G58" s="835" t="s">
        <v>3327</v>
      </c>
      <c r="H58" s="835" t="s">
        <v>3328</v>
      </c>
      <c r="I58" s="849">
        <v>6.1500000953674316</v>
      </c>
      <c r="J58" s="849">
        <v>20</v>
      </c>
      <c r="K58" s="850">
        <v>123</v>
      </c>
    </row>
    <row r="59" spans="1:11" ht="14.4" customHeight="1" x14ac:dyDescent="0.3">
      <c r="A59" s="831" t="s">
        <v>544</v>
      </c>
      <c r="B59" s="832" t="s">
        <v>545</v>
      </c>
      <c r="C59" s="835" t="s">
        <v>561</v>
      </c>
      <c r="D59" s="863" t="s">
        <v>562</v>
      </c>
      <c r="E59" s="835" t="s">
        <v>3315</v>
      </c>
      <c r="F59" s="863" t="s">
        <v>3316</v>
      </c>
      <c r="G59" s="835" t="s">
        <v>3329</v>
      </c>
      <c r="H59" s="835" t="s">
        <v>3330</v>
      </c>
      <c r="I59" s="849">
        <v>3.4575000405311584</v>
      </c>
      <c r="J59" s="849">
        <v>480</v>
      </c>
      <c r="K59" s="850">
        <v>1659.1999816894531</v>
      </c>
    </row>
    <row r="60" spans="1:11" ht="14.4" customHeight="1" x14ac:dyDescent="0.3">
      <c r="A60" s="831" t="s">
        <v>544</v>
      </c>
      <c r="B60" s="832" t="s">
        <v>545</v>
      </c>
      <c r="C60" s="835" t="s">
        <v>561</v>
      </c>
      <c r="D60" s="863" t="s">
        <v>562</v>
      </c>
      <c r="E60" s="835" t="s">
        <v>3315</v>
      </c>
      <c r="F60" s="863" t="s">
        <v>3316</v>
      </c>
      <c r="G60" s="835" t="s">
        <v>3331</v>
      </c>
      <c r="H60" s="835" t="s">
        <v>3332</v>
      </c>
      <c r="I60" s="849">
        <v>117.38500213623047</v>
      </c>
      <c r="J60" s="849">
        <v>2</v>
      </c>
      <c r="K60" s="850">
        <v>234.77000427246094</v>
      </c>
    </row>
    <row r="61" spans="1:11" ht="14.4" customHeight="1" x14ac:dyDescent="0.3">
      <c r="A61" s="831" t="s">
        <v>544</v>
      </c>
      <c r="B61" s="832" t="s">
        <v>545</v>
      </c>
      <c r="C61" s="835" t="s">
        <v>561</v>
      </c>
      <c r="D61" s="863" t="s">
        <v>562</v>
      </c>
      <c r="E61" s="835" t="s">
        <v>3315</v>
      </c>
      <c r="F61" s="863" t="s">
        <v>3316</v>
      </c>
      <c r="G61" s="835" t="s">
        <v>3333</v>
      </c>
      <c r="H61" s="835" t="s">
        <v>3334</v>
      </c>
      <c r="I61" s="849">
        <v>17.979999542236328</v>
      </c>
      <c r="J61" s="849">
        <v>550</v>
      </c>
      <c r="K61" s="850">
        <v>9889</v>
      </c>
    </row>
    <row r="62" spans="1:11" ht="14.4" customHeight="1" x14ac:dyDescent="0.3">
      <c r="A62" s="831" t="s">
        <v>544</v>
      </c>
      <c r="B62" s="832" t="s">
        <v>545</v>
      </c>
      <c r="C62" s="835" t="s">
        <v>561</v>
      </c>
      <c r="D62" s="863" t="s">
        <v>562</v>
      </c>
      <c r="E62" s="835" t="s">
        <v>3315</v>
      </c>
      <c r="F62" s="863" t="s">
        <v>3316</v>
      </c>
      <c r="G62" s="835" t="s">
        <v>3335</v>
      </c>
      <c r="H62" s="835" t="s">
        <v>3336</v>
      </c>
      <c r="I62" s="849">
        <v>15.289999961853027</v>
      </c>
      <c r="J62" s="849">
        <v>50</v>
      </c>
      <c r="K62" s="850">
        <v>764.5</v>
      </c>
    </row>
    <row r="63" spans="1:11" ht="14.4" customHeight="1" x14ac:dyDescent="0.3">
      <c r="A63" s="831" t="s">
        <v>544</v>
      </c>
      <c r="B63" s="832" t="s">
        <v>545</v>
      </c>
      <c r="C63" s="835" t="s">
        <v>561</v>
      </c>
      <c r="D63" s="863" t="s">
        <v>562</v>
      </c>
      <c r="E63" s="835" t="s">
        <v>3315</v>
      </c>
      <c r="F63" s="863" t="s">
        <v>3316</v>
      </c>
      <c r="G63" s="835" t="s">
        <v>3337</v>
      </c>
      <c r="H63" s="835" t="s">
        <v>3338</v>
      </c>
      <c r="I63" s="849">
        <v>22.989999771118164</v>
      </c>
      <c r="J63" s="849">
        <v>30</v>
      </c>
      <c r="K63" s="850">
        <v>689.69998168945312</v>
      </c>
    </row>
    <row r="64" spans="1:11" ht="14.4" customHeight="1" x14ac:dyDescent="0.3">
      <c r="A64" s="831" t="s">
        <v>544</v>
      </c>
      <c r="B64" s="832" t="s">
        <v>545</v>
      </c>
      <c r="C64" s="835" t="s">
        <v>561</v>
      </c>
      <c r="D64" s="863" t="s">
        <v>562</v>
      </c>
      <c r="E64" s="835" t="s">
        <v>3315</v>
      </c>
      <c r="F64" s="863" t="s">
        <v>3316</v>
      </c>
      <c r="G64" s="835" t="s">
        <v>3339</v>
      </c>
      <c r="H64" s="835" t="s">
        <v>3340</v>
      </c>
      <c r="I64" s="849">
        <v>22.989999771118164</v>
      </c>
      <c r="J64" s="849">
        <v>80</v>
      </c>
      <c r="K64" s="850">
        <v>1839.199951171875</v>
      </c>
    </row>
    <row r="65" spans="1:11" ht="14.4" customHeight="1" x14ac:dyDescent="0.3">
      <c r="A65" s="831" t="s">
        <v>544</v>
      </c>
      <c r="B65" s="832" t="s">
        <v>545</v>
      </c>
      <c r="C65" s="835" t="s">
        <v>561</v>
      </c>
      <c r="D65" s="863" t="s">
        <v>562</v>
      </c>
      <c r="E65" s="835" t="s">
        <v>3315</v>
      </c>
      <c r="F65" s="863" t="s">
        <v>3316</v>
      </c>
      <c r="G65" s="835" t="s">
        <v>3341</v>
      </c>
      <c r="H65" s="835" t="s">
        <v>3342</v>
      </c>
      <c r="I65" s="849">
        <v>22.989999771118164</v>
      </c>
      <c r="J65" s="849">
        <v>40</v>
      </c>
      <c r="K65" s="850">
        <v>919.5999755859375</v>
      </c>
    </row>
    <row r="66" spans="1:11" ht="14.4" customHeight="1" x14ac:dyDescent="0.3">
      <c r="A66" s="831" t="s">
        <v>544</v>
      </c>
      <c r="B66" s="832" t="s">
        <v>545</v>
      </c>
      <c r="C66" s="835" t="s">
        <v>561</v>
      </c>
      <c r="D66" s="863" t="s">
        <v>562</v>
      </c>
      <c r="E66" s="835" t="s">
        <v>3315</v>
      </c>
      <c r="F66" s="863" t="s">
        <v>3316</v>
      </c>
      <c r="G66" s="835" t="s">
        <v>3343</v>
      </c>
      <c r="H66" s="835" t="s">
        <v>3344</v>
      </c>
      <c r="I66" s="849">
        <v>7.7399997711181641</v>
      </c>
      <c r="J66" s="849">
        <v>100</v>
      </c>
      <c r="K66" s="850">
        <v>774.4000244140625</v>
      </c>
    </row>
    <row r="67" spans="1:11" ht="14.4" customHeight="1" x14ac:dyDescent="0.3">
      <c r="A67" s="831" t="s">
        <v>544</v>
      </c>
      <c r="B67" s="832" t="s">
        <v>545</v>
      </c>
      <c r="C67" s="835" t="s">
        <v>561</v>
      </c>
      <c r="D67" s="863" t="s">
        <v>562</v>
      </c>
      <c r="E67" s="835" t="s">
        <v>3315</v>
      </c>
      <c r="F67" s="863" t="s">
        <v>3316</v>
      </c>
      <c r="G67" s="835" t="s">
        <v>3345</v>
      </c>
      <c r="H67" s="835" t="s">
        <v>3346</v>
      </c>
      <c r="I67" s="849">
        <v>4.0300002098083496</v>
      </c>
      <c r="J67" s="849">
        <v>100</v>
      </c>
      <c r="K67" s="850">
        <v>403</v>
      </c>
    </row>
    <row r="68" spans="1:11" ht="14.4" customHeight="1" x14ac:dyDescent="0.3">
      <c r="A68" s="831" t="s">
        <v>544</v>
      </c>
      <c r="B68" s="832" t="s">
        <v>545</v>
      </c>
      <c r="C68" s="835" t="s">
        <v>561</v>
      </c>
      <c r="D68" s="863" t="s">
        <v>562</v>
      </c>
      <c r="E68" s="835" t="s">
        <v>3315</v>
      </c>
      <c r="F68" s="863" t="s">
        <v>3316</v>
      </c>
      <c r="G68" s="835" t="s">
        <v>3347</v>
      </c>
      <c r="H68" s="835" t="s">
        <v>3348</v>
      </c>
      <c r="I68" s="849">
        <v>9.6200001239776611</v>
      </c>
      <c r="J68" s="849">
        <v>430</v>
      </c>
      <c r="K68" s="850">
        <v>4138.4000244140625</v>
      </c>
    </row>
    <row r="69" spans="1:11" ht="14.4" customHeight="1" x14ac:dyDescent="0.3">
      <c r="A69" s="831" t="s">
        <v>544</v>
      </c>
      <c r="B69" s="832" t="s">
        <v>545</v>
      </c>
      <c r="C69" s="835" t="s">
        <v>561</v>
      </c>
      <c r="D69" s="863" t="s">
        <v>562</v>
      </c>
      <c r="E69" s="835" t="s">
        <v>3315</v>
      </c>
      <c r="F69" s="863" t="s">
        <v>3316</v>
      </c>
      <c r="G69" s="835" t="s">
        <v>3349</v>
      </c>
      <c r="H69" s="835" t="s">
        <v>3350</v>
      </c>
      <c r="I69" s="849">
        <v>3.1500000953674316</v>
      </c>
      <c r="J69" s="849">
        <v>50</v>
      </c>
      <c r="K69" s="850">
        <v>157.5</v>
      </c>
    </row>
    <row r="70" spans="1:11" ht="14.4" customHeight="1" x14ac:dyDescent="0.3">
      <c r="A70" s="831" t="s">
        <v>544</v>
      </c>
      <c r="B70" s="832" t="s">
        <v>545</v>
      </c>
      <c r="C70" s="835" t="s">
        <v>561</v>
      </c>
      <c r="D70" s="863" t="s">
        <v>562</v>
      </c>
      <c r="E70" s="835" t="s">
        <v>3315</v>
      </c>
      <c r="F70" s="863" t="s">
        <v>3316</v>
      </c>
      <c r="G70" s="835" t="s">
        <v>3351</v>
      </c>
      <c r="H70" s="835" t="s">
        <v>3352</v>
      </c>
      <c r="I70" s="849">
        <v>2.0566666126251221</v>
      </c>
      <c r="J70" s="849">
        <v>55</v>
      </c>
      <c r="K70" s="850">
        <v>113.05000114440918</v>
      </c>
    </row>
    <row r="71" spans="1:11" ht="14.4" customHeight="1" x14ac:dyDescent="0.3">
      <c r="A71" s="831" t="s">
        <v>544</v>
      </c>
      <c r="B71" s="832" t="s">
        <v>545</v>
      </c>
      <c r="C71" s="835" t="s">
        <v>561</v>
      </c>
      <c r="D71" s="863" t="s">
        <v>562</v>
      </c>
      <c r="E71" s="835" t="s">
        <v>3315</v>
      </c>
      <c r="F71" s="863" t="s">
        <v>3316</v>
      </c>
      <c r="G71" s="835" t="s">
        <v>3353</v>
      </c>
      <c r="H71" s="835" t="s">
        <v>3354</v>
      </c>
      <c r="I71" s="849">
        <v>2.4600000381469727</v>
      </c>
      <c r="J71" s="849">
        <v>600</v>
      </c>
      <c r="K71" s="850">
        <v>1476</v>
      </c>
    </row>
    <row r="72" spans="1:11" ht="14.4" customHeight="1" x14ac:dyDescent="0.3">
      <c r="A72" s="831" t="s">
        <v>544</v>
      </c>
      <c r="B72" s="832" t="s">
        <v>545</v>
      </c>
      <c r="C72" s="835" t="s">
        <v>561</v>
      </c>
      <c r="D72" s="863" t="s">
        <v>562</v>
      </c>
      <c r="E72" s="835" t="s">
        <v>3315</v>
      </c>
      <c r="F72" s="863" t="s">
        <v>3316</v>
      </c>
      <c r="G72" s="835" t="s">
        <v>3355</v>
      </c>
      <c r="H72" s="835" t="s">
        <v>3356</v>
      </c>
      <c r="I72" s="849">
        <v>0.25</v>
      </c>
      <c r="J72" s="849">
        <v>900</v>
      </c>
      <c r="K72" s="850">
        <v>225</v>
      </c>
    </row>
    <row r="73" spans="1:11" ht="14.4" customHeight="1" x14ac:dyDescent="0.3">
      <c r="A73" s="831" t="s">
        <v>544</v>
      </c>
      <c r="B73" s="832" t="s">
        <v>545</v>
      </c>
      <c r="C73" s="835" t="s">
        <v>561</v>
      </c>
      <c r="D73" s="863" t="s">
        <v>562</v>
      </c>
      <c r="E73" s="835" t="s">
        <v>3315</v>
      </c>
      <c r="F73" s="863" t="s">
        <v>3316</v>
      </c>
      <c r="G73" s="835" t="s">
        <v>3357</v>
      </c>
      <c r="H73" s="835" t="s">
        <v>3358</v>
      </c>
      <c r="I73" s="849">
        <v>13.310000419616699</v>
      </c>
      <c r="J73" s="849">
        <v>120</v>
      </c>
      <c r="K73" s="850">
        <v>1597.2000122070312</v>
      </c>
    </row>
    <row r="74" spans="1:11" ht="14.4" customHeight="1" x14ac:dyDescent="0.3">
      <c r="A74" s="831" t="s">
        <v>544</v>
      </c>
      <c r="B74" s="832" t="s">
        <v>545</v>
      </c>
      <c r="C74" s="835" t="s">
        <v>561</v>
      </c>
      <c r="D74" s="863" t="s">
        <v>562</v>
      </c>
      <c r="E74" s="835" t="s">
        <v>3315</v>
      </c>
      <c r="F74" s="863" t="s">
        <v>3316</v>
      </c>
      <c r="G74" s="835" t="s">
        <v>3359</v>
      </c>
      <c r="H74" s="835" t="s">
        <v>3360</v>
      </c>
      <c r="I74" s="849">
        <v>2.4200000762939453</v>
      </c>
      <c r="J74" s="849">
        <v>100</v>
      </c>
      <c r="K74" s="850">
        <v>242</v>
      </c>
    </row>
    <row r="75" spans="1:11" ht="14.4" customHeight="1" x14ac:dyDescent="0.3">
      <c r="A75" s="831" t="s">
        <v>544</v>
      </c>
      <c r="B75" s="832" t="s">
        <v>545</v>
      </c>
      <c r="C75" s="835" t="s">
        <v>561</v>
      </c>
      <c r="D75" s="863" t="s">
        <v>562</v>
      </c>
      <c r="E75" s="835" t="s">
        <v>3315</v>
      </c>
      <c r="F75" s="863" t="s">
        <v>3316</v>
      </c>
      <c r="G75" s="835" t="s">
        <v>3361</v>
      </c>
      <c r="H75" s="835" t="s">
        <v>3362</v>
      </c>
      <c r="I75" s="849">
        <v>24.433333714803059</v>
      </c>
      <c r="J75" s="849">
        <v>6</v>
      </c>
      <c r="K75" s="850">
        <v>146.60000228881836</v>
      </c>
    </row>
    <row r="76" spans="1:11" ht="14.4" customHeight="1" x14ac:dyDescent="0.3">
      <c r="A76" s="831" t="s">
        <v>544</v>
      </c>
      <c r="B76" s="832" t="s">
        <v>545</v>
      </c>
      <c r="C76" s="835" t="s">
        <v>561</v>
      </c>
      <c r="D76" s="863" t="s">
        <v>562</v>
      </c>
      <c r="E76" s="835" t="s">
        <v>3315</v>
      </c>
      <c r="F76" s="863" t="s">
        <v>3316</v>
      </c>
      <c r="G76" s="835" t="s">
        <v>3363</v>
      </c>
      <c r="H76" s="835" t="s">
        <v>3364</v>
      </c>
      <c r="I76" s="849">
        <v>9.1999998092651367</v>
      </c>
      <c r="J76" s="849">
        <v>900</v>
      </c>
      <c r="K76" s="850">
        <v>8280</v>
      </c>
    </row>
    <row r="77" spans="1:11" ht="14.4" customHeight="1" x14ac:dyDescent="0.3">
      <c r="A77" s="831" t="s">
        <v>544</v>
      </c>
      <c r="B77" s="832" t="s">
        <v>545</v>
      </c>
      <c r="C77" s="835" t="s">
        <v>561</v>
      </c>
      <c r="D77" s="863" t="s">
        <v>562</v>
      </c>
      <c r="E77" s="835" t="s">
        <v>3315</v>
      </c>
      <c r="F77" s="863" t="s">
        <v>3316</v>
      </c>
      <c r="G77" s="835" t="s">
        <v>3365</v>
      </c>
      <c r="H77" s="835" t="s">
        <v>3366</v>
      </c>
      <c r="I77" s="849">
        <v>6.2899999618530273</v>
      </c>
      <c r="J77" s="849">
        <v>5</v>
      </c>
      <c r="K77" s="850">
        <v>31.450000762939453</v>
      </c>
    </row>
    <row r="78" spans="1:11" ht="14.4" customHeight="1" x14ac:dyDescent="0.3">
      <c r="A78" s="831" t="s">
        <v>544</v>
      </c>
      <c r="B78" s="832" t="s">
        <v>545</v>
      </c>
      <c r="C78" s="835" t="s">
        <v>561</v>
      </c>
      <c r="D78" s="863" t="s">
        <v>562</v>
      </c>
      <c r="E78" s="835" t="s">
        <v>3315</v>
      </c>
      <c r="F78" s="863" t="s">
        <v>3316</v>
      </c>
      <c r="G78" s="835" t="s">
        <v>3367</v>
      </c>
      <c r="H78" s="835" t="s">
        <v>3368</v>
      </c>
      <c r="I78" s="849">
        <v>172.5</v>
      </c>
      <c r="J78" s="849">
        <v>2</v>
      </c>
      <c r="K78" s="850">
        <v>345</v>
      </c>
    </row>
    <row r="79" spans="1:11" ht="14.4" customHeight="1" x14ac:dyDescent="0.3">
      <c r="A79" s="831" t="s">
        <v>544</v>
      </c>
      <c r="B79" s="832" t="s">
        <v>545</v>
      </c>
      <c r="C79" s="835" t="s">
        <v>561</v>
      </c>
      <c r="D79" s="863" t="s">
        <v>562</v>
      </c>
      <c r="E79" s="835" t="s">
        <v>3315</v>
      </c>
      <c r="F79" s="863" t="s">
        <v>3316</v>
      </c>
      <c r="G79" s="835" t="s">
        <v>3369</v>
      </c>
      <c r="H79" s="835" t="s">
        <v>3370</v>
      </c>
      <c r="I79" s="849">
        <v>6.1725000143051147</v>
      </c>
      <c r="J79" s="849">
        <v>300</v>
      </c>
      <c r="K79" s="850">
        <v>1851.5</v>
      </c>
    </row>
    <row r="80" spans="1:11" ht="14.4" customHeight="1" x14ac:dyDescent="0.3">
      <c r="A80" s="831" t="s">
        <v>544</v>
      </c>
      <c r="B80" s="832" t="s">
        <v>545</v>
      </c>
      <c r="C80" s="835" t="s">
        <v>561</v>
      </c>
      <c r="D80" s="863" t="s">
        <v>562</v>
      </c>
      <c r="E80" s="835" t="s">
        <v>3315</v>
      </c>
      <c r="F80" s="863" t="s">
        <v>3316</v>
      </c>
      <c r="G80" s="835" t="s">
        <v>3371</v>
      </c>
      <c r="H80" s="835" t="s">
        <v>3372</v>
      </c>
      <c r="I80" s="849">
        <v>34.5</v>
      </c>
      <c r="J80" s="849">
        <v>60</v>
      </c>
      <c r="K80" s="850">
        <v>2070</v>
      </c>
    </row>
    <row r="81" spans="1:11" ht="14.4" customHeight="1" x14ac:dyDescent="0.3">
      <c r="A81" s="831" t="s">
        <v>544</v>
      </c>
      <c r="B81" s="832" t="s">
        <v>545</v>
      </c>
      <c r="C81" s="835" t="s">
        <v>561</v>
      </c>
      <c r="D81" s="863" t="s">
        <v>562</v>
      </c>
      <c r="E81" s="835" t="s">
        <v>3315</v>
      </c>
      <c r="F81" s="863" t="s">
        <v>3316</v>
      </c>
      <c r="G81" s="835" t="s">
        <v>3373</v>
      </c>
      <c r="H81" s="835" t="s">
        <v>3374</v>
      </c>
      <c r="I81" s="849">
        <v>197.57000732421875</v>
      </c>
      <c r="J81" s="849">
        <v>10</v>
      </c>
      <c r="K81" s="850">
        <v>1975.7000122070312</v>
      </c>
    </row>
    <row r="82" spans="1:11" ht="14.4" customHeight="1" x14ac:dyDescent="0.3">
      <c r="A82" s="831" t="s">
        <v>544</v>
      </c>
      <c r="B82" s="832" t="s">
        <v>545</v>
      </c>
      <c r="C82" s="835" t="s">
        <v>561</v>
      </c>
      <c r="D82" s="863" t="s">
        <v>562</v>
      </c>
      <c r="E82" s="835" t="s">
        <v>3315</v>
      </c>
      <c r="F82" s="863" t="s">
        <v>3316</v>
      </c>
      <c r="G82" s="835" t="s">
        <v>3375</v>
      </c>
      <c r="H82" s="835" t="s">
        <v>3376</v>
      </c>
      <c r="I82" s="849">
        <v>1.0900000333786011</v>
      </c>
      <c r="J82" s="849">
        <v>1300</v>
      </c>
      <c r="K82" s="850">
        <v>1417</v>
      </c>
    </row>
    <row r="83" spans="1:11" ht="14.4" customHeight="1" x14ac:dyDescent="0.3">
      <c r="A83" s="831" t="s">
        <v>544</v>
      </c>
      <c r="B83" s="832" t="s">
        <v>545</v>
      </c>
      <c r="C83" s="835" t="s">
        <v>561</v>
      </c>
      <c r="D83" s="863" t="s">
        <v>562</v>
      </c>
      <c r="E83" s="835" t="s">
        <v>3315</v>
      </c>
      <c r="F83" s="863" t="s">
        <v>3316</v>
      </c>
      <c r="G83" s="835" t="s">
        <v>3377</v>
      </c>
      <c r="H83" s="835" t="s">
        <v>3378</v>
      </c>
      <c r="I83" s="849">
        <v>0.47999998927116394</v>
      </c>
      <c r="J83" s="849">
        <v>700</v>
      </c>
      <c r="K83" s="850">
        <v>336</v>
      </c>
    </row>
    <row r="84" spans="1:11" ht="14.4" customHeight="1" x14ac:dyDescent="0.3">
      <c r="A84" s="831" t="s">
        <v>544</v>
      </c>
      <c r="B84" s="832" t="s">
        <v>545</v>
      </c>
      <c r="C84" s="835" t="s">
        <v>561</v>
      </c>
      <c r="D84" s="863" t="s">
        <v>562</v>
      </c>
      <c r="E84" s="835" t="s">
        <v>3315</v>
      </c>
      <c r="F84" s="863" t="s">
        <v>3316</v>
      </c>
      <c r="G84" s="835" t="s">
        <v>3379</v>
      </c>
      <c r="H84" s="835" t="s">
        <v>3380</v>
      </c>
      <c r="I84" s="849">
        <v>1.6699999570846558</v>
      </c>
      <c r="J84" s="849">
        <v>800</v>
      </c>
      <c r="K84" s="850">
        <v>1336</v>
      </c>
    </row>
    <row r="85" spans="1:11" ht="14.4" customHeight="1" x14ac:dyDescent="0.3">
      <c r="A85" s="831" t="s">
        <v>544</v>
      </c>
      <c r="B85" s="832" t="s">
        <v>545</v>
      </c>
      <c r="C85" s="835" t="s">
        <v>561</v>
      </c>
      <c r="D85" s="863" t="s">
        <v>562</v>
      </c>
      <c r="E85" s="835" t="s">
        <v>3315</v>
      </c>
      <c r="F85" s="863" t="s">
        <v>3316</v>
      </c>
      <c r="G85" s="835" t="s">
        <v>3381</v>
      </c>
      <c r="H85" s="835" t="s">
        <v>3382</v>
      </c>
      <c r="I85" s="849">
        <v>0.67000001668930054</v>
      </c>
      <c r="J85" s="849">
        <v>800</v>
      </c>
      <c r="K85" s="850">
        <v>536</v>
      </c>
    </row>
    <row r="86" spans="1:11" ht="14.4" customHeight="1" x14ac:dyDescent="0.3">
      <c r="A86" s="831" t="s">
        <v>544</v>
      </c>
      <c r="B86" s="832" t="s">
        <v>545</v>
      </c>
      <c r="C86" s="835" t="s">
        <v>561</v>
      </c>
      <c r="D86" s="863" t="s">
        <v>562</v>
      </c>
      <c r="E86" s="835" t="s">
        <v>3315</v>
      </c>
      <c r="F86" s="863" t="s">
        <v>3316</v>
      </c>
      <c r="G86" s="835" t="s">
        <v>3383</v>
      </c>
      <c r="H86" s="835" t="s">
        <v>3384</v>
      </c>
      <c r="I86" s="849">
        <v>7.429999828338623</v>
      </c>
      <c r="J86" s="849">
        <v>50</v>
      </c>
      <c r="K86" s="850">
        <v>371.5</v>
      </c>
    </row>
    <row r="87" spans="1:11" ht="14.4" customHeight="1" x14ac:dyDescent="0.3">
      <c r="A87" s="831" t="s">
        <v>544</v>
      </c>
      <c r="B87" s="832" t="s">
        <v>545</v>
      </c>
      <c r="C87" s="835" t="s">
        <v>561</v>
      </c>
      <c r="D87" s="863" t="s">
        <v>562</v>
      </c>
      <c r="E87" s="835" t="s">
        <v>3315</v>
      </c>
      <c r="F87" s="863" t="s">
        <v>3316</v>
      </c>
      <c r="G87" s="835" t="s">
        <v>3385</v>
      </c>
      <c r="H87" s="835" t="s">
        <v>3386</v>
      </c>
      <c r="I87" s="849">
        <v>8.8450002670288086</v>
      </c>
      <c r="J87" s="849">
        <v>10</v>
      </c>
      <c r="K87" s="850">
        <v>88.450000762939453</v>
      </c>
    </row>
    <row r="88" spans="1:11" ht="14.4" customHeight="1" x14ac:dyDescent="0.3">
      <c r="A88" s="831" t="s">
        <v>544</v>
      </c>
      <c r="B88" s="832" t="s">
        <v>545</v>
      </c>
      <c r="C88" s="835" t="s">
        <v>561</v>
      </c>
      <c r="D88" s="863" t="s">
        <v>562</v>
      </c>
      <c r="E88" s="835" t="s">
        <v>3315</v>
      </c>
      <c r="F88" s="863" t="s">
        <v>3316</v>
      </c>
      <c r="G88" s="835" t="s">
        <v>3387</v>
      </c>
      <c r="H88" s="835" t="s">
        <v>3388</v>
      </c>
      <c r="I88" s="849">
        <v>8.4700002670288086</v>
      </c>
      <c r="J88" s="849">
        <v>2880</v>
      </c>
      <c r="K88" s="850">
        <v>24393.6005859375</v>
      </c>
    </row>
    <row r="89" spans="1:11" ht="14.4" customHeight="1" x14ac:dyDescent="0.3">
      <c r="A89" s="831" t="s">
        <v>544</v>
      </c>
      <c r="B89" s="832" t="s">
        <v>545</v>
      </c>
      <c r="C89" s="835" t="s">
        <v>561</v>
      </c>
      <c r="D89" s="863" t="s">
        <v>562</v>
      </c>
      <c r="E89" s="835" t="s">
        <v>3315</v>
      </c>
      <c r="F89" s="863" t="s">
        <v>3316</v>
      </c>
      <c r="G89" s="835" t="s">
        <v>3389</v>
      </c>
      <c r="H89" s="835" t="s">
        <v>3390</v>
      </c>
      <c r="I89" s="849">
        <v>2.1800000667572021</v>
      </c>
      <c r="J89" s="849">
        <v>100</v>
      </c>
      <c r="K89" s="850">
        <v>218</v>
      </c>
    </row>
    <row r="90" spans="1:11" ht="14.4" customHeight="1" x14ac:dyDescent="0.3">
      <c r="A90" s="831" t="s">
        <v>544</v>
      </c>
      <c r="B90" s="832" t="s">
        <v>545</v>
      </c>
      <c r="C90" s="835" t="s">
        <v>561</v>
      </c>
      <c r="D90" s="863" t="s">
        <v>562</v>
      </c>
      <c r="E90" s="835" t="s">
        <v>3315</v>
      </c>
      <c r="F90" s="863" t="s">
        <v>3316</v>
      </c>
      <c r="G90" s="835" t="s">
        <v>3391</v>
      </c>
      <c r="H90" s="835" t="s">
        <v>3392</v>
      </c>
      <c r="I90" s="849">
        <v>42.349998474121094</v>
      </c>
      <c r="J90" s="849">
        <v>2</v>
      </c>
      <c r="K90" s="850">
        <v>84.699996948242188</v>
      </c>
    </row>
    <row r="91" spans="1:11" ht="14.4" customHeight="1" x14ac:dyDescent="0.3">
      <c r="A91" s="831" t="s">
        <v>544</v>
      </c>
      <c r="B91" s="832" t="s">
        <v>545</v>
      </c>
      <c r="C91" s="835" t="s">
        <v>561</v>
      </c>
      <c r="D91" s="863" t="s">
        <v>562</v>
      </c>
      <c r="E91" s="835" t="s">
        <v>3315</v>
      </c>
      <c r="F91" s="863" t="s">
        <v>3316</v>
      </c>
      <c r="G91" s="835" t="s">
        <v>3393</v>
      </c>
      <c r="H91" s="835" t="s">
        <v>3394</v>
      </c>
      <c r="I91" s="849">
        <v>1.0299999713897705</v>
      </c>
      <c r="J91" s="849">
        <v>375</v>
      </c>
      <c r="K91" s="850">
        <v>386.25</v>
      </c>
    </row>
    <row r="92" spans="1:11" ht="14.4" customHeight="1" x14ac:dyDescent="0.3">
      <c r="A92" s="831" t="s">
        <v>544</v>
      </c>
      <c r="B92" s="832" t="s">
        <v>545</v>
      </c>
      <c r="C92" s="835" t="s">
        <v>561</v>
      </c>
      <c r="D92" s="863" t="s">
        <v>562</v>
      </c>
      <c r="E92" s="835" t="s">
        <v>3315</v>
      </c>
      <c r="F92" s="863" t="s">
        <v>3316</v>
      </c>
      <c r="G92" s="835" t="s">
        <v>3395</v>
      </c>
      <c r="H92" s="835" t="s">
        <v>3396</v>
      </c>
      <c r="I92" s="849">
        <v>3.5299999713897705</v>
      </c>
      <c r="J92" s="849">
        <v>1000</v>
      </c>
      <c r="K92" s="850">
        <v>3530</v>
      </c>
    </row>
    <row r="93" spans="1:11" ht="14.4" customHeight="1" x14ac:dyDescent="0.3">
      <c r="A93" s="831" t="s">
        <v>544</v>
      </c>
      <c r="B93" s="832" t="s">
        <v>545</v>
      </c>
      <c r="C93" s="835" t="s">
        <v>561</v>
      </c>
      <c r="D93" s="863" t="s">
        <v>562</v>
      </c>
      <c r="E93" s="835" t="s">
        <v>3315</v>
      </c>
      <c r="F93" s="863" t="s">
        <v>3316</v>
      </c>
      <c r="G93" s="835" t="s">
        <v>3397</v>
      </c>
      <c r="H93" s="835" t="s">
        <v>3398</v>
      </c>
      <c r="I93" s="849">
        <v>3.1333334445953369</v>
      </c>
      <c r="J93" s="849">
        <v>200</v>
      </c>
      <c r="K93" s="850">
        <v>627</v>
      </c>
    </row>
    <row r="94" spans="1:11" ht="14.4" customHeight="1" x14ac:dyDescent="0.3">
      <c r="A94" s="831" t="s">
        <v>544</v>
      </c>
      <c r="B94" s="832" t="s">
        <v>545</v>
      </c>
      <c r="C94" s="835" t="s">
        <v>561</v>
      </c>
      <c r="D94" s="863" t="s">
        <v>562</v>
      </c>
      <c r="E94" s="835" t="s">
        <v>3315</v>
      </c>
      <c r="F94" s="863" t="s">
        <v>3316</v>
      </c>
      <c r="G94" s="835" t="s">
        <v>3399</v>
      </c>
      <c r="H94" s="835" t="s">
        <v>3400</v>
      </c>
      <c r="I94" s="849">
        <v>0.4699999988079071</v>
      </c>
      <c r="J94" s="849">
        <v>100</v>
      </c>
      <c r="K94" s="850">
        <v>47</v>
      </c>
    </row>
    <row r="95" spans="1:11" ht="14.4" customHeight="1" x14ac:dyDescent="0.3">
      <c r="A95" s="831" t="s">
        <v>544</v>
      </c>
      <c r="B95" s="832" t="s">
        <v>545</v>
      </c>
      <c r="C95" s="835" t="s">
        <v>561</v>
      </c>
      <c r="D95" s="863" t="s">
        <v>562</v>
      </c>
      <c r="E95" s="835" t="s">
        <v>3315</v>
      </c>
      <c r="F95" s="863" t="s">
        <v>3316</v>
      </c>
      <c r="G95" s="835" t="s">
        <v>3401</v>
      </c>
      <c r="H95" s="835" t="s">
        <v>3402</v>
      </c>
      <c r="I95" s="849">
        <v>2.369999885559082</v>
      </c>
      <c r="J95" s="849">
        <v>550</v>
      </c>
      <c r="K95" s="850">
        <v>1303.5</v>
      </c>
    </row>
    <row r="96" spans="1:11" ht="14.4" customHeight="1" x14ac:dyDescent="0.3">
      <c r="A96" s="831" t="s">
        <v>544</v>
      </c>
      <c r="B96" s="832" t="s">
        <v>545</v>
      </c>
      <c r="C96" s="835" t="s">
        <v>561</v>
      </c>
      <c r="D96" s="863" t="s">
        <v>562</v>
      </c>
      <c r="E96" s="835" t="s">
        <v>3315</v>
      </c>
      <c r="F96" s="863" t="s">
        <v>3316</v>
      </c>
      <c r="G96" s="835" t="s">
        <v>3403</v>
      </c>
      <c r="H96" s="835" t="s">
        <v>3404</v>
      </c>
      <c r="I96" s="849">
        <v>1.9800000190734863</v>
      </c>
      <c r="J96" s="849">
        <v>10</v>
      </c>
      <c r="K96" s="850">
        <v>19.799999237060547</v>
      </c>
    </row>
    <row r="97" spans="1:11" ht="14.4" customHeight="1" x14ac:dyDescent="0.3">
      <c r="A97" s="831" t="s">
        <v>544</v>
      </c>
      <c r="B97" s="832" t="s">
        <v>545</v>
      </c>
      <c r="C97" s="835" t="s">
        <v>561</v>
      </c>
      <c r="D97" s="863" t="s">
        <v>562</v>
      </c>
      <c r="E97" s="835" t="s">
        <v>3315</v>
      </c>
      <c r="F97" s="863" t="s">
        <v>3316</v>
      </c>
      <c r="G97" s="835" t="s">
        <v>3405</v>
      </c>
      <c r="H97" s="835" t="s">
        <v>3406</v>
      </c>
      <c r="I97" s="849">
        <v>2.0499999523162842</v>
      </c>
      <c r="J97" s="849">
        <v>50</v>
      </c>
      <c r="K97" s="850">
        <v>102.5</v>
      </c>
    </row>
    <row r="98" spans="1:11" ht="14.4" customHeight="1" x14ac:dyDescent="0.3">
      <c r="A98" s="831" t="s">
        <v>544</v>
      </c>
      <c r="B98" s="832" t="s">
        <v>545</v>
      </c>
      <c r="C98" s="835" t="s">
        <v>561</v>
      </c>
      <c r="D98" s="863" t="s">
        <v>562</v>
      </c>
      <c r="E98" s="835" t="s">
        <v>3315</v>
      </c>
      <c r="F98" s="863" t="s">
        <v>3316</v>
      </c>
      <c r="G98" s="835" t="s">
        <v>3407</v>
      </c>
      <c r="H98" s="835" t="s">
        <v>3408</v>
      </c>
      <c r="I98" s="849">
        <v>2.7000000476837158</v>
      </c>
      <c r="J98" s="849">
        <v>650</v>
      </c>
      <c r="K98" s="850">
        <v>1755</v>
      </c>
    </row>
    <row r="99" spans="1:11" ht="14.4" customHeight="1" x14ac:dyDescent="0.3">
      <c r="A99" s="831" t="s">
        <v>544</v>
      </c>
      <c r="B99" s="832" t="s">
        <v>545</v>
      </c>
      <c r="C99" s="835" t="s">
        <v>561</v>
      </c>
      <c r="D99" s="863" t="s">
        <v>562</v>
      </c>
      <c r="E99" s="835" t="s">
        <v>3315</v>
      </c>
      <c r="F99" s="863" t="s">
        <v>3316</v>
      </c>
      <c r="G99" s="835" t="s">
        <v>3409</v>
      </c>
      <c r="H99" s="835" t="s">
        <v>3410</v>
      </c>
      <c r="I99" s="849">
        <v>1.9199999570846558</v>
      </c>
      <c r="J99" s="849">
        <v>50</v>
      </c>
      <c r="K99" s="850">
        <v>96</v>
      </c>
    </row>
    <row r="100" spans="1:11" ht="14.4" customHeight="1" x14ac:dyDescent="0.3">
      <c r="A100" s="831" t="s">
        <v>544</v>
      </c>
      <c r="B100" s="832" t="s">
        <v>545</v>
      </c>
      <c r="C100" s="835" t="s">
        <v>561</v>
      </c>
      <c r="D100" s="863" t="s">
        <v>562</v>
      </c>
      <c r="E100" s="835" t="s">
        <v>3315</v>
      </c>
      <c r="F100" s="863" t="s">
        <v>3316</v>
      </c>
      <c r="G100" s="835" t="s">
        <v>3411</v>
      </c>
      <c r="H100" s="835" t="s">
        <v>3412</v>
      </c>
      <c r="I100" s="849">
        <v>3.0999999046325684</v>
      </c>
      <c r="J100" s="849">
        <v>250</v>
      </c>
      <c r="K100" s="850">
        <v>775</v>
      </c>
    </row>
    <row r="101" spans="1:11" ht="14.4" customHeight="1" x14ac:dyDescent="0.3">
      <c r="A101" s="831" t="s">
        <v>544</v>
      </c>
      <c r="B101" s="832" t="s">
        <v>545</v>
      </c>
      <c r="C101" s="835" t="s">
        <v>561</v>
      </c>
      <c r="D101" s="863" t="s">
        <v>562</v>
      </c>
      <c r="E101" s="835" t="s">
        <v>3315</v>
      </c>
      <c r="F101" s="863" t="s">
        <v>3316</v>
      </c>
      <c r="G101" s="835" t="s">
        <v>3413</v>
      </c>
      <c r="H101" s="835" t="s">
        <v>3414</v>
      </c>
      <c r="I101" s="849">
        <v>4.429999828338623</v>
      </c>
      <c r="J101" s="849">
        <v>35</v>
      </c>
      <c r="K101" s="850">
        <v>155.04999923706055</v>
      </c>
    </row>
    <row r="102" spans="1:11" ht="14.4" customHeight="1" x14ac:dyDescent="0.3">
      <c r="A102" s="831" t="s">
        <v>544</v>
      </c>
      <c r="B102" s="832" t="s">
        <v>545</v>
      </c>
      <c r="C102" s="835" t="s">
        <v>561</v>
      </c>
      <c r="D102" s="863" t="s">
        <v>562</v>
      </c>
      <c r="E102" s="835" t="s">
        <v>3315</v>
      </c>
      <c r="F102" s="863" t="s">
        <v>3316</v>
      </c>
      <c r="G102" s="835" t="s">
        <v>3415</v>
      </c>
      <c r="H102" s="835" t="s">
        <v>3416</v>
      </c>
      <c r="I102" s="849">
        <v>2.1700000762939453</v>
      </c>
      <c r="J102" s="849">
        <v>200</v>
      </c>
      <c r="K102" s="850">
        <v>434</v>
      </c>
    </row>
    <row r="103" spans="1:11" ht="14.4" customHeight="1" x14ac:dyDescent="0.3">
      <c r="A103" s="831" t="s">
        <v>544</v>
      </c>
      <c r="B103" s="832" t="s">
        <v>545</v>
      </c>
      <c r="C103" s="835" t="s">
        <v>561</v>
      </c>
      <c r="D103" s="863" t="s">
        <v>562</v>
      </c>
      <c r="E103" s="835" t="s">
        <v>3315</v>
      </c>
      <c r="F103" s="863" t="s">
        <v>3316</v>
      </c>
      <c r="G103" s="835" t="s">
        <v>3417</v>
      </c>
      <c r="H103" s="835" t="s">
        <v>3418</v>
      </c>
      <c r="I103" s="849">
        <v>21.236666361490887</v>
      </c>
      <c r="J103" s="849">
        <v>140</v>
      </c>
      <c r="K103" s="850">
        <v>2973.0999755859375</v>
      </c>
    </row>
    <row r="104" spans="1:11" ht="14.4" customHeight="1" x14ac:dyDescent="0.3">
      <c r="A104" s="831" t="s">
        <v>544</v>
      </c>
      <c r="B104" s="832" t="s">
        <v>545</v>
      </c>
      <c r="C104" s="835" t="s">
        <v>561</v>
      </c>
      <c r="D104" s="863" t="s">
        <v>562</v>
      </c>
      <c r="E104" s="835" t="s">
        <v>3315</v>
      </c>
      <c r="F104" s="863" t="s">
        <v>3316</v>
      </c>
      <c r="G104" s="835" t="s">
        <v>3419</v>
      </c>
      <c r="H104" s="835" t="s">
        <v>3420</v>
      </c>
      <c r="I104" s="849">
        <v>5.0033334096272783</v>
      </c>
      <c r="J104" s="849">
        <v>200</v>
      </c>
      <c r="K104" s="850">
        <v>1000.5</v>
      </c>
    </row>
    <row r="105" spans="1:11" ht="14.4" customHeight="1" x14ac:dyDescent="0.3">
      <c r="A105" s="831" t="s">
        <v>544</v>
      </c>
      <c r="B105" s="832" t="s">
        <v>545</v>
      </c>
      <c r="C105" s="835" t="s">
        <v>561</v>
      </c>
      <c r="D105" s="863" t="s">
        <v>562</v>
      </c>
      <c r="E105" s="835" t="s">
        <v>3315</v>
      </c>
      <c r="F105" s="863" t="s">
        <v>3316</v>
      </c>
      <c r="G105" s="835" t="s">
        <v>3421</v>
      </c>
      <c r="H105" s="835" t="s">
        <v>3422</v>
      </c>
      <c r="I105" s="849">
        <v>2.5199999809265137</v>
      </c>
      <c r="J105" s="849">
        <v>150</v>
      </c>
      <c r="K105" s="850">
        <v>378</v>
      </c>
    </row>
    <row r="106" spans="1:11" ht="14.4" customHeight="1" x14ac:dyDescent="0.3">
      <c r="A106" s="831" t="s">
        <v>544</v>
      </c>
      <c r="B106" s="832" t="s">
        <v>545</v>
      </c>
      <c r="C106" s="835" t="s">
        <v>561</v>
      </c>
      <c r="D106" s="863" t="s">
        <v>562</v>
      </c>
      <c r="E106" s="835" t="s">
        <v>3315</v>
      </c>
      <c r="F106" s="863" t="s">
        <v>3316</v>
      </c>
      <c r="G106" s="835" t="s">
        <v>3423</v>
      </c>
      <c r="H106" s="835" t="s">
        <v>3424</v>
      </c>
      <c r="I106" s="849">
        <v>21.236666361490887</v>
      </c>
      <c r="J106" s="849">
        <v>55</v>
      </c>
      <c r="K106" s="850">
        <v>1167.9499816894531</v>
      </c>
    </row>
    <row r="107" spans="1:11" ht="14.4" customHeight="1" x14ac:dyDescent="0.3">
      <c r="A107" s="831" t="s">
        <v>544</v>
      </c>
      <c r="B107" s="832" t="s">
        <v>545</v>
      </c>
      <c r="C107" s="835" t="s">
        <v>561</v>
      </c>
      <c r="D107" s="863" t="s">
        <v>562</v>
      </c>
      <c r="E107" s="835" t="s">
        <v>3315</v>
      </c>
      <c r="F107" s="863" t="s">
        <v>3316</v>
      </c>
      <c r="G107" s="835" t="s">
        <v>3425</v>
      </c>
      <c r="H107" s="835" t="s">
        <v>3426</v>
      </c>
      <c r="I107" s="849">
        <v>2.5299999713897705</v>
      </c>
      <c r="J107" s="849">
        <v>5</v>
      </c>
      <c r="K107" s="850">
        <v>12.649999618530273</v>
      </c>
    </row>
    <row r="108" spans="1:11" ht="14.4" customHeight="1" x14ac:dyDescent="0.3">
      <c r="A108" s="831" t="s">
        <v>544</v>
      </c>
      <c r="B108" s="832" t="s">
        <v>545</v>
      </c>
      <c r="C108" s="835" t="s">
        <v>561</v>
      </c>
      <c r="D108" s="863" t="s">
        <v>562</v>
      </c>
      <c r="E108" s="835" t="s">
        <v>3427</v>
      </c>
      <c r="F108" s="863" t="s">
        <v>3428</v>
      </c>
      <c r="G108" s="835" t="s">
        <v>3429</v>
      </c>
      <c r="H108" s="835" t="s">
        <v>3430</v>
      </c>
      <c r="I108" s="849">
        <v>10.166666666666666</v>
      </c>
      <c r="J108" s="849">
        <v>1500</v>
      </c>
      <c r="K108" s="850">
        <v>15251</v>
      </c>
    </row>
    <row r="109" spans="1:11" ht="14.4" customHeight="1" x14ac:dyDescent="0.3">
      <c r="A109" s="831" t="s">
        <v>544</v>
      </c>
      <c r="B109" s="832" t="s">
        <v>545</v>
      </c>
      <c r="C109" s="835" t="s">
        <v>561</v>
      </c>
      <c r="D109" s="863" t="s">
        <v>562</v>
      </c>
      <c r="E109" s="835" t="s">
        <v>3427</v>
      </c>
      <c r="F109" s="863" t="s">
        <v>3428</v>
      </c>
      <c r="G109" s="835" t="s">
        <v>3431</v>
      </c>
      <c r="H109" s="835" t="s">
        <v>3432</v>
      </c>
      <c r="I109" s="849">
        <v>7.0033334096272783</v>
      </c>
      <c r="J109" s="849">
        <v>50</v>
      </c>
      <c r="K109" s="850">
        <v>350.19999694824219</v>
      </c>
    </row>
    <row r="110" spans="1:11" ht="14.4" customHeight="1" x14ac:dyDescent="0.3">
      <c r="A110" s="831" t="s">
        <v>544</v>
      </c>
      <c r="B110" s="832" t="s">
        <v>545</v>
      </c>
      <c r="C110" s="835" t="s">
        <v>561</v>
      </c>
      <c r="D110" s="863" t="s">
        <v>562</v>
      </c>
      <c r="E110" s="835" t="s">
        <v>3433</v>
      </c>
      <c r="F110" s="863" t="s">
        <v>3434</v>
      </c>
      <c r="G110" s="835" t="s">
        <v>3435</v>
      </c>
      <c r="H110" s="835" t="s">
        <v>3436</v>
      </c>
      <c r="I110" s="849">
        <v>0.2800000011920929</v>
      </c>
      <c r="J110" s="849">
        <v>200</v>
      </c>
      <c r="K110" s="850">
        <v>56</v>
      </c>
    </row>
    <row r="111" spans="1:11" ht="14.4" customHeight="1" x14ac:dyDescent="0.3">
      <c r="A111" s="831" t="s">
        <v>544</v>
      </c>
      <c r="B111" s="832" t="s">
        <v>545</v>
      </c>
      <c r="C111" s="835" t="s">
        <v>561</v>
      </c>
      <c r="D111" s="863" t="s">
        <v>562</v>
      </c>
      <c r="E111" s="835" t="s">
        <v>3433</v>
      </c>
      <c r="F111" s="863" t="s">
        <v>3434</v>
      </c>
      <c r="G111" s="835" t="s">
        <v>3437</v>
      </c>
      <c r="H111" s="835" t="s">
        <v>3438</v>
      </c>
      <c r="I111" s="849">
        <v>0.30000001192092896</v>
      </c>
      <c r="J111" s="849">
        <v>200</v>
      </c>
      <c r="K111" s="850">
        <v>60</v>
      </c>
    </row>
    <row r="112" spans="1:11" ht="14.4" customHeight="1" x14ac:dyDescent="0.3">
      <c r="A112" s="831" t="s">
        <v>544</v>
      </c>
      <c r="B112" s="832" t="s">
        <v>545</v>
      </c>
      <c r="C112" s="835" t="s">
        <v>561</v>
      </c>
      <c r="D112" s="863" t="s">
        <v>562</v>
      </c>
      <c r="E112" s="835" t="s">
        <v>3433</v>
      </c>
      <c r="F112" s="863" t="s">
        <v>3434</v>
      </c>
      <c r="G112" s="835" t="s">
        <v>3439</v>
      </c>
      <c r="H112" s="835" t="s">
        <v>3440</v>
      </c>
      <c r="I112" s="849">
        <v>0.30000001192092896</v>
      </c>
      <c r="J112" s="849">
        <v>100</v>
      </c>
      <c r="K112" s="850">
        <v>30</v>
      </c>
    </row>
    <row r="113" spans="1:11" ht="14.4" customHeight="1" x14ac:dyDescent="0.3">
      <c r="A113" s="831" t="s">
        <v>544</v>
      </c>
      <c r="B113" s="832" t="s">
        <v>545</v>
      </c>
      <c r="C113" s="835" t="s">
        <v>561</v>
      </c>
      <c r="D113" s="863" t="s">
        <v>562</v>
      </c>
      <c r="E113" s="835" t="s">
        <v>3433</v>
      </c>
      <c r="F113" s="863" t="s">
        <v>3434</v>
      </c>
      <c r="G113" s="835" t="s">
        <v>3441</v>
      </c>
      <c r="H113" s="835" t="s">
        <v>3442</v>
      </c>
      <c r="I113" s="849">
        <v>0.30000001192092896</v>
      </c>
      <c r="J113" s="849">
        <v>400</v>
      </c>
      <c r="K113" s="850">
        <v>120</v>
      </c>
    </row>
    <row r="114" spans="1:11" ht="14.4" customHeight="1" x14ac:dyDescent="0.3">
      <c r="A114" s="831" t="s">
        <v>544</v>
      </c>
      <c r="B114" s="832" t="s">
        <v>545</v>
      </c>
      <c r="C114" s="835" t="s">
        <v>561</v>
      </c>
      <c r="D114" s="863" t="s">
        <v>562</v>
      </c>
      <c r="E114" s="835" t="s">
        <v>3433</v>
      </c>
      <c r="F114" s="863" t="s">
        <v>3434</v>
      </c>
      <c r="G114" s="835" t="s">
        <v>3443</v>
      </c>
      <c r="H114" s="835" t="s">
        <v>3444</v>
      </c>
      <c r="I114" s="849">
        <v>0.55000001192092896</v>
      </c>
      <c r="J114" s="849">
        <v>2100</v>
      </c>
      <c r="K114" s="850">
        <v>1155</v>
      </c>
    </row>
    <row r="115" spans="1:11" ht="14.4" customHeight="1" x14ac:dyDescent="0.3">
      <c r="A115" s="831" t="s">
        <v>544</v>
      </c>
      <c r="B115" s="832" t="s">
        <v>545</v>
      </c>
      <c r="C115" s="835" t="s">
        <v>561</v>
      </c>
      <c r="D115" s="863" t="s">
        <v>562</v>
      </c>
      <c r="E115" s="835" t="s">
        <v>3433</v>
      </c>
      <c r="F115" s="863" t="s">
        <v>3434</v>
      </c>
      <c r="G115" s="835" t="s">
        <v>3445</v>
      </c>
      <c r="H115" s="835" t="s">
        <v>3446</v>
      </c>
      <c r="I115" s="849">
        <v>1.8033332824707031</v>
      </c>
      <c r="J115" s="849">
        <v>1200</v>
      </c>
      <c r="K115" s="850">
        <v>2164</v>
      </c>
    </row>
    <row r="116" spans="1:11" ht="14.4" customHeight="1" x14ac:dyDescent="0.3">
      <c r="A116" s="831" t="s">
        <v>544</v>
      </c>
      <c r="B116" s="832" t="s">
        <v>545</v>
      </c>
      <c r="C116" s="835" t="s">
        <v>561</v>
      </c>
      <c r="D116" s="863" t="s">
        <v>562</v>
      </c>
      <c r="E116" s="835" t="s">
        <v>3447</v>
      </c>
      <c r="F116" s="863" t="s">
        <v>3448</v>
      </c>
      <c r="G116" s="835" t="s">
        <v>3449</v>
      </c>
      <c r="H116" s="835" t="s">
        <v>3450</v>
      </c>
      <c r="I116" s="849">
        <v>0.62999999523162842</v>
      </c>
      <c r="J116" s="849">
        <v>11000</v>
      </c>
      <c r="K116" s="850">
        <v>6930</v>
      </c>
    </row>
    <row r="117" spans="1:11" ht="14.4" customHeight="1" x14ac:dyDescent="0.3">
      <c r="A117" s="831" t="s">
        <v>544</v>
      </c>
      <c r="B117" s="832" t="s">
        <v>545</v>
      </c>
      <c r="C117" s="835" t="s">
        <v>561</v>
      </c>
      <c r="D117" s="863" t="s">
        <v>562</v>
      </c>
      <c r="E117" s="835" t="s">
        <v>3447</v>
      </c>
      <c r="F117" s="863" t="s">
        <v>3448</v>
      </c>
      <c r="G117" s="835" t="s">
        <v>3451</v>
      </c>
      <c r="H117" s="835" t="s">
        <v>3452</v>
      </c>
      <c r="I117" s="849">
        <v>0.62999999523162842</v>
      </c>
      <c r="J117" s="849">
        <v>27000</v>
      </c>
      <c r="K117" s="850">
        <v>17010</v>
      </c>
    </row>
    <row r="118" spans="1:11" ht="14.4" customHeight="1" x14ac:dyDescent="0.3">
      <c r="A118" s="831" t="s">
        <v>544</v>
      </c>
      <c r="B118" s="832" t="s">
        <v>545</v>
      </c>
      <c r="C118" s="835" t="s">
        <v>561</v>
      </c>
      <c r="D118" s="863" t="s">
        <v>562</v>
      </c>
      <c r="E118" s="835" t="s">
        <v>3447</v>
      </c>
      <c r="F118" s="863" t="s">
        <v>3448</v>
      </c>
      <c r="G118" s="835" t="s">
        <v>3453</v>
      </c>
      <c r="H118" s="835" t="s">
        <v>3454</v>
      </c>
      <c r="I118" s="849">
        <v>0.62999999523162842</v>
      </c>
      <c r="J118" s="849">
        <v>16000</v>
      </c>
      <c r="K118" s="850">
        <v>10080</v>
      </c>
    </row>
    <row r="119" spans="1:11" ht="14.4" customHeight="1" x14ac:dyDescent="0.3">
      <c r="A119" s="831" t="s">
        <v>544</v>
      </c>
      <c r="B119" s="832" t="s">
        <v>545</v>
      </c>
      <c r="C119" s="835" t="s">
        <v>561</v>
      </c>
      <c r="D119" s="863" t="s">
        <v>562</v>
      </c>
      <c r="E119" s="835" t="s">
        <v>3447</v>
      </c>
      <c r="F119" s="863" t="s">
        <v>3448</v>
      </c>
      <c r="G119" s="835" t="s">
        <v>3455</v>
      </c>
      <c r="H119" s="835" t="s">
        <v>3456</v>
      </c>
      <c r="I119" s="849">
        <v>0.62999999523162842</v>
      </c>
      <c r="J119" s="849">
        <v>5100</v>
      </c>
      <c r="K119" s="850">
        <v>3211.7999877929687</v>
      </c>
    </row>
    <row r="120" spans="1:11" ht="14.4" customHeight="1" x14ac:dyDescent="0.3">
      <c r="A120" s="831" t="s">
        <v>544</v>
      </c>
      <c r="B120" s="832" t="s">
        <v>545</v>
      </c>
      <c r="C120" s="835" t="s">
        <v>561</v>
      </c>
      <c r="D120" s="863" t="s">
        <v>562</v>
      </c>
      <c r="E120" s="835" t="s">
        <v>3447</v>
      </c>
      <c r="F120" s="863" t="s">
        <v>3448</v>
      </c>
      <c r="G120" s="835" t="s">
        <v>3457</v>
      </c>
      <c r="H120" s="835" t="s">
        <v>3458</v>
      </c>
      <c r="I120" s="849">
        <v>0.68999999761581421</v>
      </c>
      <c r="J120" s="849">
        <v>1080</v>
      </c>
      <c r="K120" s="850">
        <v>745.20001220703125</v>
      </c>
    </row>
    <row r="121" spans="1:11" ht="14.4" customHeight="1" x14ac:dyDescent="0.3">
      <c r="A121" s="831" t="s">
        <v>544</v>
      </c>
      <c r="B121" s="832" t="s">
        <v>545</v>
      </c>
      <c r="C121" s="835" t="s">
        <v>561</v>
      </c>
      <c r="D121" s="863" t="s">
        <v>562</v>
      </c>
      <c r="E121" s="835" t="s">
        <v>3447</v>
      </c>
      <c r="F121" s="863" t="s">
        <v>3448</v>
      </c>
      <c r="G121" s="835" t="s">
        <v>3459</v>
      </c>
      <c r="H121" s="835" t="s">
        <v>3460</v>
      </c>
      <c r="I121" s="849">
        <v>7.5</v>
      </c>
      <c r="J121" s="849">
        <v>30</v>
      </c>
      <c r="K121" s="850">
        <v>225</v>
      </c>
    </row>
    <row r="122" spans="1:11" ht="14.4" customHeight="1" x14ac:dyDescent="0.3">
      <c r="A122" s="831" t="s">
        <v>544</v>
      </c>
      <c r="B122" s="832" t="s">
        <v>545</v>
      </c>
      <c r="C122" s="835" t="s">
        <v>561</v>
      </c>
      <c r="D122" s="863" t="s">
        <v>562</v>
      </c>
      <c r="E122" s="835" t="s">
        <v>3447</v>
      </c>
      <c r="F122" s="863" t="s">
        <v>3448</v>
      </c>
      <c r="G122" s="835" t="s">
        <v>3461</v>
      </c>
      <c r="H122" s="835" t="s">
        <v>3462</v>
      </c>
      <c r="I122" s="849">
        <v>7.5</v>
      </c>
      <c r="J122" s="849">
        <v>20</v>
      </c>
      <c r="K122" s="850">
        <v>150</v>
      </c>
    </row>
    <row r="123" spans="1:11" ht="14.4" customHeight="1" x14ac:dyDescent="0.3">
      <c r="A123" s="831" t="s">
        <v>544</v>
      </c>
      <c r="B123" s="832" t="s">
        <v>545</v>
      </c>
      <c r="C123" s="835" t="s">
        <v>561</v>
      </c>
      <c r="D123" s="863" t="s">
        <v>562</v>
      </c>
      <c r="E123" s="835" t="s">
        <v>3447</v>
      </c>
      <c r="F123" s="863" t="s">
        <v>3448</v>
      </c>
      <c r="G123" s="835" t="s">
        <v>3463</v>
      </c>
      <c r="H123" s="835" t="s">
        <v>3464</v>
      </c>
      <c r="I123" s="849">
        <v>7.5</v>
      </c>
      <c r="J123" s="849">
        <v>10</v>
      </c>
      <c r="K123" s="850">
        <v>75</v>
      </c>
    </row>
    <row r="124" spans="1:11" ht="14.4" customHeight="1" x14ac:dyDescent="0.3">
      <c r="A124" s="831" t="s">
        <v>544</v>
      </c>
      <c r="B124" s="832" t="s">
        <v>545</v>
      </c>
      <c r="C124" s="835" t="s">
        <v>561</v>
      </c>
      <c r="D124" s="863" t="s">
        <v>562</v>
      </c>
      <c r="E124" s="835" t="s">
        <v>3465</v>
      </c>
      <c r="F124" s="863" t="s">
        <v>3466</v>
      </c>
      <c r="G124" s="835" t="s">
        <v>3467</v>
      </c>
      <c r="H124" s="835" t="s">
        <v>3468</v>
      </c>
      <c r="I124" s="849">
        <v>9.3199996948242187</v>
      </c>
      <c r="J124" s="849">
        <v>20</v>
      </c>
      <c r="K124" s="850">
        <v>186.30000305175781</v>
      </c>
    </row>
    <row r="125" spans="1:11" ht="14.4" customHeight="1" x14ac:dyDescent="0.3">
      <c r="A125" s="831" t="s">
        <v>544</v>
      </c>
      <c r="B125" s="832" t="s">
        <v>545</v>
      </c>
      <c r="C125" s="835" t="s">
        <v>561</v>
      </c>
      <c r="D125" s="863" t="s">
        <v>562</v>
      </c>
      <c r="E125" s="835" t="s">
        <v>3469</v>
      </c>
      <c r="F125" s="863" t="s">
        <v>3470</v>
      </c>
      <c r="G125" s="835" t="s">
        <v>3471</v>
      </c>
      <c r="H125" s="835" t="s">
        <v>3472</v>
      </c>
      <c r="I125" s="849">
        <v>19.966665903727215</v>
      </c>
      <c r="J125" s="849">
        <v>70</v>
      </c>
      <c r="K125" s="850">
        <v>1397.5999603271484</v>
      </c>
    </row>
    <row r="126" spans="1:11" ht="14.4" customHeight="1" x14ac:dyDescent="0.3">
      <c r="A126" s="831" t="s">
        <v>544</v>
      </c>
      <c r="B126" s="832" t="s">
        <v>545</v>
      </c>
      <c r="C126" s="835" t="s">
        <v>561</v>
      </c>
      <c r="D126" s="863" t="s">
        <v>562</v>
      </c>
      <c r="E126" s="835" t="s">
        <v>3473</v>
      </c>
      <c r="F126" s="863" t="s">
        <v>3474</v>
      </c>
      <c r="G126" s="835" t="s">
        <v>3475</v>
      </c>
      <c r="H126" s="835" t="s">
        <v>3476</v>
      </c>
      <c r="I126" s="849">
        <v>1549.989990234375</v>
      </c>
      <c r="J126" s="849">
        <v>5</v>
      </c>
      <c r="K126" s="850">
        <v>7749.9501953125</v>
      </c>
    </row>
    <row r="127" spans="1:11" ht="14.4" customHeight="1" x14ac:dyDescent="0.3">
      <c r="A127" s="831" t="s">
        <v>544</v>
      </c>
      <c r="B127" s="832" t="s">
        <v>545</v>
      </c>
      <c r="C127" s="835" t="s">
        <v>561</v>
      </c>
      <c r="D127" s="863" t="s">
        <v>562</v>
      </c>
      <c r="E127" s="835" t="s">
        <v>3473</v>
      </c>
      <c r="F127" s="863" t="s">
        <v>3474</v>
      </c>
      <c r="G127" s="835" t="s">
        <v>3477</v>
      </c>
      <c r="H127" s="835" t="s">
        <v>3478</v>
      </c>
      <c r="I127" s="849">
        <v>5433.240234375</v>
      </c>
      <c r="J127" s="849">
        <v>1</v>
      </c>
      <c r="K127" s="850">
        <v>5433.240234375</v>
      </c>
    </row>
    <row r="128" spans="1:11" ht="14.4" customHeight="1" x14ac:dyDescent="0.3">
      <c r="A128" s="831" t="s">
        <v>544</v>
      </c>
      <c r="B128" s="832" t="s">
        <v>545</v>
      </c>
      <c r="C128" s="835" t="s">
        <v>567</v>
      </c>
      <c r="D128" s="863" t="s">
        <v>568</v>
      </c>
      <c r="E128" s="835" t="s">
        <v>3213</v>
      </c>
      <c r="F128" s="863" t="s">
        <v>3214</v>
      </c>
      <c r="G128" s="835" t="s">
        <v>3215</v>
      </c>
      <c r="H128" s="835" t="s">
        <v>3216</v>
      </c>
      <c r="I128" s="849">
        <v>147.19000244140625</v>
      </c>
      <c r="J128" s="849">
        <v>12</v>
      </c>
      <c r="K128" s="850">
        <v>1766.219970703125</v>
      </c>
    </row>
    <row r="129" spans="1:11" ht="14.4" customHeight="1" x14ac:dyDescent="0.3">
      <c r="A129" s="831" t="s">
        <v>544</v>
      </c>
      <c r="B129" s="832" t="s">
        <v>545</v>
      </c>
      <c r="C129" s="835" t="s">
        <v>567</v>
      </c>
      <c r="D129" s="863" t="s">
        <v>568</v>
      </c>
      <c r="E129" s="835" t="s">
        <v>3213</v>
      </c>
      <c r="F129" s="863" t="s">
        <v>3214</v>
      </c>
      <c r="G129" s="835" t="s">
        <v>3217</v>
      </c>
      <c r="H129" s="835" t="s">
        <v>3218</v>
      </c>
      <c r="I129" s="849">
        <v>147.17999267578125</v>
      </c>
      <c r="J129" s="849">
        <v>12</v>
      </c>
      <c r="K129" s="850">
        <v>1766.1000366210937</v>
      </c>
    </row>
    <row r="130" spans="1:11" ht="14.4" customHeight="1" x14ac:dyDescent="0.3">
      <c r="A130" s="831" t="s">
        <v>544</v>
      </c>
      <c r="B130" s="832" t="s">
        <v>545</v>
      </c>
      <c r="C130" s="835" t="s">
        <v>567</v>
      </c>
      <c r="D130" s="863" t="s">
        <v>568</v>
      </c>
      <c r="E130" s="835" t="s">
        <v>3225</v>
      </c>
      <c r="F130" s="863" t="s">
        <v>3226</v>
      </c>
      <c r="G130" s="835" t="s">
        <v>3227</v>
      </c>
      <c r="H130" s="835" t="s">
        <v>3228</v>
      </c>
      <c r="I130" s="849">
        <v>4.1100001335144043</v>
      </c>
      <c r="J130" s="849">
        <v>50</v>
      </c>
      <c r="K130" s="850">
        <v>205.5</v>
      </c>
    </row>
    <row r="131" spans="1:11" ht="14.4" customHeight="1" x14ac:dyDescent="0.3">
      <c r="A131" s="831" t="s">
        <v>544</v>
      </c>
      <c r="B131" s="832" t="s">
        <v>545</v>
      </c>
      <c r="C131" s="835" t="s">
        <v>567</v>
      </c>
      <c r="D131" s="863" t="s">
        <v>568</v>
      </c>
      <c r="E131" s="835" t="s">
        <v>3225</v>
      </c>
      <c r="F131" s="863" t="s">
        <v>3226</v>
      </c>
      <c r="G131" s="835" t="s">
        <v>3479</v>
      </c>
      <c r="H131" s="835" t="s">
        <v>3480</v>
      </c>
      <c r="I131" s="849">
        <v>6.2399997711181641</v>
      </c>
      <c r="J131" s="849">
        <v>10</v>
      </c>
      <c r="K131" s="850">
        <v>62.400001525878906</v>
      </c>
    </row>
    <row r="132" spans="1:11" ht="14.4" customHeight="1" x14ac:dyDescent="0.3">
      <c r="A132" s="831" t="s">
        <v>544</v>
      </c>
      <c r="B132" s="832" t="s">
        <v>545</v>
      </c>
      <c r="C132" s="835" t="s">
        <v>567</v>
      </c>
      <c r="D132" s="863" t="s">
        <v>568</v>
      </c>
      <c r="E132" s="835" t="s">
        <v>3225</v>
      </c>
      <c r="F132" s="863" t="s">
        <v>3226</v>
      </c>
      <c r="G132" s="835" t="s">
        <v>3481</v>
      </c>
      <c r="H132" s="835" t="s">
        <v>3482</v>
      </c>
      <c r="I132" s="849">
        <v>9.0200004577636719</v>
      </c>
      <c r="J132" s="849">
        <v>10</v>
      </c>
      <c r="K132" s="850">
        <v>90.199996948242188</v>
      </c>
    </row>
    <row r="133" spans="1:11" ht="14.4" customHeight="1" x14ac:dyDescent="0.3">
      <c r="A133" s="831" t="s">
        <v>544</v>
      </c>
      <c r="B133" s="832" t="s">
        <v>545</v>
      </c>
      <c r="C133" s="835" t="s">
        <v>567</v>
      </c>
      <c r="D133" s="863" t="s">
        <v>568</v>
      </c>
      <c r="E133" s="835" t="s">
        <v>3225</v>
      </c>
      <c r="F133" s="863" t="s">
        <v>3226</v>
      </c>
      <c r="G133" s="835" t="s">
        <v>3483</v>
      </c>
      <c r="H133" s="835" t="s">
        <v>3484</v>
      </c>
      <c r="I133" s="849">
        <v>8.5900001525878906</v>
      </c>
      <c r="J133" s="849">
        <v>10</v>
      </c>
      <c r="K133" s="850">
        <v>85.900001525878906</v>
      </c>
    </row>
    <row r="134" spans="1:11" ht="14.4" customHeight="1" x14ac:dyDescent="0.3">
      <c r="A134" s="831" t="s">
        <v>544</v>
      </c>
      <c r="B134" s="832" t="s">
        <v>545</v>
      </c>
      <c r="C134" s="835" t="s">
        <v>567</v>
      </c>
      <c r="D134" s="863" t="s">
        <v>568</v>
      </c>
      <c r="E134" s="835" t="s">
        <v>3225</v>
      </c>
      <c r="F134" s="863" t="s">
        <v>3226</v>
      </c>
      <c r="G134" s="835" t="s">
        <v>3229</v>
      </c>
      <c r="H134" s="835" t="s">
        <v>3230</v>
      </c>
      <c r="I134" s="849">
        <v>0.43333333730697632</v>
      </c>
      <c r="J134" s="849">
        <v>600</v>
      </c>
      <c r="K134" s="850">
        <v>260</v>
      </c>
    </row>
    <row r="135" spans="1:11" ht="14.4" customHeight="1" x14ac:dyDescent="0.3">
      <c r="A135" s="831" t="s">
        <v>544</v>
      </c>
      <c r="B135" s="832" t="s">
        <v>545</v>
      </c>
      <c r="C135" s="835" t="s">
        <v>567</v>
      </c>
      <c r="D135" s="863" t="s">
        <v>568</v>
      </c>
      <c r="E135" s="835" t="s">
        <v>3225</v>
      </c>
      <c r="F135" s="863" t="s">
        <v>3226</v>
      </c>
      <c r="G135" s="835" t="s">
        <v>3231</v>
      </c>
      <c r="H135" s="835" t="s">
        <v>3232</v>
      </c>
      <c r="I135" s="849">
        <v>0.62999999523162842</v>
      </c>
      <c r="J135" s="849">
        <v>1500</v>
      </c>
      <c r="K135" s="850">
        <v>945</v>
      </c>
    </row>
    <row r="136" spans="1:11" ht="14.4" customHeight="1" x14ac:dyDescent="0.3">
      <c r="A136" s="831" t="s">
        <v>544</v>
      </c>
      <c r="B136" s="832" t="s">
        <v>545</v>
      </c>
      <c r="C136" s="835" t="s">
        <v>567</v>
      </c>
      <c r="D136" s="863" t="s">
        <v>568</v>
      </c>
      <c r="E136" s="835" t="s">
        <v>3225</v>
      </c>
      <c r="F136" s="863" t="s">
        <v>3226</v>
      </c>
      <c r="G136" s="835" t="s">
        <v>3233</v>
      </c>
      <c r="H136" s="835" t="s">
        <v>3234</v>
      </c>
      <c r="I136" s="849">
        <v>1.2899999618530273</v>
      </c>
      <c r="J136" s="849">
        <v>10</v>
      </c>
      <c r="K136" s="850">
        <v>12.899999618530273</v>
      </c>
    </row>
    <row r="137" spans="1:11" ht="14.4" customHeight="1" x14ac:dyDescent="0.3">
      <c r="A137" s="831" t="s">
        <v>544</v>
      </c>
      <c r="B137" s="832" t="s">
        <v>545</v>
      </c>
      <c r="C137" s="835" t="s">
        <v>567</v>
      </c>
      <c r="D137" s="863" t="s">
        <v>568</v>
      </c>
      <c r="E137" s="835" t="s">
        <v>3225</v>
      </c>
      <c r="F137" s="863" t="s">
        <v>3226</v>
      </c>
      <c r="G137" s="835" t="s">
        <v>3237</v>
      </c>
      <c r="H137" s="835" t="s">
        <v>3238</v>
      </c>
      <c r="I137" s="849">
        <v>164.22000122070312</v>
      </c>
      <c r="J137" s="849">
        <v>1</v>
      </c>
      <c r="K137" s="850">
        <v>164.22000122070312</v>
      </c>
    </row>
    <row r="138" spans="1:11" ht="14.4" customHeight="1" x14ac:dyDescent="0.3">
      <c r="A138" s="831" t="s">
        <v>544</v>
      </c>
      <c r="B138" s="832" t="s">
        <v>545</v>
      </c>
      <c r="C138" s="835" t="s">
        <v>567</v>
      </c>
      <c r="D138" s="863" t="s">
        <v>568</v>
      </c>
      <c r="E138" s="835" t="s">
        <v>3225</v>
      </c>
      <c r="F138" s="863" t="s">
        <v>3226</v>
      </c>
      <c r="G138" s="835" t="s">
        <v>3245</v>
      </c>
      <c r="H138" s="835" t="s">
        <v>3246</v>
      </c>
      <c r="I138" s="849">
        <v>790.8800048828125</v>
      </c>
      <c r="J138" s="849">
        <v>1</v>
      </c>
      <c r="K138" s="850">
        <v>790.8800048828125</v>
      </c>
    </row>
    <row r="139" spans="1:11" ht="14.4" customHeight="1" x14ac:dyDescent="0.3">
      <c r="A139" s="831" t="s">
        <v>544</v>
      </c>
      <c r="B139" s="832" t="s">
        <v>545</v>
      </c>
      <c r="C139" s="835" t="s">
        <v>567</v>
      </c>
      <c r="D139" s="863" t="s">
        <v>568</v>
      </c>
      <c r="E139" s="835" t="s">
        <v>3225</v>
      </c>
      <c r="F139" s="863" t="s">
        <v>3226</v>
      </c>
      <c r="G139" s="835" t="s">
        <v>3253</v>
      </c>
      <c r="H139" s="835" t="s">
        <v>3254</v>
      </c>
      <c r="I139" s="849">
        <v>73.220001220703125</v>
      </c>
      <c r="J139" s="849">
        <v>20</v>
      </c>
      <c r="K139" s="850">
        <v>1464.4200439453125</v>
      </c>
    </row>
    <row r="140" spans="1:11" ht="14.4" customHeight="1" x14ac:dyDescent="0.3">
      <c r="A140" s="831" t="s">
        <v>544</v>
      </c>
      <c r="B140" s="832" t="s">
        <v>545</v>
      </c>
      <c r="C140" s="835" t="s">
        <v>567</v>
      </c>
      <c r="D140" s="863" t="s">
        <v>568</v>
      </c>
      <c r="E140" s="835" t="s">
        <v>3225</v>
      </c>
      <c r="F140" s="863" t="s">
        <v>3226</v>
      </c>
      <c r="G140" s="835" t="s">
        <v>3485</v>
      </c>
      <c r="H140" s="835" t="s">
        <v>3486</v>
      </c>
      <c r="I140" s="849">
        <v>235.1300048828125</v>
      </c>
      <c r="J140" s="849">
        <v>10</v>
      </c>
      <c r="K140" s="850">
        <v>2351.280029296875</v>
      </c>
    </row>
    <row r="141" spans="1:11" ht="14.4" customHeight="1" x14ac:dyDescent="0.3">
      <c r="A141" s="831" t="s">
        <v>544</v>
      </c>
      <c r="B141" s="832" t="s">
        <v>545</v>
      </c>
      <c r="C141" s="835" t="s">
        <v>567</v>
      </c>
      <c r="D141" s="863" t="s">
        <v>568</v>
      </c>
      <c r="E141" s="835" t="s">
        <v>3225</v>
      </c>
      <c r="F141" s="863" t="s">
        <v>3226</v>
      </c>
      <c r="G141" s="835" t="s">
        <v>3257</v>
      </c>
      <c r="H141" s="835" t="s">
        <v>3258</v>
      </c>
      <c r="I141" s="849">
        <v>30.170000076293945</v>
      </c>
      <c r="J141" s="849">
        <v>25</v>
      </c>
      <c r="K141" s="850">
        <v>754.25</v>
      </c>
    </row>
    <row r="142" spans="1:11" ht="14.4" customHeight="1" x14ac:dyDescent="0.3">
      <c r="A142" s="831" t="s">
        <v>544</v>
      </c>
      <c r="B142" s="832" t="s">
        <v>545</v>
      </c>
      <c r="C142" s="835" t="s">
        <v>567</v>
      </c>
      <c r="D142" s="863" t="s">
        <v>568</v>
      </c>
      <c r="E142" s="835" t="s">
        <v>3225</v>
      </c>
      <c r="F142" s="863" t="s">
        <v>3226</v>
      </c>
      <c r="G142" s="835" t="s">
        <v>3261</v>
      </c>
      <c r="H142" s="835" t="s">
        <v>3262</v>
      </c>
      <c r="I142" s="849">
        <v>123.19000244140625</v>
      </c>
      <c r="J142" s="849">
        <v>10</v>
      </c>
      <c r="K142" s="850">
        <v>1231.8800048828125</v>
      </c>
    </row>
    <row r="143" spans="1:11" ht="14.4" customHeight="1" x14ac:dyDescent="0.3">
      <c r="A143" s="831" t="s">
        <v>544</v>
      </c>
      <c r="B143" s="832" t="s">
        <v>545</v>
      </c>
      <c r="C143" s="835" t="s">
        <v>567</v>
      </c>
      <c r="D143" s="863" t="s">
        <v>568</v>
      </c>
      <c r="E143" s="835" t="s">
        <v>3225</v>
      </c>
      <c r="F143" s="863" t="s">
        <v>3226</v>
      </c>
      <c r="G143" s="835" t="s">
        <v>3263</v>
      </c>
      <c r="H143" s="835" t="s">
        <v>3264</v>
      </c>
      <c r="I143" s="849">
        <v>129.25999450683594</v>
      </c>
      <c r="J143" s="849">
        <v>5</v>
      </c>
      <c r="K143" s="850">
        <v>646.29998779296875</v>
      </c>
    </row>
    <row r="144" spans="1:11" ht="14.4" customHeight="1" x14ac:dyDescent="0.3">
      <c r="A144" s="831" t="s">
        <v>544</v>
      </c>
      <c r="B144" s="832" t="s">
        <v>545</v>
      </c>
      <c r="C144" s="835" t="s">
        <v>567</v>
      </c>
      <c r="D144" s="863" t="s">
        <v>568</v>
      </c>
      <c r="E144" s="835" t="s">
        <v>3225</v>
      </c>
      <c r="F144" s="863" t="s">
        <v>3226</v>
      </c>
      <c r="G144" s="835" t="s">
        <v>3265</v>
      </c>
      <c r="H144" s="835" t="s">
        <v>3266</v>
      </c>
      <c r="I144" s="849">
        <v>283.01998901367187</v>
      </c>
      <c r="J144" s="849">
        <v>30</v>
      </c>
      <c r="K144" s="850">
        <v>8490.5301513671875</v>
      </c>
    </row>
    <row r="145" spans="1:11" ht="14.4" customHeight="1" x14ac:dyDescent="0.3">
      <c r="A145" s="831" t="s">
        <v>544</v>
      </c>
      <c r="B145" s="832" t="s">
        <v>545</v>
      </c>
      <c r="C145" s="835" t="s">
        <v>567</v>
      </c>
      <c r="D145" s="863" t="s">
        <v>568</v>
      </c>
      <c r="E145" s="835" t="s">
        <v>3225</v>
      </c>
      <c r="F145" s="863" t="s">
        <v>3226</v>
      </c>
      <c r="G145" s="835" t="s">
        <v>3487</v>
      </c>
      <c r="H145" s="835" t="s">
        <v>3488</v>
      </c>
      <c r="I145" s="849">
        <v>233.80000305175781</v>
      </c>
      <c r="J145" s="849">
        <v>20</v>
      </c>
      <c r="K145" s="850">
        <v>4675.909912109375</v>
      </c>
    </row>
    <row r="146" spans="1:11" ht="14.4" customHeight="1" x14ac:dyDescent="0.3">
      <c r="A146" s="831" t="s">
        <v>544</v>
      </c>
      <c r="B146" s="832" t="s">
        <v>545</v>
      </c>
      <c r="C146" s="835" t="s">
        <v>567</v>
      </c>
      <c r="D146" s="863" t="s">
        <v>568</v>
      </c>
      <c r="E146" s="835" t="s">
        <v>3225</v>
      </c>
      <c r="F146" s="863" t="s">
        <v>3226</v>
      </c>
      <c r="G146" s="835" t="s">
        <v>3267</v>
      </c>
      <c r="H146" s="835" t="s">
        <v>3268</v>
      </c>
      <c r="I146" s="849">
        <v>159.55000305175781</v>
      </c>
      <c r="J146" s="849">
        <v>20</v>
      </c>
      <c r="K146" s="850">
        <v>3191.050048828125</v>
      </c>
    </row>
    <row r="147" spans="1:11" ht="14.4" customHeight="1" x14ac:dyDescent="0.3">
      <c r="A147" s="831" t="s">
        <v>544</v>
      </c>
      <c r="B147" s="832" t="s">
        <v>545</v>
      </c>
      <c r="C147" s="835" t="s">
        <v>567</v>
      </c>
      <c r="D147" s="863" t="s">
        <v>568</v>
      </c>
      <c r="E147" s="835" t="s">
        <v>3225</v>
      </c>
      <c r="F147" s="863" t="s">
        <v>3226</v>
      </c>
      <c r="G147" s="835" t="s">
        <v>3269</v>
      </c>
      <c r="H147" s="835" t="s">
        <v>3270</v>
      </c>
      <c r="I147" s="849">
        <v>124.41000366210937</v>
      </c>
      <c r="J147" s="849">
        <v>5</v>
      </c>
      <c r="K147" s="850">
        <v>622.04998779296875</v>
      </c>
    </row>
    <row r="148" spans="1:11" ht="14.4" customHeight="1" x14ac:dyDescent="0.3">
      <c r="A148" s="831" t="s">
        <v>544</v>
      </c>
      <c r="B148" s="832" t="s">
        <v>545</v>
      </c>
      <c r="C148" s="835" t="s">
        <v>567</v>
      </c>
      <c r="D148" s="863" t="s">
        <v>568</v>
      </c>
      <c r="E148" s="835" t="s">
        <v>3225</v>
      </c>
      <c r="F148" s="863" t="s">
        <v>3226</v>
      </c>
      <c r="G148" s="835" t="s">
        <v>3489</v>
      </c>
      <c r="H148" s="835" t="s">
        <v>3490</v>
      </c>
      <c r="I148" s="849">
        <v>789.57000732421875</v>
      </c>
      <c r="J148" s="849">
        <v>1</v>
      </c>
      <c r="K148" s="850">
        <v>789.57000732421875</v>
      </c>
    </row>
    <row r="149" spans="1:11" ht="14.4" customHeight="1" x14ac:dyDescent="0.3">
      <c r="A149" s="831" t="s">
        <v>544</v>
      </c>
      <c r="B149" s="832" t="s">
        <v>545</v>
      </c>
      <c r="C149" s="835" t="s">
        <v>567</v>
      </c>
      <c r="D149" s="863" t="s">
        <v>568</v>
      </c>
      <c r="E149" s="835" t="s">
        <v>3225</v>
      </c>
      <c r="F149" s="863" t="s">
        <v>3226</v>
      </c>
      <c r="G149" s="835" t="s">
        <v>3271</v>
      </c>
      <c r="H149" s="835" t="s">
        <v>3272</v>
      </c>
      <c r="I149" s="849">
        <v>16.979999542236328</v>
      </c>
      <c r="J149" s="849">
        <v>50</v>
      </c>
      <c r="K149" s="850">
        <v>849</v>
      </c>
    </row>
    <row r="150" spans="1:11" ht="14.4" customHeight="1" x14ac:dyDescent="0.3">
      <c r="A150" s="831" t="s">
        <v>544</v>
      </c>
      <c r="B150" s="832" t="s">
        <v>545</v>
      </c>
      <c r="C150" s="835" t="s">
        <v>567</v>
      </c>
      <c r="D150" s="863" t="s">
        <v>568</v>
      </c>
      <c r="E150" s="835" t="s">
        <v>3225</v>
      </c>
      <c r="F150" s="863" t="s">
        <v>3226</v>
      </c>
      <c r="G150" s="835" t="s">
        <v>3273</v>
      </c>
      <c r="H150" s="835" t="s">
        <v>3274</v>
      </c>
      <c r="I150" s="849">
        <v>3.25</v>
      </c>
      <c r="J150" s="849">
        <v>100</v>
      </c>
      <c r="K150" s="850">
        <v>325</v>
      </c>
    </row>
    <row r="151" spans="1:11" ht="14.4" customHeight="1" x14ac:dyDescent="0.3">
      <c r="A151" s="831" t="s">
        <v>544</v>
      </c>
      <c r="B151" s="832" t="s">
        <v>545</v>
      </c>
      <c r="C151" s="835" t="s">
        <v>567</v>
      </c>
      <c r="D151" s="863" t="s">
        <v>568</v>
      </c>
      <c r="E151" s="835" t="s">
        <v>3225</v>
      </c>
      <c r="F151" s="863" t="s">
        <v>3226</v>
      </c>
      <c r="G151" s="835" t="s">
        <v>3275</v>
      </c>
      <c r="H151" s="835" t="s">
        <v>3276</v>
      </c>
      <c r="I151" s="849">
        <v>7.8499999046325684</v>
      </c>
      <c r="J151" s="849">
        <v>50</v>
      </c>
      <c r="K151" s="850">
        <v>392.5</v>
      </c>
    </row>
    <row r="152" spans="1:11" ht="14.4" customHeight="1" x14ac:dyDescent="0.3">
      <c r="A152" s="831" t="s">
        <v>544</v>
      </c>
      <c r="B152" s="832" t="s">
        <v>545</v>
      </c>
      <c r="C152" s="835" t="s">
        <v>567</v>
      </c>
      <c r="D152" s="863" t="s">
        <v>568</v>
      </c>
      <c r="E152" s="835" t="s">
        <v>3225</v>
      </c>
      <c r="F152" s="863" t="s">
        <v>3226</v>
      </c>
      <c r="G152" s="835" t="s">
        <v>3491</v>
      </c>
      <c r="H152" s="835" t="s">
        <v>3492</v>
      </c>
      <c r="I152" s="849">
        <v>14.800000190734863</v>
      </c>
      <c r="J152" s="849">
        <v>50</v>
      </c>
      <c r="K152" s="850">
        <v>740</v>
      </c>
    </row>
    <row r="153" spans="1:11" ht="14.4" customHeight="1" x14ac:dyDescent="0.3">
      <c r="A153" s="831" t="s">
        <v>544</v>
      </c>
      <c r="B153" s="832" t="s">
        <v>545</v>
      </c>
      <c r="C153" s="835" t="s">
        <v>567</v>
      </c>
      <c r="D153" s="863" t="s">
        <v>568</v>
      </c>
      <c r="E153" s="835" t="s">
        <v>3225</v>
      </c>
      <c r="F153" s="863" t="s">
        <v>3226</v>
      </c>
      <c r="G153" s="835" t="s">
        <v>3279</v>
      </c>
      <c r="H153" s="835" t="s">
        <v>3280</v>
      </c>
      <c r="I153" s="849">
        <v>15.340000152587891</v>
      </c>
      <c r="J153" s="849">
        <v>100</v>
      </c>
      <c r="K153" s="850">
        <v>1534</v>
      </c>
    </row>
    <row r="154" spans="1:11" ht="14.4" customHeight="1" x14ac:dyDescent="0.3">
      <c r="A154" s="831" t="s">
        <v>544</v>
      </c>
      <c r="B154" s="832" t="s">
        <v>545</v>
      </c>
      <c r="C154" s="835" t="s">
        <v>567</v>
      </c>
      <c r="D154" s="863" t="s">
        <v>568</v>
      </c>
      <c r="E154" s="835" t="s">
        <v>3225</v>
      </c>
      <c r="F154" s="863" t="s">
        <v>3226</v>
      </c>
      <c r="G154" s="835" t="s">
        <v>3283</v>
      </c>
      <c r="H154" s="835" t="s">
        <v>3284</v>
      </c>
      <c r="I154" s="849">
        <v>1.5149999856948853</v>
      </c>
      <c r="J154" s="849">
        <v>100</v>
      </c>
      <c r="K154" s="850">
        <v>151.5</v>
      </c>
    </row>
    <row r="155" spans="1:11" ht="14.4" customHeight="1" x14ac:dyDescent="0.3">
      <c r="A155" s="831" t="s">
        <v>544</v>
      </c>
      <c r="B155" s="832" t="s">
        <v>545</v>
      </c>
      <c r="C155" s="835" t="s">
        <v>567</v>
      </c>
      <c r="D155" s="863" t="s">
        <v>568</v>
      </c>
      <c r="E155" s="835" t="s">
        <v>3225</v>
      </c>
      <c r="F155" s="863" t="s">
        <v>3226</v>
      </c>
      <c r="G155" s="835" t="s">
        <v>3285</v>
      </c>
      <c r="H155" s="835" t="s">
        <v>3286</v>
      </c>
      <c r="I155" s="849">
        <v>2.06333327293396</v>
      </c>
      <c r="J155" s="849">
        <v>150</v>
      </c>
      <c r="K155" s="850">
        <v>309.5</v>
      </c>
    </row>
    <row r="156" spans="1:11" ht="14.4" customHeight="1" x14ac:dyDescent="0.3">
      <c r="A156" s="831" t="s">
        <v>544</v>
      </c>
      <c r="B156" s="832" t="s">
        <v>545</v>
      </c>
      <c r="C156" s="835" t="s">
        <v>567</v>
      </c>
      <c r="D156" s="863" t="s">
        <v>568</v>
      </c>
      <c r="E156" s="835" t="s">
        <v>3225</v>
      </c>
      <c r="F156" s="863" t="s">
        <v>3226</v>
      </c>
      <c r="G156" s="835" t="s">
        <v>3287</v>
      </c>
      <c r="H156" s="835" t="s">
        <v>3288</v>
      </c>
      <c r="I156" s="849">
        <v>3.3599998950958252</v>
      </c>
      <c r="J156" s="849">
        <v>25</v>
      </c>
      <c r="K156" s="850">
        <v>84</v>
      </c>
    </row>
    <row r="157" spans="1:11" ht="14.4" customHeight="1" x14ac:dyDescent="0.3">
      <c r="A157" s="831" t="s">
        <v>544</v>
      </c>
      <c r="B157" s="832" t="s">
        <v>545</v>
      </c>
      <c r="C157" s="835" t="s">
        <v>567</v>
      </c>
      <c r="D157" s="863" t="s">
        <v>568</v>
      </c>
      <c r="E157" s="835" t="s">
        <v>3225</v>
      </c>
      <c r="F157" s="863" t="s">
        <v>3226</v>
      </c>
      <c r="G157" s="835" t="s">
        <v>3289</v>
      </c>
      <c r="H157" s="835" t="s">
        <v>3290</v>
      </c>
      <c r="I157" s="849">
        <v>6.9000000953674316</v>
      </c>
      <c r="J157" s="849">
        <v>48</v>
      </c>
      <c r="K157" s="850">
        <v>331.19999694824219</v>
      </c>
    </row>
    <row r="158" spans="1:11" ht="14.4" customHeight="1" x14ac:dyDescent="0.3">
      <c r="A158" s="831" t="s">
        <v>544</v>
      </c>
      <c r="B158" s="832" t="s">
        <v>545</v>
      </c>
      <c r="C158" s="835" t="s">
        <v>567</v>
      </c>
      <c r="D158" s="863" t="s">
        <v>568</v>
      </c>
      <c r="E158" s="835" t="s">
        <v>3225</v>
      </c>
      <c r="F158" s="863" t="s">
        <v>3226</v>
      </c>
      <c r="G158" s="835" t="s">
        <v>3493</v>
      </c>
      <c r="H158" s="835" t="s">
        <v>3494</v>
      </c>
      <c r="I158" s="849">
        <v>46</v>
      </c>
      <c r="J158" s="849">
        <v>2</v>
      </c>
      <c r="K158" s="850">
        <v>92</v>
      </c>
    </row>
    <row r="159" spans="1:11" ht="14.4" customHeight="1" x14ac:dyDescent="0.3">
      <c r="A159" s="831" t="s">
        <v>544</v>
      </c>
      <c r="B159" s="832" t="s">
        <v>545</v>
      </c>
      <c r="C159" s="835" t="s">
        <v>567</v>
      </c>
      <c r="D159" s="863" t="s">
        <v>568</v>
      </c>
      <c r="E159" s="835" t="s">
        <v>3225</v>
      </c>
      <c r="F159" s="863" t="s">
        <v>3226</v>
      </c>
      <c r="G159" s="835" t="s">
        <v>3495</v>
      </c>
      <c r="H159" s="835" t="s">
        <v>3496</v>
      </c>
      <c r="I159" s="849">
        <v>8.3900003433227539</v>
      </c>
      <c r="J159" s="849">
        <v>24</v>
      </c>
      <c r="K159" s="850">
        <v>201.36000061035156</v>
      </c>
    </row>
    <row r="160" spans="1:11" ht="14.4" customHeight="1" x14ac:dyDescent="0.3">
      <c r="A160" s="831" t="s">
        <v>544</v>
      </c>
      <c r="B160" s="832" t="s">
        <v>545</v>
      </c>
      <c r="C160" s="835" t="s">
        <v>567</v>
      </c>
      <c r="D160" s="863" t="s">
        <v>568</v>
      </c>
      <c r="E160" s="835" t="s">
        <v>3225</v>
      </c>
      <c r="F160" s="863" t="s">
        <v>3226</v>
      </c>
      <c r="G160" s="835" t="s">
        <v>3293</v>
      </c>
      <c r="H160" s="835" t="s">
        <v>3294</v>
      </c>
      <c r="I160" s="849">
        <v>7.3600001335144043</v>
      </c>
      <c r="J160" s="849">
        <v>48</v>
      </c>
      <c r="K160" s="850">
        <v>346.79999923706055</v>
      </c>
    </row>
    <row r="161" spans="1:11" ht="14.4" customHeight="1" x14ac:dyDescent="0.3">
      <c r="A161" s="831" t="s">
        <v>544</v>
      </c>
      <c r="B161" s="832" t="s">
        <v>545</v>
      </c>
      <c r="C161" s="835" t="s">
        <v>567</v>
      </c>
      <c r="D161" s="863" t="s">
        <v>568</v>
      </c>
      <c r="E161" s="835" t="s">
        <v>3225</v>
      </c>
      <c r="F161" s="863" t="s">
        <v>3226</v>
      </c>
      <c r="G161" s="835" t="s">
        <v>3295</v>
      </c>
      <c r="H161" s="835" t="s">
        <v>3296</v>
      </c>
      <c r="I161" s="849">
        <v>12.165999984741211</v>
      </c>
      <c r="J161" s="849">
        <v>50</v>
      </c>
      <c r="K161" s="850">
        <v>608.22000312805176</v>
      </c>
    </row>
    <row r="162" spans="1:11" ht="14.4" customHeight="1" x14ac:dyDescent="0.3">
      <c r="A162" s="831" t="s">
        <v>544</v>
      </c>
      <c r="B162" s="832" t="s">
        <v>545</v>
      </c>
      <c r="C162" s="835" t="s">
        <v>567</v>
      </c>
      <c r="D162" s="863" t="s">
        <v>568</v>
      </c>
      <c r="E162" s="835" t="s">
        <v>3225</v>
      </c>
      <c r="F162" s="863" t="s">
        <v>3226</v>
      </c>
      <c r="G162" s="835" t="s">
        <v>3297</v>
      </c>
      <c r="H162" s="835" t="s">
        <v>3298</v>
      </c>
      <c r="I162" s="849">
        <v>10.520000457763672</v>
      </c>
      <c r="J162" s="849">
        <v>30</v>
      </c>
      <c r="K162" s="850">
        <v>315.59999084472656</v>
      </c>
    </row>
    <row r="163" spans="1:11" ht="14.4" customHeight="1" x14ac:dyDescent="0.3">
      <c r="A163" s="831" t="s">
        <v>544</v>
      </c>
      <c r="B163" s="832" t="s">
        <v>545</v>
      </c>
      <c r="C163" s="835" t="s">
        <v>567</v>
      </c>
      <c r="D163" s="863" t="s">
        <v>568</v>
      </c>
      <c r="E163" s="835" t="s">
        <v>3225</v>
      </c>
      <c r="F163" s="863" t="s">
        <v>3226</v>
      </c>
      <c r="G163" s="835" t="s">
        <v>3301</v>
      </c>
      <c r="H163" s="835" t="s">
        <v>3302</v>
      </c>
      <c r="I163" s="849">
        <v>3.2633333206176758</v>
      </c>
      <c r="J163" s="849">
        <v>120</v>
      </c>
      <c r="K163" s="850">
        <v>391.59999084472656</v>
      </c>
    </row>
    <row r="164" spans="1:11" ht="14.4" customHeight="1" x14ac:dyDescent="0.3">
      <c r="A164" s="831" t="s">
        <v>544</v>
      </c>
      <c r="B164" s="832" t="s">
        <v>545</v>
      </c>
      <c r="C164" s="835" t="s">
        <v>567</v>
      </c>
      <c r="D164" s="863" t="s">
        <v>568</v>
      </c>
      <c r="E164" s="835" t="s">
        <v>3225</v>
      </c>
      <c r="F164" s="863" t="s">
        <v>3226</v>
      </c>
      <c r="G164" s="835" t="s">
        <v>3303</v>
      </c>
      <c r="H164" s="835" t="s">
        <v>3304</v>
      </c>
      <c r="I164" s="849">
        <v>3.9700000286102295</v>
      </c>
      <c r="J164" s="849">
        <v>40</v>
      </c>
      <c r="K164" s="850">
        <v>158.80000305175781</v>
      </c>
    </row>
    <row r="165" spans="1:11" ht="14.4" customHeight="1" x14ac:dyDescent="0.3">
      <c r="A165" s="831" t="s">
        <v>544</v>
      </c>
      <c r="B165" s="832" t="s">
        <v>545</v>
      </c>
      <c r="C165" s="835" t="s">
        <v>567</v>
      </c>
      <c r="D165" s="863" t="s">
        <v>568</v>
      </c>
      <c r="E165" s="835" t="s">
        <v>3225</v>
      </c>
      <c r="F165" s="863" t="s">
        <v>3226</v>
      </c>
      <c r="G165" s="835" t="s">
        <v>3305</v>
      </c>
      <c r="H165" s="835" t="s">
        <v>3306</v>
      </c>
      <c r="I165" s="849">
        <v>4.4899997711181641</v>
      </c>
      <c r="J165" s="849">
        <v>40</v>
      </c>
      <c r="K165" s="850">
        <v>179.60000610351562</v>
      </c>
    </row>
    <row r="166" spans="1:11" ht="14.4" customHeight="1" x14ac:dyDescent="0.3">
      <c r="A166" s="831" t="s">
        <v>544</v>
      </c>
      <c r="B166" s="832" t="s">
        <v>545</v>
      </c>
      <c r="C166" s="835" t="s">
        <v>567</v>
      </c>
      <c r="D166" s="863" t="s">
        <v>568</v>
      </c>
      <c r="E166" s="835" t="s">
        <v>3225</v>
      </c>
      <c r="F166" s="863" t="s">
        <v>3226</v>
      </c>
      <c r="G166" s="835" t="s">
        <v>3307</v>
      </c>
      <c r="H166" s="835" t="s">
        <v>3308</v>
      </c>
      <c r="I166" s="849">
        <v>15.729999542236328</v>
      </c>
      <c r="J166" s="849">
        <v>59</v>
      </c>
      <c r="K166" s="850">
        <v>928.07002639770508</v>
      </c>
    </row>
    <row r="167" spans="1:11" ht="14.4" customHeight="1" x14ac:dyDescent="0.3">
      <c r="A167" s="831" t="s">
        <v>544</v>
      </c>
      <c r="B167" s="832" t="s">
        <v>545</v>
      </c>
      <c r="C167" s="835" t="s">
        <v>567</v>
      </c>
      <c r="D167" s="863" t="s">
        <v>568</v>
      </c>
      <c r="E167" s="835" t="s">
        <v>3225</v>
      </c>
      <c r="F167" s="863" t="s">
        <v>3226</v>
      </c>
      <c r="G167" s="835" t="s">
        <v>3309</v>
      </c>
      <c r="H167" s="835" t="s">
        <v>3310</v>
      </c>
      <c r="I167" s="849">
        <v>0.67000001668930054</v>
      </c>
      <c r="J167" s="849">
        <v>1500</v>
      </c>
      <c r="K167" s="850">
        <v>1005</v>
      </c>
    </row>
    <row r="168" spans="1:11" ht="14.4" customHeight="1" x14ac:dyDescent="0.3">
      <c r="A168" s="831" t="s">
        <v>544</v>
      </c>
      <c r="B168" s="832" t="s">
        <v>545</v>
      </c>
      <c r="C168" s="835" t="s">
        <v>567</v>
      </c>
      <c r="D168" s="863" t="s">
        <v>568</v>
      </c>
      <c r="E168" s="835" t="s">
        <v>3225</v>
      </c>
      <c r="F168" s="863" t="s">
        <v>3226</v>
      </c>
      <c r="G168" s="835" t="s">
        <v>3311</v>
      </c>
      <c r="H168" s="835" t="s">
        <v>3312</v>
      </c>
      <c r="I168" s="849">
        <v>27.879999160766602</v>
      </c>
      <c r="J168" s="849">
        <v>6</v>
      </c>
      <c r="K168" s="850">
        <v>167.27999496459961</v>
      </c>
    </row>
    <row r="169" spans="1:11" ht="14.4" customHeight="1" x14ac:dyDescent="0.3">
      <c r="A169" s="831" t="s">
        <v>544</v>
      </c>
      <c r="B169" s="832" t="s">
        <v>545</v>
      </c>
      <c r="C169" s="835" t="s">
        <v>567</v>
      </c>
      <c r="D169" s="863" t="s">
        <v>568</v>
      </c>
      <c r="E169" s="835" t="s">
        <v>3225</v>
      </c>
      <c r="F169" s="863" t="s">
        <v>3226</v>
      </c>
      <c r="G169" s="835" t="s">
        <v>3313</v>
      </c>
      <c r="H169" s="835" t="s">
        <v>3314</v>
      </c>
      <c r="I169" s="849">
        <v>28.729999542236328</v>
      </c>
      <c r="J169" s="849">
        <v>8</v>
      </c>
      <c r="K169" s="850">
        <v>229.83999633789062</v>
      </c>
    </row>
    <row r="170" spans="1:11" ht="14.4" customHeight="1" x14ac:dyDescent="0.3">
      <c r="A170" s="831" t="s">
        <v>544</v>
      </c>
      <c r="B170" s="832" t="s">
        <v>545</v>
      </c>
      <c r="C170" s="835" t="s">
        <v>567</v>
      </c>
      <c r="D170" s="863" t="s">
        <v>568</v>
      </c>
      <c r="E170" s="835" t="s">
        <v>3315</v>
      </c>
      <c r="F170" s="863" t="s">
        <v>3316</v>
      </c>
      <c r="G170" s="835" t="s">
        <v>3497</v>
      </c>
      <c r="H170" s="835" t="s">
        <v>3498</v>
      </c>
      <c r="I170" s="849">
        <v>650.33001708984375</v>
      </c>
      <c r="J170" s="849">
        <v>2</v>
      </c>
      <c r="K170" s="850">
        <v>1300.6500244140625</v>
      </c>
    </row>
    <row r="171" spans="1:11" ht="14.4" customHeight="1" x14ac:dyDescent="0.3">
      <c r="A171" s="831" t="s">
        <v>544</v>
      </c>
      <c r="B171" s="832" t="s">
        <v>545</v>
      </c>
      <c r="C171" s="835" t="s">
        <v>567</v>
      </c>
      <c r="D171" s="863" t="s">
        <v>568</v>
      </c>
      <c r="E171" s="835" t="s">
        <v>3315</v>
      </c>
      <c r="F171" s="863" t="s">
        <v>3316</v>
      </c>
      <c r="G171" s="835" t="s">
        <v>3317</v>
      </c>
      <c r="H171" s="835" t="s">
        <v>3318</v>
      </c>
      <c r="I171" s="849">
        <v>6.2933333714803057</v>
      </c>
      <c r="J171" s="849">
        <v>30</v>
      </c>
      <c r="K171" s="850">
        <v>188.80000305175781</v>
      </c>
    </row>
    <row r="172" spans="1:11" ht="14.4" customHeight="1" x14ac:dyDescent="0.3">
      <c r="A172" s="831" t="s">
        <v>544</v>
      </c>
      <c r="B172" s="832" t="s">
        <v>545</v>
      </c>
      <c r="C172" s="835" t="s">
        <v>567</v>
      </c>
      <c r="D172" s="863" t="s">
        <v>568</v>
      </c>
      <c r="E172" s="835" t="s">
        <v>3315</v>
      </c>
      <c r="F172" s="863" t="s">
        <v>3316</v>
      </c>
      <c r="G172" s="835" t="s">
        <v>3499</v>
      </c>
      <c r="H172" s="835" t="s">
        <v>3500</v>
      </c>
      <c r="I172" s="849">
        <v>2.9050000905990601</v>
      </c>
      <c r="J172" s="849">
        <v>20</v>
      </c>
      <c r="K172" s="850">
        <v>58.100000381469727</v>
      </c>
    </row>
    <row r="173" spans="1:11" ht="14.4" customHeight="1" x14ac:dyDescent="0.3">
      <c r="A173" s="831" t="s">
        <v>544</v>
      </c>
      <c r="B173" s="832" t="s">
        <v>545</v>
      </c>
      <c r="C173" s="835" t="s">
        <v>567</v>
      </c>
      <c r="D173" s="863" t="s">
        <v>568</v>
      </c>
      <c r="E173" s="835" t="s">
        <v>3315</v>
      </c>
      <c r="F173" s="863" t="s">
        <v>3316</v>
      </c>
      <c r="G173" s="835" t="s">
        <v>3501</v>
      </c>
      <c r="H173" s="835" t="s">
        <v>3502</v>
      </c>
      <c r="I173" s="849">
        <v>2.9100000858306885</v>
      </c>
      <c r="J173" s="849">
        <v>10</v>
      </c>
      <c r="K173" s="850">
        <v>29.100000381469727</v>
      </c>
    </row>
    <row r="174" spans="1:11" ht="14.4" customHeight="1" x14ac:dyDescent="0.3">
      <c r="A174" s="831" t="s">
        <v>544</v>
      </c>
      <c r="B174" s="832" t="s">
        <v>545</v>
      </c>
      <c r="C174" s="835" t="s">
        <v>567</v>
      </c>
      <c r="D174" s="863" t="s">
        <v>568</v>
      </c>
      <c r="E174" s="835" t="s">
        <v>3315</v>
      </c>
      <c r="F174" s="863" t="s">
        <v>3316</v>
      </c>
      <c r="G174" s="835" t="s">
        <v>3321</v>
      </c>
      <c r="H174" s="835" t="s">
        <v>3322</v>
      </c>
      <c r="I174" s="849">
        <v>9.9999997764825821E-3</v>
      </c>
      <c r="J174" s="849">
        <v>300</v>
      </c>
      <c r="K174" s="850">
        <v>3</v>
      </c>
    </row>
    <row r="175" spans="1:11" ht="14.4" customHeight="1" x14ac:dyDescent="0.3">
      <c r="A175" s="831" t="s">
        <v>544</v>
      </c>
      <c r="B175" s="832" t="s">
        <v>545</v>
      </c>
      <c r="C175" s="835" t="s">
        <v>567</v>
      </c>
      <c r="D175" s="863" t="s">
        <v>568</v>
      </c>
      <c r="E175" s="835" t="s">
        <v>3315</v>
      </c>
      <c r="F175" s="863" t="s">
        <v>3316</v>
      </c>
      <c r="G175" s="835" t="s">
        <v>3323</v>
      </c>
      <c r="H175" s="835" t="s">
        <v>3324</v>
      </c>
      <c r="I175" s="849">
        <v>6.0500001907348633</v>
      </c>
      <c r="J175" s="849">
        <v>50</v>
      </c>
      <c r="K175" s="850">
        <v>302.5</v>
      </c>
    </row>
    <row r="176" spans="1:11" ht="14.4" customHeight="1" x14ac:dyDescent="0.3">
      <c r="A176" s="831" t="s">
        <v>544</v>
      </c>
      <c r="B176" s="832" t="s">
        <v>545</v>
      </c>
      <c r="C176" s="835" t="s">
        <v>567</v>
      </c>
      <c r="D176" s="863" t="s">
        <v>568</v>
      </c>
      <c r="E176" s="835" t="s">
        <v>3315</v>
      </c>
      <c r="F176" s="863" t="s">
        <v>3316</v>
      </c>
      <c r="G176" s="835" t="s">
        <v>3325</v>
      </c>
      <c r="H176" s="835" t="s">
        <v>3326</v>
      </c>
      <c r="I176" s="849">
        <v>11.149999618530273</v>
      </c>
      <c r="J176" s="849">
        <v>10</v>
      </c>
      <c r="K176" s="850">
        <v>111.5</v>
      </c>
    </row>
    <row r="177" spans="1:11" ht="14.4" customHeight="1" x14ac:dyDescent="0.3">
      <c r="A177" s="831" t="s">
        <v>544</v>
      </c>
      <c r="B177" s="832" t="s">
        <v>545</v>
      </c>
      <c r="C177" s="835" t="s">
        <v>567</v>
      </c>
      <c r="D177" s="863" t="s">
        <v>568</v>
      </c>
      <c r="E177" s="835" t="s">
        <v>3315</v>
      </c>
      <c r="F177" s="863" t="s">
        <v>3316</v>
      </c>
      <c r="G177" s="835" t="s">
        <v>3327</v>
      </c>
      <c r="H177" s="835" t="s">
        <v>3328</v>
      </c>
      <c r="I177" s="849">
        <v>6.1500000953674316</v>
      </c>
      <c r="J177" s="849">
        <v>20</v>
      </c>
      <c r="K177" s="850">
        <v>123</v>
      </c>
    </row>
    <row r="178" spans="1:11" ht="14.4" customHeight="1" x14ac:dyDescent="0.3">
      <c r="A178" s="831" t="s">
        <v>544</v>
      </c>
      <c r="B178" s="832" t="s">
        <v>545</v>
      </c>
      <c r="C178" s="835" t="s">
        <v>567</v>
      </c>
      <c r="D178" s="863" t="s">
        <v>568</v>
      </c>
      <c r="E178" s="835" t="s">
        <v>3315</v>
      </c>
      <c r="F178" s="863" t="s">
        <v>3316</v>
      </c>
      <c r="G178" s="835" t="s">
        <v>3329</v>
      </c>
      <c r="H178" s="835" t="s">
        <v>3330</v>
      </c>
      <c r="I178" s="849">
        <v>3.4566667079925537</v>
      </c>
      <c r="J178" s="849">
        <v>120</v>
      </c>
      <c r="K178" s="850">
        <v>414.79998779296875</v>
      </c>
    </row>
    <row r="179" spans="1:11" ht="14.4" customHeight="1" x14ac:dyDescent="0.3">
      <c r="A179" s="831" t="s">
        <v>544</v>
      </c>
      <c r="B179" s="832" t="s">
        <v>545</v>
      </c>
      <c r="C179" s="835" t="s">
        <v>567</v>
      </c>
      <c r="D179" s="863" t="s">
        <v>568</v>
      </c>
      <c r="E179" s="835" t="s">
        <v>3315</v>
      </c>
      <c r="F179" s="863" t="s">
        <v>3316</v>
      </c>
      <c r="G179" s="835" t="s">
        <v>3333</v>
      </c>
      <c r="H179" s="835" t="s">
        <v>3334</v>
      </c>
      <c r="I179" s="849">
        <v>17.979999542236328</v>
      </c>
      <c r="J179" s="849">
        <v>150</v>
      </c>
      <c r="K179" s="850">
        <v>2697</v>
      </c>
    </row>
    <row r="180" spans="1:11" ht="14.4" customHeight="1" x14ac:dyDescent="0.3">
      <c r="A180" s="831" t="s">
        <v>544</v>
      </c>
      <c r="B180" s="832" t="s">
        <v>545</v>
      </c>
      <c r="C180" s="835" t="s">
        <v>567</v>
      </c>
      <c r="D180" s="863" t="s">
        <v>568</v>
      </c>
      <c r="E180" s="835" t="s">
        <v>3315</v>
      </c>
      <c r="F180" s="863" t="s">
        <v>3316</v>
      </c>
      <c r="G180" s="835" t="s">
        <v>3335</v>
      </c>
      <c r="H180" s="835" t="s">
        <v>3336</v>
      </c>
      <c r="I180" s="849">
        <v>15.289999961853027</v>
      </c>
      <c r="J180" s="849">
        <v>100</v>
      </c>
      <c r="K180" s="850">
        <v>1529.43994140625</v>
      </c>
    </row>
    <row r="181" spans="1:11" ht="14.4" customHeight="1" x14ac:dyDescent="0.3">
      <c r="A181" s="831" t="s">
        <v>544</v>
      </c>
      <c r="B181" s="832" t="s">
        <v>545</v>
      </c>
      <c r="C181" s="835" t="s">
        <v>567</v>
      </c>
      <c r="D181" s="863" t="s">
        <v>568</v>
      </c>
      <c r="E181" s="835" t="s">
        <v>3315</v>
      </c>
      <c r="F181" s="863" t="s">
        <v>3316</v>
      </c>
      <c r="G181" s="835" t="s">
        <v>3339</v>
      </c>
      <c r="H181" s="835" t="s">
        <v>3340</v>
      </c>
      <c r="I181" s="849">
        <v>22.989999771118164</v>
      </c>
      <c r="J181" s="849">
        <v>20</v>
      </c>
      <c r="K181" s="850">
        <v>459.79998779296875</v>
      </c>
    </row>
    <row r="182" spans="1:11" ht="14.4" customHeight="1" x14ac:dyDescent="0.3">
      <c r="A182" s="831" t="s">
        <v>544</v>
      </c>
      <c r="B182" s="832" t="s">
        <v>545</v>
      </c>
      <c r="C182" s="835" t="s">
        <v>567</v>
      </c>
      <c r="D182" s="863" t="s">
        <v>568</v>
      </c>
      <c r="E182" s="835" t="s">
        <v>3315</v>
      </c>
      <c r="F182" s="863" t="s">
        <v>3316</v>
      </c>
      <c r="G182" s="835" t="s">
        <v>3341</v>
      </c>
      <c r="H182" s="835" t="s">
        <v>3342</v>
      </c>
      <c r="I182" s="849">
        <v>22.989999771118164</v>
      </c>
      <c r="J182" s="849">
        <v>10</v>
      </c>
      <c r="K182" s="850">
        <v>229.89999389648437</v>
      </c>
    </row>
    <row r="183" spans="1:11" ht="14.4" customHeight="1" x14ac:dyDescent="0.3">
      <c r="A183" s="831" t="s">
        <v>544</v>
      </c>
      <c r="B183" s="832" t="s">
        <v>545</v>
      </c>
      <c r="C183" s="835" t="s">
        <v>567</v>
      </c>
      <c r="D183" s="863" t="s">
        <v>568</v>
      </c>
      <c r="E183" s="835" t="s">
        <v>3315</v>
      </c>
      <c r="F183" s="863" t="s">
        <v>3316</v>
      </c>
      <c r="G183" s="835" t="s">
        <v>3503</v>
      </c>
      <c r="H183" s="835" t="s">
        <v>3504</v>
      </c>
      <c r="I183" s="849">
        <v>22.989999771118164</v>
      </c>
      <c r="J183" s="849">
        <v>10</v>
      </c>
      <c r="K183" s="850">
        <v>229.89999389648437</v>
      </c>
    </row>
    <row r="184" spans="1:11" ht="14.4" customHeight="1" x14ac:dyDescent="0.3">
      <c r="A184" s="831" t="s">
        <v>544</v>
      </c>
      <c r="B184" s="832" t="s">
        <v>545</v>
      </c>
      <c r="C184" s="835" t="s">
        <v>567</v>
      </c>
      <c r="D184" s="863" t="s">
        <v>568</v>
      </c>
      <c r="E184" s="835" t="s">
        <v>3315</v>
      </c>
      <c r="F184" s="863" t="s">
        <v>3316</v>
      </c>
      <c r="G184" s="835" t="s">
        <v>3347</v>
      </c>
      <c r="H184" s="835" t="s">
        <v>3348</v>
      </c>
      <c r="I184" s="849">
        <v>9.6800003051757812</v>
      </c>
      <c r="J184" s="849">
        <v>300</v>
      </c>
      <c r="K184" s="850">
        <v>2904</v>
      </c>
    </row>
    <row r="185" spans="1:11" ht="14.4" customHeight="1" x14ac:dyDescent="0.3">
      <c r="A185" s="831" t="s">
        <v>544</v>
      </c>
      <c r="B185" s="832" t="s">
        <v>545</v>
      </c>
      <c r="C185" s="835" t="s">
        <v>567</v>
      </c>
      <c r="D185" s="863" t="s">
        <v>568</v>
      </c>
      <c r="E185" s="835" t="s">
        <v>3315</v>
      </c>
      <c r="F185" s="863" t="s">
        <v>3316</v>
      </c>
      <c r="G185" s="835" t="s">
        <v>3351</v>
      </c>
      <c r="H185" s="835" t="s">
        <v>3352</v>
      </c>
      <c r="I185" s="849">
        <v>2.0566666126251221</v>
      </c>
      <c r="J185" s="849">
        <v>25</v>
      </c>
      <c r="K185" s="850">
        <v>51.40000057220459</v>
      </c>
    </row>
    <row r="186" spans="1:11" ht="14.4" customHeight="1" x14ac:dyDescent="0.3">
      <c r="A186" s="831" t="s">
        <v>544</v>
      </c>
      <c r="B186" s="832" t="s">
        <v>545</v>
      </c>
      <c r="C186" s="835" t="s">
        <v>567</v>
      </c>
      <c r="D186" s="863" t="s">
        <v>568</v>
      </c>
      <c r="E186" s="835" t="s">
        <v>3315</v>
      </c>
      <c r="F186" s="863" t="s">
        <v>3316</v>
      </c>
      <c r="G186" s="835" t="s">
        <v>3505</v>
      </c>
      <c r="H186" s="835" t="s">
        <v>3506</v>
      </c>
      <c r="I186" s="849">
        <v>80.580001831054688</v>
      </c>
      <c r="J186" s="849">
        <v>2</v>
      </c>
      <c r="K186" s="850">
        <v>161.16000366210937</v>
      </c>
    </row>
    <row r="187" spans="1:11" ht="14.4" customHeight="1" x14ac:dyDescent="0.3">
      <c r="A187" s="831" t="s">
        <v>544</v>
      </c>
      <c r="B187" s="832" t="s">
        <v>545</v>
      </c>
      <c r="C187" s="835" t="s">
        <v>567</v>
      </c>
      <c r="D187" s="863" t="s">
        <v>568</v>
      </c>
      <c r="E187" s="835" t="s">
        <v>3315</v>
      </c>
      <c r="F187" s="863" t="s">
        <v>3316</v>
      </c>
      <c r="G187" s="835" t="s">
        <v>3353</v>
      </c>
      <c r="H187" s="835" t="s">
        <v>3354</v>
      </c>
      <c r="I187" s="849">
        <v>2.4600000381469727</v>
      </c>
      <c r="J187" s="849">
        <v>400</v>
      </c>
      <c r="K187" s="850">
        <v>984</v>
      </c>
    </row>
    <row r="188" spans="1:11" ht="14.4" customHeight="1" x14ac:dyDescent="0.3">
      <c r="A188" s="831" t="s">
        <v>544</v>
      </c>
      <c r="B188" s="832" t="s">
        <v>545</v>
      </c>
      <c r="C188" s="835" t="s">
        <v>567</v>
      </c>
      <c r="D188" s="863" t="s">
        <v>568</v>
      </c>
      <c r="E188" s="835" t="s">
        <v>3315</v>
      </c>
      <c r="F188" s="863" t="s">
        <v>3316</v>
      </c>
      <c r="G188" s="835" t="s">
        <v>3355</v>
      </c>
      <c r="H188" s="835" t="s">
        <v>3356</v>
      </c>
      <c r="I188" s="849">
        <v>0.25</v>
      </c>
      <c r="J188" s="849">
        <v>400</v>
      </c>
      <c r="K188" s="850">
        <v>100</v>
      </c>
    </row>
    <row r="189" spans="1:11" ht="14.4" customHeight="1" x14ac:dyDescent="0.3">
      <c r="A189" s="831" t="s">
        <v>544</v>
      </c>
      <c r="B189" s="832" t="s">
        <v>545</v>
      </c>
      <c r="C189" s="835" t="s">
        <v>567</v>
      </c>
      <c r="D189" s="863" t="s">
        <v>568</v>
      </c>
      <c r="E189" s="835" t="s">
        <v>3315</v>
      </c>
      <c r="F189" s="863" t="s">
        <v>3316</v>
      </c>
      <c r="G189" s="835" t="s">
        <v>3357</v>
      </c>
      <c r="H189" s="835" t="s">
        <v>3358</v>
      </c>
      <c r="I189" s="849">
        <v>13.310000419616699</v>
      </c>
      <c r="J189" s="849">
        <v>48</v>
      </c>
      <c r="K189" s="850">
        <v>638.8800048828125</v>
      </c>
    </row>
    <row r="190" spans="1:11" ht="14.4" customHeight="1" x14ac:dyDescent="0.3">
      <c r="A190" s="831" t="s">
        <v>544</v>
      </c>
      <c r="B190" s="832" t="s">
        <v>545</v>
      </c>
      <c r="C190" s="835" t="s">
        <v>567</v>
      </c>
      <c r="D190" s="863" t="s">
        <v>568</v>
      </c>
      <c r="E190" s="835" t="s">
        <v>3315</v>
      </c>
      <c r="F190" s="863" t="s">
        <v>3316</v>
      </c>
      <c r="G190" s="835" t="s">
        <v>3363</v>
      </c>
      <c r="H190" s="835" t="s">
        <v>3364</v>
      </c>
      <c r="I190" s="849">
        <v>9.1999998092651367</v>
      </c>
      <c r="J190" s="849">
        <v>400</v>
      </c>
      <c r="K190" s="850">
        <v>3680</v>
      </c>
    </row>
    <row r="191" spans="1:11" ht="14.4" customHeight="1" x14ac:dyDescent="0.3">
      <c r="A191" s="831" t="s">
        <v>544</v>
      </c>
      <c r="B191" s="832" t="s">
        <v>545</v>
      </c>
      <c r="C191" s="835" t="s">
        <v>567</v>
      </c>
      <c r="D191" s="863" t="s">
        <v>568</v>
      </c>
      <c r="E191" s="835" t="s">
        <v>3315</v>
      </c>
      <c r="F191" s="863" t="s">
        <v>3316</v>
      </c>
      <c r="G191" s="835" t="s">
        <v>3367</v>
      </c>
      <c r="H191" s="835" t="s">
        <v>3368</v>
      </c>
      <c r="I191" s="849">
        <v>172.5</v>
      </c>
      <c r="J191" s="849">
        <v>1</v>
      </c>
      <c r="K191" s="850">
        <v>172.5</v>
      </c>
    </row>
    <row r="192" spans="1:11" ht="14.4" customHeight="1" x14ac:dyDescent="0.3">
      <c r="A192" s="831" t="s">
        <v>544</v>
      </c>
      <c r="B192" s="832" t="s">
        <v>545</v>
      </c>
      <c r="C192" s="835" t="s">
        <v>567</v>
      </c>
      <c r="D192" s="863" t="s">
        <v>568</v>
      </c>
      <c r="E192" s="835" t="s">
        <v>3315</v>
      </c>
      <c r="F192" s="863" t="s">
        <v>3316</v>
      </c>
      <c r="G192" s="835" t="s">
        <v>3369</v>
      </c>
      <c r="H192" s="835" t="s">
        <v>3370</v>
      </c>
      <c r="I192" s="849">
        <v>6.1700000762939453</v>
      </c>
      <c r="J192" s="849">
        <v>150</v>
      </c>
      <c r="K192" s="850">
        <v>925.60000610351562</v>
      </c>
    </row>
    <row r="193" spans="1:11" ht="14.4" customHeight="1" x14ac:dyDescent="0.3">
      <c r="A193" s="831" t="s">
        <v>544</v>
      </c>
      <c r="B193" s="832" t="s">
        <v>545</v>
      </c>
      <c r="C193" s="835" t="s">
        <v>567</v>
      </c>
      <c r="D193" s="863" t="s">
        <v>568</v>
      </c>
      <c r="E193" s="835" t="s">
        <v>3315</v>
      </c>
      <c r="F193" s="863" t="s">
        <v>3316</v>
      </c>
      <c r="G193" s="835" t="s">
        <v>3371</v>
      </c>
      <c r="H193" s="835" t="s">
        <v>3372</v>
      </c>
      <c r="I193" s="849">
        <v>34.5</v>
      </c>
      <c r="J193" s="849">
        <v>10</v>
      </c>
      <c r="K193" s="850">
        <v>345</v>
      </c>
    </row>
    <row r="194" spans="1:11" ht="14.4" customHeight="1" x14ac:dyDescent="0.3">
      <c r="A194" s="831" t="s">
        <v>544</v>
      </c>
      <c r="B194" s="832" t="s">
        <v>545</v>
      </c>
      <c r="C194" s="835" t="s">
        <v>567</v>
      </c>
      <c r="D194" s="863" t="s">
        <v>568</v>
      </c>
      <c r="E194" s="835" t="s">
        <v>3315</v>
      </c>
      <c r="F194" s="863" t="s">
        <v>3316</v>
      </c>
      <c r="G194" s="835" t="s">
        <v>3507</v>
      </c>
      <c r="H194" s="835" t="s">
        <v>3508</v>
      </c>
      <c r="I194" s="849">
        <v>6.8299999237060547</v>
      </c>
      <c r="J194" s="849">
        <v>4</v>
      </c>
      <c r="K194" s="850">
        <v>27.319999694824219</v>
      </c>
    </row>
    <row r="195" spans="1:11" ht="14.4" customHeight="1" x14ac:dyDescent="0.3">
      <c r="A195" s="831" t="s">
        <v>544</v>
      </c>
      <c r="B195" s="832" t="s">
        <v>545</v>
      </c>
      <c r="C195" s="835" t="s">
        <v>567</v>
      </c>
      <c r="D195" s="863" t="s">
        <v>568</v>
      </c>
      <c r="E195" s="835" t="s">
        <v>3315</v>
      </c>
      <c r="F195" s="863" t="s">
        <v>3316</v>
      </c>
      <c r="G195" s="835" t="s">
        <v>3509</v>
      </c>
      <c r="H195" s="835" t="s">
        <v>3510</v>
      </c>
      <c r="I195" s="849">
        <v>6.7899999618530273</v>
      </c>
      <c r="J195" s="849">
        <v>4</v>
      </c>
      <c r="K195" s="850">
        <v>27.159999847412109</v>
      </c>
    </row>
    <row r="196" spans="1:11" ht="14.4" customHeight="1" x14ac:dyDescent="0.3">
      <c r="A196" s="831" t="s">
        <v>544</v>
      </c>
      <c r="B196" s="832" t="s">
        <v>545</v>
      </c>
      <c r="C196" s="835" t="s">
        <v>567</v>
      </c>
      <c r="D196" s="863" t="s">
        <v>568</v>
      </c>
      <c r="E196" s="835" t="s">
        <v>3315</v>
      </c>
      <c r="F196" s="863" t="s">
        <v>3316</v>
      </c>
      <c r="G196" s="835" t="s">
        <v>3373</v>
      </c>
      <c r="H196" s="835" t="s">
        <v>3374</v>
      </c>
      <c r="I196" s="849">
        <v>197.57000732421875</v>
      </c>
      <c r="J196" s="849">
        <v>4</v>
      </c>
      <c r="K196" s="850">
        <v>790.280029296875</v>
      </c>
    </row>
    <row r="197" spans="1:11" ht="14.4" customHeight="1" x14ac:dyDescent="0.3">
      <c r="A197" s="831" t="s">
        <v>544</v>
      </c>
      <c r="B197" s="832" t="s">
        <v>545</v>
      </c>
      <c r="C197" s="835" t="s">
        <v>567</v>
      </c>
      <c r="D197" s="863" t="s">
        <v>568</v>
      </c>
      <c r="E197" s="835" t="s">
        <v>3315</v>
      </c>
      <c r="F197" s="863" t="s">
        <v>3316</v>
      </c>
      <c r="G197" s="835" t="s">
        <v>3375</v>
      </c>
      <c r="H197" s="835" t="s">
        <v>3376</v>
      </c>
      <c r="I197" s="849">
        <v>1.0900000333786011</v>
      </c>
      <c r="J197" s="849">
        <v>600</v>
      </c>
      <c r="K197" s="850">
        <v>654</v>
      </c>
    </row>
    <row r="198" spans="1:11" ht="14.4" customHeight="1" x14ac:dyDescent="0.3">
      <c r="A198" s="831" t="s">
        <v>544</v>
      </c>
      <c r="B198" s="832" t="s">
        <v>545</v>
      </c>
      <c r="C198" s="835" t="s">
        <v>567</v>
      </c>
      <c r="D198" s="863" t="s">
        <v>568</v>
      </c>
      <c r="E198" s="835" t="s">
        <v>3315</v>
      </c>
      <c r="F198" s="863" t="s">
        <v>3316</v>
      </c>
      <c r="G198" s="835" t="s">
        <v>3377</v>
      </c>
      <c r="H198" s="835" t="s">
        <v>3378</v>
      </c>
      <c r="I198" s="849">
        <v>0.476666659116745</v>
      </c>
      <c r="J198" s="849">
        <v>300</v>
      </c>
      <c r="K198" s="850">
        <v>143</v>
      </c>
    </row>
    <row r="199" spans="1:11" ht="14.4" customHeight="1" x14ac:dyDescent="0.3">
      <c r="A199" s="831" t="s">
        <v>544</v>
      </c>
      <c r="B199" s="832" t="s">
        <v>545</v>
      </c>
      <c r="C199" s="835" t="s">
        <v>567</v>
      </c>
      <c r="D199" s="863" t="s">
        <v>568</v>
      </c>
      <c r="E199" s="835" t="s">
        <v>3315</v>
      </c>
      <c r="F199" s="863" t="s">
        <v>3316</v>
      </c>
      <c r="G199" s="835" t="s">
        <v>3379</v>
      </c>
      <c r="H199" s="835" t="s">
        <v>3380</v>
      </c>
      <c r="I199" s="849">
        <v>1.6699999570846558</v>
      </c>
      <c r="J199" s="849">
        <v>300</v>
      </c>
      <c r="K199" s="850">
        <v>501</v>
      </c>
    </row>
    <row r="200" spans="1:11" ht="14.4" customHeight="1" x14ac:dyDescent="0.3">
      <c r="A200" s="831" t="s">
        <v>544</v>
      </c>
      <c r="B200" s="832" t="s">
        <v>545</v>
      </c>
      <c r="C200" s="835" t="s">
        <v>567</v>
      </c>
      <c r="D200" s="863" t="s">
        <v>568</v>
      </c>
      <c r="E200" s="835" t="s">
        <v>3315</v>
      </c>
      <c r="F200" s="863" t="s">
        <v>3316</v>
      </c>
      <c r="G200" s="835" t="s">
        <v>3381</v>
      </c>
      <c r="H200" s="835" t="s">
        <v>3382</v>
      </c>
      <c r="I200" s="849">
        <v>0.67000001668930054</v>
      </c>
      <c r="J200" s="849">
        <v>300</v>
      </c>
      <c r="K200" s="850">
        <v>201</v>
      </c>
    </row>
    <row r="201" spans="1:11" ht="14.4" customHeight="1" x14ac:dyDescent="0.3">
      <c r="A201" s="831" t="s">
        <v>544</v>
      </c>
      <c r="B201" s="832" t="s">
        <v>545</v>
      </c>
      <c r="C201" s="835" t="s">
        <v>567</v>
      </c>
      <c r="D201" s="863" t="s">
        <v>568</v>
      </c>
      <c r="E201" s="835" t="s">
        <v>3315</v>
      </c>
      <c r="F201" s="863" t="s">
        <v>3316</v>
      </c>
      <c r="G201" s="835" t="s">
        <v>3385</v>
      </c>
      <c r="H201" s="835" t="s">
        <v>3386</v>
      </c>
      <c r="I201" s="849">
        <v>8.8500003814697266</v>
      </c>
      <c r="J201" s="849">
        <v>5</v>
      </c>
      <c r="K201" s="850">
        <v>44.25</v>
      </c>
    </row>
    <row r="202" spans="1:11" ht="14.4" customHeight="1" x14ac:dyDescent="0.3">
      <c r="A202" s="831" t="s">
        <v>544</v>
      </c>
      <c r="B202" s="832" t="s">
        <v>545</v>
      </c>
      <c r="C202" s="835" t="s">
        <v>567</v>
      </c>
      <c r="D202" s="863" t="s">
        <v>568</v>
      </c>
      <c r="E202" s="835" t="s">
        <v>3315</v>
      </c>
      <c r="F202" s="863" t="s">
        <v>3316</v>
      </c>
      <c r="G202" s="835" t="s">
        <v>3387</v>
      </c>
      <c r="H202" s="835" t="s">
        <v>3388</v>
      </c>
      <c r="I202" s="849">
        <v>8.4700002670288086</v>
      </c>
      <c r="J202" s="849">
        <v>1440</v>
      </c>
      <c r="K202" s="850">
        <v>12196.80029296875</v>
      </c>
    </row>
    <row r="203" spans="1:11" ht="14.4" customHeight="1" x14ac:dyDescent="0.3">
      <c r="A203" s="831" t="s">
        <v>544</v>
      </c>
      <c r="B203" s="832" t="s">
        <v>545</v>
      </c>
      <c r="C203" s="835" t="s">
        <v>567</v>
      </c>
      <c r="D203" s="863" t="s">
        <v>568</v>
      </c>
      <c r="E203" s="835" t="s">
        <v>3315</v>
      </c>
      <c r="F203" s="863" t="s">
        <v>3316</v>
      </c>
      <c r="G203" s="835" t="s">
        <v>3511</v>
      </c>
      <c r="H203" s="835" t="s">
        <v>3512</v>
      </c>
      <c r="I203" s="849">
        <v>6.2300000190734863</v>
      </c>
      <c r="J203" s="849">
        <v>90</v>
      </c>
      <c r="K203" s="850">
        <v>560.70001220703125</v>
      </c>
    </row>
    <row r="204" spans="1:11" ht="14.4" customHeight="1" x14ac:dyDescent="0.3">
      <c r="A204" s="831" t="s">
        <v>544</v>
      </c>
      <c r="B204" s="832" t="s">
        <v>545</v>
      </c>
      <c r="C204" s="835" t="s">
        <v>567</v>
      </c>
      <c r="D204" s="863" t="s">
        <v>568</v>
      </c>
      <c r="E204" s="835" t="s">
        <v>3315</v>
      </c>
      <c r="F204" s="863" t="s">
        <v>3316</v>
      </c>
      <c r="G204" s="835" t="s">
        <v>3393</v>
      </c>
      <c r="H204" s="835" t="s">
        <v>3394</v>
      </c>
      <c r="I204" s="849">
        <v>1.0299999713897705</v>
      </c>
      <c r="J204" s="849">
        <v>225</v>
      </c>
      <c r="K204" s="850">
        <v>231.75</v>
      </c>
    </row>
    <row r="205" spans="1:11" ht="14.4" customHeight="1" x14ac:dyDescent="0.3">
      <c r="A205" s="831" t="s">
        <v>544</v>
      </c>
      <c r="B205" s="832" t="s">
        <v>545</v>
      </c>
      <c r="C205" s="835" t="s">
        <v>567</v>
      </c>
      <c r="D205" s="863" t="s">
        <v>568</v>
      </c>
      <c r="E205" s="835" t="s">
        <v>3315</v>
      </c>
      <c r="F205" s="863" t="s">
        <v>3316</v>
      </c>
      <c r="G205" s="835" t="s">
        <v>3397</v>
      </c>
      <c r="H205" s="835" t="s">
        <v>3398</v>
      </c>
      <c r="I205" s="849">
        <v>3.1350001096725464</v>
      </c>
      <c r="J205" s="849">
        <v>100</v>
      </c>
      <c r="K205" s="850">
        <v>313.5</v>
      </c>
    </row>
    <row r="206" spans="1:11" ht="14.4" customHeight="1" x14ac:dyDescent="0.3">
      <c r="A206" s="831" t="s">
        <v>544</v>
      </c>
      <c r="B206" s="832" t="s">
        <v>545</v>
      </c>
      <c r="C206" s="835" t="s">
        <v>567</v>
      </c>
      <c r="D206" s="863" t="s">
        <v>568</v>
      </c>
      <c r="E206" s="835" t="s">
        <v>3315</v>
      </c>
      <c r="F206" s="863" t="s">
        <v>3316</v>
      </c>
      <c r="G206" s="835" t="s">
        <v>3399</v>
      </c>
      <c r="H206" s="835" t="s">
        <v>3400</v>
      </c>
      <c r="I206" s="849">
        <v>0.4699999988079071</v>
      </c>
      <c r="J206" s="849">
        <v>100</v>
      </c>
      <c r="K206" s="850">
        <v>47</v>
      </c>
    </row>
    <row r="207" spans="1:11" ht="14.4" customHeight="1" x14ac:dyDescent="0.3">
      <c r="A207" s="831" t="s">
        <v>544</v>
      </c>
      <c r="B207" s="832" t="s">
        <v>545</v>
      </c>
      <c r="C207" s="835" t="s">
        <v>567</v>
      </c>
      <c r="D207" s="863" t="s">
        <v>568</v>
      </c>
      <c r="E207" s="835" t="s">
        <v>3315</v>
      </c>
      <c r="F207" s="863" t="s">
        <v>3316</v>
      </c>
      <c r="G207" s="835" t="s">
        <v>3401</v>
      </c>
      <c r="H207" s="835" t="s">
        <v>3402</v>
      </c>
      <c r="I207" s="849">
        <v>2.369999885559082</v>
      </c>
      <c r="J207" s="849">
        <v>200</v>
      </c>
      <c r="K207" s="850">
        <v>474</v>
      </c>
    </row>
    <row r="208" spans="1:11" ht="14.4" customHeight="1" x14ac:dyDescent="0.3">
      <c r="A208" s="831" t="s">
        <v>544</v>
      </c>
      <c r="B208" s="832" t="s">
        <v>545</v>
      </c>
      <c r="C208" s="835" t="s">
        <v>567</v>
      </c>
      <c r="D208" s="863" t="s">
        <v>568</v>
      </c>
      <c r="E208" s="835" t="s">
        <v>3315</v>
      </c>
      <c r="F208" s="863" t="s">
        <v>3316</v>
      </c>
      <c r="G208" s="835" t="s">
        <v>3407</v>
      </c>
      <c r="H208" s="835" t="s">
        <v>3408</v>
      </c>
      <c r="I208" s="849">
        <v>2.7000000476837158</v>
      </c>
      <c r="J208" s="849">
        <v>200</v>
      </c>
      <c r="K208" s="850">
        <v>540</v>
      </c>
    </row>
    <row r="209" spans="1:11" ht="14.4" customHeight="1" x14ac:dyDescent="0.3">
      <c r="A209" s="831" t="s">
        <v>544</v>
      </c>
      <c r="B209" s="832" t="s">
        <v>545</v>
      </c>
      <c r="C209" s="835" t="s">
        <v>567</v>
      </c>
      <c r="D209" s="863" t="s">
        <v>568</v>
      </c>
      <c r="E209" s="835" t="s">
        <v>3315</v>
      </c>
      <c r="F209" s="863" t="s">
        <v>3316</v>
      </c>
      <c r="G209" s="835" t="s">
        <v>3409</v>
      </c>
      <c r="H209" s="835" t="s">
        <v>3410</v>
      </c>
      <c r="I209" s="849">
        <v>1.9199999570846558</v>
      </c>
      <c r="J209" s="849">
        <v>100</v>
      </c>
      <c r="K209" s="850">
        <v>192</v>
      </c>
    </row>
    <row r="210" spans="1:11" ht="14.4" customHeight="1" x14ac:dyDescent="0.3">
      <c r="A210" s="831" t="s">
        <v>544</v>
      </c>
      <c r="B210" s="832" t="s">
        <v>545</v>
      </c>
      <c r="C210" s="835" t="s">
        <v>567</v>
      </c>
      <c r="D210" s="863" t="s">
        <v>568</v>
      </c>
      <c r="E210" s="835" t="s">
        <v>3315</v>
      </c>
      <c r="F210" s="863" t="s">
        <v>3316</v>
      </c>
      <c r="G210" s="835" t="s">
        <v>3411</v>
      </c>
      <c r="H210" s="835" t="s">
        <v>3412</v>
      </c>
      <c r="I210" s="849">
        <v>3.0999999046325684</v>
      </c>
      <c r="J210" s="849">
        <v>150</v>
      </c>
      <c r="K210" s="850">
        <v>465</v>
      </c>
    </row>
    <row r="211" spans="1:11" ht="14.4" customHeight="1" x14ac:dyDescent="0.3">
      <c r="A211" s="831" t="s">
        <v>544</v>
      </c>
      <c r="B211" s="832" t="s">
        <v>545</v>
      </c>
      <c r="C211" s="835" t="s">
        <v>567</v>
      </c>
      <c r="D211" s="863" t="s">
        <v>568</v>
      </c>
      <c r="E211" s="835" t="s">
        <v>3315</v>
      </c>
      <c r="F211" s="863" t="s">
        <v>3316</v>
      </c>
      <c r="G211" s="835" t="s">
        <v>3513</v>
      </c>
      <c r="H211" s="835" t="s">
        <v>3514</v>
      </c>
      <c r="I211" s="849">
        <v>1.9199999570846558</v>
      </c>
      <c r="J211" s="849">
        <v>100</v>
      </c>
      <c r="K211" s="850">
        <v>192</v>
      </c>
    </row>
    <row r="212" spans="1:11" ht="14.4" customHeight="1" x14ac:dyDescent="0.3">
      <c r="A212" s="831" t="s">
        <v>544</v>
      </c>
      <c r="B212" s="832" t="s">
        <v>545</v>
      </c>
      <c r="C212" s="835" t="s">
        <v>567</v>
      </c>
      <c r="D212" s="863" t="s">
        <v>568</v>
      </c>
      <c r="E212" s="835" t="s">
        <v>3315</v>
      </c>
      <c r="F212" s="863" t="s">
        <v>3316</v>
      </c>
      <c r="G212" s="835" t="s">
        <v>3415</v>
      </c>
      <c r="H212" s="835" t="s">
        <v>3416</v>
      </c>
      <c r="I212" s="849">
        <v>2.1650000810623169</v>
      </c>
      <c r="J212" s="849">
        <v>100</v>
      </c>
      <c r="K212" s="850">
        <v>216.5</v>
      </c>
    </row>
    <row r="213" spans="1:11" ht="14.4" customHeight="1" x14ac:dyDescent="0.3">
      <c r="A213" s="831" t="s">
        <v>544</v>
      </c>
      <c r="B213" s="832" t="s">
        <v>545</v>
      </c>
      <c r="C213" s="835" t="s">
        <v>567</v>
      </c>
      <c r="D213" s="863" t="s">
        <v>568</v>
      </c>
      <c r="E213" s="835" t="s">
        <v>3315</v>
      </c>
      <c r="F213" s="863" t="s">
        <v>3316</v>
      </c>
      <c r="G213" s="835" t="s">
        <v>3417</v>
      </c>
      <c r="H213" s="835" t="s">
        <v>3418</v>
      </c>
      <c r="I213" s="849">
        <v>21.234999656677246</v>
      </c>
      <c r="J213" s="849">
        <v>40</v>
      </c>
      <c r="K213" s="850">
        <v>849.39999389648437</v>
      </c>
    </row>
    <row r="214" spans="1:11" ht="14.4" customHeight="1" x14ac:dyDescent="0.3">
      <c r="A214" s="831" t="s">
        <v>544</v>
      </c>
      <c r="B214" s="832" t="s">
        <v>545</v>
      </c>
      <c r="C214" s="835" t="s">
        <v>567</v>
      </c>
      <c r="D214" s="863" t="s">
        <v>568</v>
      </c>
      <c r="E214" s="835" t="s">
        <v>3315</v>
      </c>
      <c r="F214" s="863" t="s">
        <v>3316</v>
      </c>
      <c r="G214" s="835" t="s">
        <v>3421</v>
      </c>
      <c r="H214" s="835" t="s">
        <v>3422</v>
      </c>
      <c r="I214" s="849">
        <v>2.5199999809265137</v>
      </c>
      <c r="J214" s="849">
        <v>100</v>
      </c>
      <c r="K214" s="850">
        <v>252</v>
      </c>
    </row>
    <row r="215" spans="1:11" ht="14.4" customHeight="1" x14ac:dyDescent="0.3">
      <c r="A215" s="831" t="s">
        <v>544</v>
      </c>
      <c r="B215" s="832" t="s">
        <v>545</v>
      </c>
      <c r="C215" s="835" t="s">
        <v>567</v>
      </c>
      <c r="D215" s="863" t="s">
        <v>568</v>
      </c>
      <c r="E215" s="835" t="s">
        <v>3315</v>
      </c>
      <c r="F215" s="863" t="s">
        <v>3316</v>
      </c>
      <c r="G215" s="835" t="s">
        <v>3423</v>
      </c>
      <c r="H215" s="835" t="s">
        <v>3424</v>
      </c>
      <c r="I215" s="849">
        <v>21.236666361490887</v>
      </c>
      <c r="J215" s="849">
        <v>30</v>
      </c>
      <c r="K215" s="850">
        <v>637.09999084472656</v>
      </c>
    </row>
    <row r="216" spans="1:11" ht="14.4" customHeight="1" x14ac:dyDescent="0.3">
      <c r="A216" s="831" t="s">
        <v>544</v>
      </c>
      <c r="B216" s="832" t="s">
        <v>545</v>
      </c>
      <c r="C216" s="835" t="s">
        <v>567</v>
      </c>
      <c r="D216" s="863" t="s">
        <v>568</v>
      </c>
      <c r="E216" s="835" t="s">
        <v>3427</v>
      </c>
      <c r="F216" s="863" t="s">
        <v>3428</v>
      </c>
      <c r="G216" s="835" t="s">
        <v>3429</v>
      </c>
      <c r="H216" s="835" t="s">
        <v>3430</v>
      </c>
      <c r="I216" s="849">
        <v>10.166666666666666</v>
      </c>
      <c r="J216" s="849">
        <v>600</v>
      </c>
      <c r="K216" s="850">
        <v>6101</v>
      </c>
    </row>
    <row r="217" spans="1:11" ht="14.4" customHeight="1" x14ac:dyDescent="0.3">
      <c r="A217" s="831" t="s">
        <v>544</v>
      </c>
      <c r="B217" s="832" t="s">
        <v>545</v>
      </c>
      <c r="C217" s="835" t="s">
        <v>567</v>
      </c>
      <c r="D217" s="863" t="s">
        <v>568</v>
      </c>
      <c r="E217" s="835" t="s">
        <v>3427</v>
      </c>
      <c r="F217" s="863" t="s">
        <v>3428</v>
      </c>
      <c r="G217" s="835" t="s">
        <v>3431</v>
      </c>
      <c r="H217" s="835" t="s">
        <v>3432</v>
      </c>
      <c r="I217" s="849">
        <v>7</v>
      </c>
      <c r="J217" s="849">
        <v>5</v>
      </c>
      <c r="K217" s="850">
        <v>35</v>
      </c>
    </row>
    <row r="218" spans="1:11" ht="14.4" customHeight="1" x14ac:dyDescent="0.3">
      <c r="A218" s="831" t="s">
        <v>544</v>
      </c>
      <c r="B218" s="832" t="s">
        <v>545</v>
      </c>
      <c r="C218" s="835" t="s">
        <v>567</v>
      </c>
      <c r="D218" s="863" t="s">
        <v>568</v>
      </c>
      <c r="E218" s="835" t="s">
        <v>3433</v>
      </c>
      <c r="F218" s="863" t="s">
        <v>3434</v>
      </c>
      <c r="G218" s="835" t="s">
        <v>3435</v>
      </c>
      <c r="H218" s="835" t="s">
        <v>3436</v>
      </c>
      <c r="I218" s="849">
        <v>0.2800000011920929</v>
      </c>
      <c r="J218" s="849">
        <v>200</v>
      </c>
      <c r="K218" s="850">
        <v>56</v>
      </c>
    </row>
    <row r="219" spans="1:11" ht="14.4" customHeight="1" x14ac:dyDescent="0.3">
      <c r="A219" s="831" t="s">
        <v>544</v>
      </c>
      <c r="B219" s="832" t="s">
        <v>545</v>
      </c>
      <c r="C219" s="835" t="s">
        <v>567</v>
      </c>
      <c r="D219" s="863" t="s">
        <v>568</v>
      </c>
      <c r="E219" s="835" t="s">
        <v>3433</v>
      </c>
      <c r="F219" s="863" t="s">
        <v>3434</v>
      </c>
      <c r="G219" s="835" t="s">
        <v>3437</v>
      </c>
      <c r="H219" s="835" t="s">
        <v>3438</v>
      </c>
      <c r="I219" s="849">
        <v>0.30000001192092896</v>
      </c>
      <c r="J219" s="849">
        <v>200</v>
      </c>
      <c r="K219" s="850">
        <v>60</v>
      </c>
    </row>
    <row r="220" spans="1:11" ht="14.4" customHeight="1" x14ac:dyDescent="0.3">
      <c r="A220" s="831" t="s">
        <v>544</v>
      </c>
      <c r="B220" s="832" t="s">
        <v>545</v>
      </c>
      <c r="C220" s="835" t="s">
        <v>567</v>
      </c>
      <c r="D220" s="863" t="s">
        <v>568</v>
      </c>
      <c r="E220" s="835" t="s">
        <v>3433</v>
      </c>
      <c r="F220" s="863" t="s">
        <v>3434</v>
      </c>
      <c r="G220" s="835" t="s">
        <v>3441</v>
      </c>
      <c r="H220" s="835" t="s">
        <v>3442</v>
      </c>
      <c r="I220" s="849">
        <v>0.30000001192092896</v>
      </c>
      <c r="J220" s="849">
        <v>200</v>
      </c>
      <c r="K220" s="850">
        <v>60</v>
      </c>
    </row>
    <row r="221" spans="1:11" ht="14.4" customHeight="1" x14ac:dyDescent="0.3">
      <c r="A221" s="831" t="s">
        <v>544</v>
      </c>
      <c r="B221" s="832" t="s">
        <v>545</v>
      </c>
      <c r="C221" s="835" t="s">
        <v>567</v>
      </c>
      <c r="D221" s="863" t="s">
        <v>568</v>
      </c>
      <c r="E221" s="835" t="s">
        <v>3433</v>
      </c>
      <c r="F221" s="863" t="s">
        <v>3434</v>
      </c>
      <c r="G221" s="835" t="s">
        <v>3443</v>
      </c>
      <c r="H221" s="835" t="s">
        <v>3444</v>
      </c>
      <c r="I221" s="849">
        <v>0.54666668176651001</v>
      </c>
      <c r="J221" s="849">
        <v>800</v>
      </c>
      <c r="K221" s="850">
        <v>436</v>
      </c>
    </row>
    <row r="222" spans="1:11" ht="14.4" customHeight="1" x14ac:dyDescent="0.3">
      <c r="A222" s="831" t="s">
        <v>544</v>
      </c>
      <c r="B222" s="832" t="s">
        <v>545</v>
      </c>
      <c r="C222" s="835" t="s">
        <v>567</v>
      </c>
      <c r="D222" s="863" t="s">
        <v>568</v>
      </c>
      <c r="E222" s="835" t="s">
        <v>3433</v>
      </c>
      <c r="F222" s="863" t="s">
        <v>3434</v>
      </c>
      <c r="G222" s="835" t="s">
        <v>3515</v>
      </c>
      <c r="H222" s="835" t="s">
        <v>3516</v>
      </c>
      <c r="I222" s="849">
        <v>2.6500000953674316</v>
      </c>
      <c r="J222" s="849">
        <v>100</v>
      </c>
      <c r="K222" s="850">
        <v>265</v>
      </c>
    </row>
    <row r="223" spans="1:11" ht="14.4" customHeight="1" x14ac:dyDescent="0.3">
      <c r="A223" s="831" t="s">
        <v>544</v>
      </c>
      <c r="B223" s="832" t="s">
        <v>545</v>
      </c>
      <c r="C223" s="835" t="s">
        <v>567</v>
      </c>
      <c r="D223" s="863" t="s">
        <v>568</v>
      </c>
      <c r="E223" s="835" t="s">
        <v>3433</v>
      </c>
      <c r="F223" s="863" t="s">
        <v>3434</v>
      </c>
      <c r="G223" s="835" t="s">
        <v>3445</v>
      </c>
      <c r="H223" s="835" t="s">
        <v>3446</v>
      </c>
      <c r="I223" s="849">
        <v>1.7999999523162842</v>
      </c>
      <c r="J223" s="849">
        <v>300</v>
      </c>
      <c r="K223" s="850">
        <v>540</v>
      </c>
    </row>
    <row r="224" spans="1:11" ht="14.4" customHeight="1" x14ac:dyDescent="0.3">
      <c r="A224" s="831" t="s">
        <v>544</v>
      </c>
      <c r="B224" s="832" t="s">
        <v>545</v>
      </c>
      <c r="C224" s="835" t="s">
        <v>567</v>
      </c>
      <c r="D224" s="863" t="s">
        <v>568</v>
      </c>
      <c r="E224" s="835" t="s">
        <v>3447</v>
      </c>
      <c r="F224" s="863" t="s">
        <v>3448</v>
      </c>
      <c r="G224" s="835" t="s">
        <v>3449</v>
      </c>
      <c r="H224" s="835" t="s">
        <v>3450</v>
      </c>
      <c r="I224" s="849">
        <v>0.62999999523162842</v>
      </c>
      <c r="J224" s="849">
        <v>6000</v>
      </c>
      <c r="K224" s="850">
        <v>3780</v>
      </c>
    </row>
    <row r="225" spans="1:11" ht="14.4" customHeight="1" x14ac:dyDescent="0.3">
      <c r="A225" s="831" t="s">
        <v>544</v>
      </c>
      <c r="B225" s="832" t="s">
        <v>545</v>
      </c>
      <c r="C225" s="835" t="s">
        <v>567</v>
      </c>
      <c r="D225" s="863" t="s">
        <v>568</v>
      </c>
      <c r="E225" s="835" t="s">
        <v>3447</v>
      </c>
      <c r="F225" s="863" t="s">
        <v>3448</v>
      </c>
      <c r="G225" s="835" t="s">
        <v>3451</v>
      </c>
      <c r="H225" s="835" t="s">
        <v>3452</v>
      </c>
      <c r="I225" s="849">
        <v>0.62999999523162842</v>
      </c>
      <c r="J225" s="849">
        <v>12000</v>
      </c>
      <c r="K225" s="850">
        <v>7560</v>
      </c>
    </row>
    <row r="226" spans="1:11" ht="14.4" customHeight="1" x14ac:dyDescent="0.3">
      <c r="A226" s="831" t="s">
        <v>544</v>
      </c>
      <c r="B226" s="832" t="s">
        <v>545</v>
      </c>
      <c r="C226" s="835" t="s">
        <v>567</v>
      </c>
      <c r="D226" s="863" t="s">
        <v>568</v>
      </c>
      <c r="E226" s="835" t="s">
        <v>3447</v>
      </c>
      <c r="F226" s="863" t="s">
        <v>3448</v>
      </c>
      <c r="G226" s="835" t="s">
        <v>3453</v>
      </c>
      <c r="H226" s="835" t="s">
        <v>3454</v>
      </c>
      <c r="I226" s="849">
        <v>0.63499999046325684</v>
      </c>
      <c r="J226" s="849">
        <v>2000</v>
      </c>
      <c r="K226" s="850">
        <v>1270</v>
      </c>
    </row>
    <row r="227" spans="1:11" ht="14.4" customHeight="1" x14ac:dyDescent="0.3">
      <c r="A227" s="831" t="s">
        <v>544</v>
      </c>
      <c r="B227" s="832" t="s">
        <v>545</v>
      </c>
      <c r="C227" s="835" t="s">
        <v>567</v>
      </c>
      <c r="D227" s="863" t="s">
        <v>568</v>
      </c>
      <c r="E227" s="835" t="s">
        <v>3447</v>
      </c>
      <c r="F227" s="863" t="s">
        <v>3448</v>
      </c>
      <c r="G227" s="835" t="s">
        <v>3455</v>
      </c>
      <c r="H227" s="835" t="s">
        <v>3456</v>
      </c>
      <c r="I227" s="849">
        <v>0.62999999523162842</v>
      </c>
      <c r="J227" s="849">
        <v>2210</v>
      </c>
      <c r="K227" s="850">
        <v>1392.2999877929687</v>
      </c>
    </row>
    <row r="228" spans="1:11" ht="14.4" customHeight="1" x14ac:dyDescent="0.3">
      <c r="A228" s="831" t="s">
        <v>544</v>
      </c>
      <c r="B228" s="832" t="s">
        <v>545</v>
      </c>
      <c r="C228" s="835" t="s">
        <v>567</v>
      </c>
      <c r="D228" s="863" t="s">
        <v>568</v>
      </c>
      <c r="E228" s="835" t="s">
        <v>3469</v>
      </c>
      <c r="F228" s="863" t="s">
        <v>3470</v>
      </c>
      <c r="G228" s="835" t="s">
        <v>3471</v>
      </c>
      <c r="H228" s="835" t="s">
        <v>3472</v>
      </c>
      <c r="I228" s="849">
        <v>19.966665903727215</v>
      </c>
      <c r="J228" s="849">
        <v>30</v>
      </c>
      <c r="K228" s="850">
        <v>598.94998931884766</v>
      </c>
    </row>
    <row r="229" spans="1:11" ht="14.4" customHeight="1" x14ac:dyDescent="0.3">
      <c r="A229" s="831" t="s">
        <v>544</v>
      </c>
      <c r="B229" s="832" t="s">
        <v>545</v>
      </c>
      <c r="C229" s="835" t="s">
        <v>567</v>
      </c>
      <c r="D229" s="863" t="s">
        <v>568</v>
      </c>
      <c r="E229" s="835" t="s">
        <v>3473</v>
      </c>
      <c r="F229" s="863" t="s">
        <v>3474</v>
      </c>
      <c r="G229" s="835" t="s">
        <v>3517</v>
      </c>
      <c r="H229" s="835" t="s">
        <v>3518</v>
      </c>
      <c r="I229" s="849">
        <v>93.150001525878906</v>
      </c>
      <c r="J229" s="849">
        <v>8</v>
      </c>
      <c r="K229" s="850">
        <v>745.20001220703125</v>
      </c>
    </row>
    <row r="230" spans="1:11" ht="14.4" customHeight="1" x14ac:dyDescent="0.3">
      <c r="A230" s="831" t="s">
        <v>544</v>
      </c>
      <c r="B230" s="832" t="s">
        <v>545</v>
      </c>
      <c r="C230" s="835" t="s">
        <v>564</v>
      </c>
      <c r="D230" s="863" t="s">
        <v>565</v>
      </c>
      <c r="E230" s="835" t="s">
        <v>3315</v>
      </c>
      <c r="F230" s="863" t="s">
        <v>3316</v>
      </c>
      <c r="G230" s="835" t="s">
        <v>3519</v>
      </c>
      <c r="H230" s="835" t="s">
        <v>3520</v>
      </c>
      <c r="I230" s="849">
        <v>2.9000000953674316</v>
      </c>
      <c r="J230" s="849">
        <v>2</v>
      </c>
      <c r="K230" s="850">
        <v>5.8000001907348633</v>
      </c>
    </row>
    <row r="231" spans="1:11" ht="14.4" customHeight="1" x14ac:dyDescent="0.3">
      <c r="A231" s="831" t="s">
        <v>544</v>
      </c>
      <c r="B231" s="832" t="s">
        <v>545</v>
      </c>
      <c r="C231" s="835" t="s">
        <v>564</v>
      </c>
      <c r="D231" s="863" t="s">
        <v>565</v>
      </c>
      <c r="E231" s="835" t="s">
        <v>3315</v>
      </c>
      <c r="F231" s="863" t="s">
        <v>3316</v>
      </c>
      <c r="G231" s="835" t="s">
        <v>3321</v>
      </c>
      <c r="H231" s="835" t="s">
        <v>3322</v>
      </c>
      <c r="I231" s="849">
        <v>1.4999999664723873E-2</v>
      </c>
      <c r="J231" s="849">
        <v>200</v>
      </c>
      <c r="K231" s="850">
        <v>3</v>
      </c>
    </row>
    <row r="232" spans="1:11" ht="14.4" customHeight="1" x14ac:dyDescent="0.3">
      <c r="A232" s="831" t="s">
        <v>544</v>
      </c>
      <c r="B232" s="832" t="s">
        <v>545</v>
      </c>
      <c r="C232" s="835" t="s">
        <v>564</v>
      </c>
      <c r="D232" s="863" t="s">
        <v>565</v>
      </c>
      <c r="E232" s="835" t="s">
        <v>3315</v>
      </c>
      <c r="F232" s="863" t="s">
        <v>3316</v>
      </c>
      <c r="G232" s="835" t="s">
        <v>3335</v>
      </c>
      <c r="H232" s="835" t="s">
        <v>3336</v>
      </c>
      <c r="I232" s="849">
        <v>15.295000076293945</v>
      </c>
      <c r="J232" s="849">
        <v>100</v>
      </c>
      <c r="K232" s="850">
        <v>1529.6599731445312</v>
      </c>
    </row>
    <row r="233" spans="1:11" ht="14.4" customHeight="1" x14ac:dyDescent="0.3">
      <c r="A233" s="831" t="s">
        <v>544</v>
      </c>
      <c r="B233" s="832" t="s">
        <v>545</v>
      </c>
      <c r="C233" s="835" t="s">
        <v>564</v>
      </c>
      <c r="D233" s="863" t="s">
        <v>565</v>
      </c>
      <c r="E233" s="835" t="s">
        <v>3315</v>
      </c>
      <c r="F233" s="863" t="s">
        <v>3316</v>
      </c>
      <c r="G233" s="835" t="s">
        <v>3521</v>
      </c>
      <c r="H233" s="835" t="s">
        <v>3522</v>
      </c>
      <c r="I233" s="849">
        <v>15.289999961853027</v>
      </c>
      <c r="J233" s="849">
        <v>50</v>
      </c>
      <c r="K233" s="850">
        <v>764.5</v>
      </c>
    </row>
    <row r="234" spans="1:11" ht="14.4" customHeight="1" x14ac:dyDescent="0.3">
      <c r="A234" s="831" t="s">
        <v>544</v>
      </c>
      <c r="B234" s="832" t="s">
        <v>545</v>
      </c>
      <c r="C234" s="835" t="s">
        <v>564</v>
      </c>
      <c r="D234" s="863" t="s">
        <v>565</v>
      </c>
      <c r="E234" s="835" t="s">
        <v>3315</v>
      </c>
      <c r="F234" s="863" t="s">
        <v>3316</v>
      </c>
      <c r="G234" s="835" t="s">
        <v>3351</v>
      </c>
      <c r="H234" s="835" t="s">
        <v>3352</v>
      </c>
      <c r="I234" s="849">
        <v>2.059999942779541</v>
      </c>
      <c r="J234" s="849">
        <v>40</v>
      </c>
      <c r="K234" s="850">
        <v>82.400001525878906</v>
      </c>
    </row>
    <row r="235" spans="1:11" ht="14.4" customHeight="1" x14ac:dyDescent="0.3">
      <c r="A235" s="831" t="s">
        <v>544</v>
      </c>
      <c r="B235" s="832" t="s">
        <v>545</v>
      </c>
      <c r="C235" s="835" t="s">
        <v>564</v>
      </c>
      <c r="D235" s="863" t="s">
        <v>565</v>
      </c>
      <c r="E235" s="835" t="s">
        <v>3315</v>
      </c>
      <c r="F235" s="863" t="s">
        <v>3316</v>
      </c>
      <c r="G235" s="835" t="s">
        <v>3523</v>
      </c>
      <c r="H235" s="835" t="s">
        <v>3524</v>
      </c>
      <c r="I235" s="849">
        <v>369.10000610351562</v>
      </c>
      <c r="J235" s="849">
        <v>1</v>
      </c>
      <c r="K235" s="850">
        <v>369.10000610351562</v>
      </c>
    </row>
    <row r="236" spans="1:11" ht="14.4" customHeight="1" x14ac:dyDescent="0.3">
      <c r="A236" s="831" t="s">
        <v>544</v>
      </c>
      <c r="B236" s="832" t="s">
        <v>545</v>
      </c>
      <c r="C236" s="835" t="s">
        <v>564</v>
      </c>
      <c r="D236" s="863" t="s">
        <v>565</v>
      </c>
      <c r="E236" s="835" t="s">
        <v>3315</v>
      </c>
      <c r="F236" s="863" t="s">
        <v>3316</v>
      </c>
      <c r="G236" s="835" t="s">
        <v>3375</v>
      </c>
      <c r="H236" s="835" t="s">
        <v>3376</v>
      </c>
      <c r="I236" s="849">
        <v>1.0900000333786011</v>
      </c>
      <c r="J236" s="849">
        <v>100</v>
      </c>
      <c r="K236" s="850">
        <v>109</v>
      </c>
    </row>
    <row r="237" spans="1:11" ht="14.4" customHeight="1" x14ac:dyDescent="0.3">
      <c r="A237" s="831" t="s">
        <v>544</v>
      </c>
      <c r="B237" s="832" t="s">
        <v>545</v>
      </c>
      <c r="C237" s="835" t="s">
        <v>564</v>
      </c>
      <c r="D237" s="863" t="s">
        <v>565</v>
      </c>
      <c r="E237" s="835" t="s">
        <v>3315</v>
      </c>
      <c r="F237" s="863" t="s">
        <v>3316</v>
      </c>
      <c r="G237" s="835" t="s">
        <v>3401</v>
      </c>
      <c r="H237" s="835" t="s">
        <v>3402</v>
      </c>
      <c r="I237" s="849">
        <v>2.369999885559082</v>
      </c>
      <c r="J237" s="849">
        <v>100</v>
      </c>
      <c r="K237" s="850">
        <v>237</v>
      </c>
    </row>
    <row r="238" spans="1:11" ht="14.4" customHeight="1" x14ac:dyDescent="0.3">
      <c r="A238" s="831" t="s">
        <v>544</v>
      </c>
      <c r="B238" s="832" t="s">
        <v>545</v>
      </c>
      <c r="C238" s="835" t="s">
        <v>564</v>
      </c>
      <c r="D238" s="863" t="s">
        <v>565</v>
      </c>
      <c r="E238" s="835" t="s">
        <v>3315</v>
      </c>
      <c r="F238" s="863" t="s">
        <v>3316</v>
      </c>
      <c r="G238" s="835" t="s">
        <v>3525</v>
      </c>
      <c r="H238" s="835" t="s">
        <v>3526</v>
      </c>
      <c r="I238" s="849">
        <v>1.8999999761581421</v>
      </c>
      <c r="J238" s="849">
        <v>20</v>
      </c>
      <c r="K238" s="850">
        <v>38</v>
      </c>
    </row>
    <row r="239" spans="1:11" ht="14.4" customHeight="1" x14ac:dyDescent="0.3">
      <c r="A239" s="831" t="s">
        <v>544</v>
      </c>
      <c r="B239" s="832" t="s">
        <v>545</v>
      </c>
      <c r="C239" s="835" t="s">
        <v>564</v>
      </c>
      <c r="D239" s="863" t="s">
        <v>565</v>
      </c>
      <c r="E239" s="835" t="s">
        <v>3315</v>
      </c>
      <c r="F239" s="863" t="s">
        <v>3316</v>
      </c>
      <c r="G239" s="835" t="s">
        <v>3411</v>
      </c>
      <c r="H239" s="835" t="s">
        <v>3412</v>
      </c>
      <c r="I239" s="849">
        <v>3.0999999046325684</v>
      </c>
      <c r="J239" s="849">
        <v>50</v>
      </c>
      <c r="K239" s="850">
        <v>155</v>
      </c>
    </row>
    <row r="240" spans="1:11" ht="14.4" customHeight="1" x14ac:dyDescent="0.3">
      <c r="A240" s="831" t="s">
        <v>544</v>
      </c>
      <c r="B240" s="832" t="s">
        <v>545</v>
      </c>
      <c r="C240" s="835" t="s">
        <v>564</v>
      </c>
      <c r="D240" s="863" t="s">
        <v>565</v>
      </c>
      <c r="E240" s="835" t="s">
        <v>3315</v>
      </c>
      <c r="F240" s="863" t="s">
        <v>3316</v>
      </c>
      <c r="G240" s="835" t="s">
        <v>3423</v>
      </c>
      <c r="H240" s="835" t="s">
        <v>3424</v>
      </c>
      <c r="I240" s="849">
        <v>21.239999771118164</v>
      </c>
      <c r="J240" s="849">
        <v>40</v>
      </c>
      <c r="K240" s="850">
        <v>849.5999755859375</v>
      </c>
    </row>
    <row r="241" spans="1:11" ht="14.4" customHeight="1" x14ac:dyDescent="0.3">
      <c r="A241" s="831" t="s">
        <v>544</v>
      </c>
      <c r="B241" s="832" t="s">
        <v>545</v>
      </c>
      <c r="C241" s="835" t="s">
        <v>564</v>
      </c>
      <c r="D241" s="863" t="s">
        <v>565</v>
      </c>
      <c r="E241" s="835" t="s">
        <v>3427</v>
      </c>
      <c r="F241" s="863" t="s">
        <v>3428</v>
      </c>
      <c r="G241" s="835" t="s">
        <v>3429</v>
      </c>
      <c r="H241" s="835" t="s">
        <v>3430</v>
      </c>
      <c r="I241" s="849">
        <v>10.170000076293945</v>
      </c>
      <c r="J241" s="849">
        <v>100</v>
      </c>
      <c r="K241" s="850">
        <v>1017</v>
      </c>
    </row>
    <row r="242" spans="1:11" ht="14.4" customHeight="1" x14ac:dyDescent="0.3">
      <c r="A242" s="831" t="s">
        <v>544</v>
      </c>
      <c r="B242" s="832" t="s">
        <v>545</v>
      </c>
      <c r="C242" s="835" t="s">
        <v>564</v>
      </c>
      <c r="D242" s="863" t="s">
        <v>565</v>
      </c>
      <c r="E242" s="835" t="s">
        <v>3433</v>
      </c>
      <c r="F242" s="863" t="s">
        <v>3434</v>
      </c>
      <c r="G242" s="835" t="s">
        <v>3441</v>
      </c>
      <c r="H242" s="835" t="s">
        <v>3442</v>
      </c>
      <c r="I242" s="849">
        <v>0.30000001192092896</v>
      </c>
      <c r="J242" s="849">
        <v>100</v>
      </c>
      <c r="K242" s="850">
        <v>30</v>
      </c>
    </row>
    <row r="243" spans="1:11" ht="14.4" customHeight="1" x14ac:dyDescent="0.3">
      <c r="A243" s="831" t="s">
        <v>544</v>
      </c>
      <c r="B243" s="832" t="s">
        <v>545</v>
      </c>
      <c r="C243" s="835" t="s">
        <v>564</v>
      </c>
      <c r="D243" s="863" t="s">
        <v>565</v>
      </c>
      <c r="E243" s="835" t="s">
        <v>3433</v>
      </c>
      <c r="F243" s="863" t="s">
        <v>3434</v>
      </c>
      <c r="G243" s="835" t="s">
        <v>3443</v>
      </c>
      <c r="H243" s="835" t="s">
        <v>3444</v>
      </c>
      <c r="I243" s="849">
        <v>0.55000001192092896</v>
      </c>
      <c r="J243" s="849">
        <v>100</v>
      </c>
      <c r="K243" s="850">
        <v>55</v>
      </c>
    </row>
    <row r="244" spans="1:11" ht="14.4" customHeight="1" x14ac:dyDescent="0.3">
      <c r="A244" s="831" t="s">
        <v>544</v>
      </c>
      <c r="B244" s="832" t="s">
        <v>545</v>
      </c>
      <c r="C244" s="835" t="s">
        <v>564</v>
      </c>
      <c r="D244" s="863" t="s">
        <v>565</v>
      </c>
      <c r="E244" s="835" t="s">
        <v>3433</v>
      </c>
      <c r="F244" s="863" t="s">
        <v>3434</v>
      </c>
      <c r="G244" s="835" t="s">
        <v>3445</v>
      </c>
      <c r="H244" s="835" t="s">
        <v>3446</v>
      </c>
      <c r="I244" s="849">
        <v>1.8049999475479126</v>
      </c>
      <c r="J244" s="849">
        <v>200</v>
      </c>
      <c r="K244" s="850">
        <v>361</v>
      </c>
    </row>
    <row r="245" spans="1:11" ht="14.4" customHeight="1" thickBot="1" x14ac:dyDescent="0.35">
      <c r="A245" s="839" t="s">
        <v>544</v>
      </c>
      <c r="B245" s="840" t="s">
        <v>545</v>
      </c>
      <c r="C245" s="843" t="s">
        <v>564</v>
      </c>
      <c r="D245" s="864" t="s">
        <v>565</v>
      </c>
      <c r="E245" s="843" t="s">
        <v>3447</v>
      </c>
      <c r="F245" s="864" t="s">
        <v>3448</v>
      </c>
      <c r="G245" s="843" t="s">
        <v>3451</v>
      </c>
      <c r="H245" s="843" t="s">
        <v>3452</v>
      </c>
      <c r="I245" s="851">
        <v>0.62999999523162842</v>
      </c>
      <c r="J245" s="851">
        <v>400</v>
      </c>
      <c r="K245" s="852">
        <v>252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59.733333333333334</v>
      </c>
      <c r="D6" s="491"/>
      <c r="E6" s="491"/>
      <c r="F6" s="490"/>
      <c r="G6" s="492">
        <f ca="1">SUM(Tabulka[05 h_vram])/2</f>
        <v>24585</v>
      </c>
      <c r="H6" s="491">
        <f ca="1">SUM(Tabulka[06 h_naduv])/2</f>
        <v>1433</v>
      </c>
      <c r="I6" s="491">
        <f ca="1">SUM(Tabulka[07 h_nadzk])/2</f>
        <v>0</v>
      </c>
      <c r="J6" s="490">
        <f ca="1">SUM(Tabulka[08 h_oon])/2</f>
        <v>51.5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94767</v>
      </c>
      <c r="N6" s="491">
        <f ca="1">SUM(Tabulka[12 m_oc])/2</f>
        <v>94767</v>
      </c>
      <c r="O6" s="490">
        <f ca="1">SUM(Tabulka[13 m_sk])/2</f>
        <v>6642915</v>
      </c>
      <c r="P6" s="489">
        <f ca="1">SUM(Tabulka[14_vzsk])/2</f>
        <v>1770</v>
      </c>
      <c r="Q6" s="489">
        <f ca="1">SUM(Tabulka[15_vzpl])/2</f>
        <v>10470.355055219166</v>
      </c>
      <c r="R6" s="488">
        <f ca="1">IF(Q6=0,0,P6/Q6)</f>
        <v>0.1690487085361739</v>
      </c>
      <c r="S6" s="487">
        <f ca="1">Q6-P6</f>
        <v>8700.3550552191664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9.0666666666666682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3872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51.5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89767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89767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1721578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5470.3550552191655</v>
      </c>
      <c r="R8" s="471">
        <f ca="1">IF(Tabulka[[#This Row],[15_vzpl]]=0,"",Tabulka[[#This Row],[14_vzsk]]/Tabulka[[#This Row],[15_vzpl]])</f>
        <v>0.28334541073731101</v>
      </c>
      <c r="S8" s="470">
        <f ca="1">IF(Tabulka[[#This Row],[15_vzpl]]-Tabulka[[#This Row],[14_vzsk]]=0,"",Tabulka[[#This Row],[15_vzpl]]-Tabulka[[#This Row],[14_vzsk]])</f>
        <v>3920.3550552191655</v>
      </c>
    </row>
    <row r="9" spans="1:19" x14ac:dyDescent="0.3">
      <c r="A9" s="469">
        <v>99</v>
      </c>
      <c r="B9" s="468" t="s">
        <v>3534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2.3333333333333335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1056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14676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14676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335342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5470.3550552191655</v>
      </c>
      <c r="R9" s="471">
        <f ca="1">IF(Tabulka[[#This Row],[15_vzpl]]=0,"",Tabulka[[#This Row],[14_vzsk]]/Tabulka[[#This Row],[15_vzpl]])</f>
        <v>0.28334541073731101</v>
      </c>
      <c r="S9" s="470">
        <f ca="1">IF(Tabulka[[#This Row],[15_vzpl]]-Tabulka[[#This Row],[14_vzsk]]=0,"",Tabulka[[#This Row],[15_vzpl]]-Tabulka[[#This Row],[14_vzsk]])</f>
        <v>3920.3550552191655</v>
      </c>
    </row>
    <row r="10" spans="1:19" x14ac:dyDescent="0.3">
      <c r="A10" s="469">
        <v>101</v>
      </c>
      <c r="B10" s="468" t="s">
        <v>3535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6.7333333333333343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2816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51.5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75091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75091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1386236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 t="s">
        <v>3528</v>
      </c>
      <c r="B11" s="468"/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47.666666666666664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19741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4790348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R11" s="471">
        <f ca="1">IF(Tabulka[[#This Row],[15_vzpl]]=0,"",Tabulka[[#This Row],[14_vzsk]]/Tabulka[[#This Row],[15_vzpl]])</f>
        <v>4.3999999999999997E-2</v>
      </c>
      <c r="S11" s="470">
        <f ca="1">IF(Tabulka[[#This Row],[15_vzpl]]-Tabulka[[#This Row],[14_vzsk]]=0,"",Tabulka[[#This Row],[15_vzpl]]-Tabulka[[#This Row],[14_vzsk]])</f>
        <v>4780</v>
      </c>
    </row>
    <row r="12" spans="1:19" x14ac:dyDescent="0.3">
      <c r="A12" s="469">
        <v>303</v>
      </c>
      <c r="B12" s="468" t="s">
        <v>3536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7.666666666666667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3265.5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833243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R12" s="471">
        <f ca="1">IF(Tabulka[[#This Row],[15_vzpl]]=0,"",Tabulka[[#This Row],[14_vzsk]]/Tabulka[[#This Row],[15_vzpl]])</f>
        <v>4.3999999999999997E-2</v>
      </c>
      <c r="S12" s="470">
        <f ca="1">IF(Tabulka[[#This Row],[15_vzpl]]-Tabulka[[#This Row],[14_vzsk]]=0,"",Tabulka[[#This Row],[15_vzpl]]-Tabulka[[#This Row],[14_vzsk]])</f>
        <v>4780</v>
      </c>
    </row>
    <row r="13" spans="1:19" x14ac:dyDescent="0.3">
      <c r="A13" s="469">
        <v>304</v>
      </c>
      <c r="B13" s="468" t="s">
        <v>3537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977187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305</v>
      </c>
      <c r="B14" s="468" t="s">
        <v>3538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6.333333333333333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2826.5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956674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424</v>
      </c>
      <c r="B15" s="468" t="s">
        <v>3539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790.5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189795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636</v>
      </c>
      <c r="B16" s="468" t="s">
        <v>3540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5024.5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975434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642</v>
      </c>
      <c r="B17" s="468" t="s">
        <v>3541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11.666666666666666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4504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858015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 t="s">
        <v>3529</v>
      </c>
      <c r="B18" s="468"/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130989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30</v>
      </c>
      <c r="B19" s="468" t="s">
        <v>3542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130989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301</v>
      </c>
    </row>
    <row r="21" spans="1:19" x14ac:dyDescent="0.3">
      <c r="A21" s="222" t="s">
        <v>201</v>
      </c>
    </row>
    <row r="22" spans="1:19" x14ac:dyDescent="0.3">
      <c r="A22" s="223" t="s">
        <v>271</v>
      </c>
    </row>
    <row r="23" spans="1:19" x14ac:dyDescent="0.3">
      <c r="A23" s="461" t="s">
        <v>270</v>
      </c>
    </row>
    <row r="24" spans="1:19" x14ac:dyDescent="0.3">
      <c r="A24" s="374" t="s">
        <v>233</v>
      </c>
    </row>
    <row r="25" spans="1:19" x14ac:dyDescent="0.3">
      <c r="A25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5" priority="3" operator="lessThan">
      <formula>0</formula>
    </cfRule>
  </conditionalFormatting>
  <conditionalFormatting sqref="R6:R19">
    <cfRule type="cellIs" dxfId="24" priority="4" operator="greaterThan">
      <formula>1</formula>
    </cfRule>
  </conditionalFormatting>
  <conditionalFormatting sqref="A8:S19">
    <cfRule type="expression" dxfId="23" priority="2">
      <formula>$B8=""</formula>
    </cfRule>
  </conditionalFormatting>
  <conditionalFormatting sqref="P8:S19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12508.39027236557</v>
      </c>
      <c r="D4" s="280">
        <f ca="1">IF(ISERROR(VLOOKUP("Náklady celkem",INDIRECT("HI!$A:$G"),5,0)),0,VLOOKUP("Náklady celkem",INDIRECT("HI!$A:$G"),5,0))</f>
        <v>12198.420989999999</v>
      </c>
      <c r="E4" s="281">
        <f ca="1">IF(C4=0,0,D4/C4)</f>
        <v>0.97521909089690162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896.23360546875006</v>
      </c>
      <c r="D7" s="288">
        <f>IF(ISERROR(HI!E5),"",HI!E5)</f>
        <v>809.67135000000019</v>
      </c>
      <c r="E7" s="285">
        <f t="shared" ref="E7:E15" si="0">IF(C7=0,0,D7/C7)</f>
        <v>0.90341552142147596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0.95001952201940443</v>
      </c>
      <c r="E8" s="285">
        <f t="shared" si="0"/>
        <v>1.0555772466882272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0.47570703408266862</v>
      </c>
      <c r="E9" s="285">
        <f>IF(C9=0,0,D9/C9)</f>
        <v>1.5856901136088954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0.32194625596612564</v>
      </c>
      <c r="E11" s="285">
        <f t="shared" si="0"/>
        <v>0.53657709327687608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0.92162130816118382</v>
      </c>
      <c r="E12" s="285">
        <f t="shared" si="0"/>
        <v>1.1520266352014796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365.251370967865</v>
      </c>
      <c r="D15" s="288">
        <f>IF(ISERROR(HI!E6),"",HI!E6)</f>
        <v>334.70031</v>
      </c>
      <c r="E15" s="285">
        <f t="shared" si="0"/>
        <v>0.91635606763936583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9621.9979375000003</v>
      </c>
      <c r="D16" s="284">
        <f ca="1">IF(ISERROR(VLOOKUP("Osobní náklady (Kč) *",INDIRECT("HI!$A:$G"),5,0)),0,VLOOKUP("Osobní náklady (Kč) *",INDIRECT("HI!$A:$G"),5,0))</f>
        <v>9078.2490399999988</v>
      </c>
      <c r="E16" s="285">
        <f ca="1">IF(C16=0,0,D16/C16)</f>
        <v>0.94348898211868881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10055.550660000001</v>
      </c>
      <c r="D18" s="303">
        <f ca="1">IF(ISERROR(VLOOKUP("Výnosy celkem",INDIRECT("HI!$A:$G"),5,0)),0,VLOOKUP("Výnosy celkem",INDIRECT("HI!$A:$G"),5,0))</f>
        <v>10143.572990000001</v>
      </c>
      <c r="E18" s="304">
        <f t="shared" ref="E18:E31" ca="1" si="1">IF(C18=0,0,D18/C18)</f>
        <v>1.0087536061401534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56.220660000000002</v>
      </c>
      <c r="D19" s="284">
        <f ca="1">IF(ISERROR(VLOOKUP("Ambulance *",INDIRECT("HI!$A:$G"),5,0)),0,VLOOKUP("Ambulance *",INDIRECT("HI!$A:$G"),5,0))</f>
        <v>55.472990000000003</v>
      </c>
      <c r="E19" s="285">
        <f t="shared" ca="1" si="1"/>
        <v>0.98670115220988153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0.98670115220988164</v>
      </c>
      <c r="E20" s="285">
        <f t="shared" si="1"/>
        <v>0.98670115220988164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0.98670115220988142</v>
      </c>
      <c r="E21" s="285">
        <f t="shared" si="1"/>
        <v>0.98670115220988142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1.0316985402273711</v>
      </c>
      <c r="E23" s="285">
        <f t="shared" si="1"/>
        <v>1.2137629885027894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9999.33</v>
      </c>
      <c r="D24" s="284">
        <f ca="1">IF(ISERROR(VLOOKUP("Hospitalizace *",INDIRECT("HI!$A:$G"),5,0)),0,VLOOKUP("Hospitalizace *",INDIRECT("HI!$A:$G"),5,0))</f>
        <v>10088.1</v>
      </c>
      <c r="E24" s="285">
        <f ca="1">IF(C24=0,0,D24/C24)</f>
        <v>1.0088775947988515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1.0088775947988518</v>
      </c>
      <c r="E25" s="285">
        <f t="shared" si="1"/>
        <v>1.0088775947988518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1.0645498290490063</v>
      </c>
      <c r="E26" s="285">
        <f t="shared" si="1"/>
        <v>1.0645498290490063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1.0457142857142858</v>
      </c>
      <c r="E29" s="285">
        <f t="shared" si="1"/>
        <v>1.1007518796992484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3.6556250000000001</v>
      </c>
      <c r="E30" s="285">
        <f t="shared" si="1"/>
        <v>3.6556250000000001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1.0327174613708749</v>
      </c>
      <c r="E31" s="285">
        <f t="shared" si="1"/>
        <v>1.0870710119693421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2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3533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8.4</v>
      </c>
      <c r="F4" s="498"/>
      <c r="G4" s="498"/>
      <c r="H4" s="498"/>
      <c r="I4" s="498">
        <v>1344</v>
      </c>
      <c r="J4" s="498">
        <v>241</v>
      </c>
      <c r="K4" s="498"/>
      <c r="L4" s="498">
        <v>12</v>
      </c>
      <c r="M4" s="498"/>
      <c r="N4" s="498"/>
      <c r="O4" s="498">
        <v>17735</v>
      </c>
      <c r="P4" s="498">
        <v>17735</v>
      </c>
      <c r="Q4" s="498">
        <v>565182</v>
      </c>
      <c r="R4" s="498"/>
      <c r="S4" s="498">
        <v>1823.4516850730552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2</v>
      </c>
      <c r="I5">
        <v>360</v>
      </c>
      <c r="J5">
        <v>76</v>
      </c>
      <c r="Q5">
        <v>101511</v>
      </c>
      <c r="S5">
        <v>1823.4516850730552</v>
      </c>
    </row>
    <row r="6" spans="1:19" x14ac:dyDescent="0.3">
      <c r="A6" s="505" t="s">
        <v>213</v>
      </c>
      <c r="B6" s="504">
        <v>3</v>
      </c>
      <c r="C6">
        <v>1</v>
      </c>
      <c r="D6">
        <v>101</v>
      </c>
      <c r="E6">
        <v>6.4</v>
      </c>
      <c r="I6">
        <v>984</v>
      </c>
      <c r="J6">
        <v>165</v>
      </c>
      <c r="L6">
        <v>12</v>
      </c>
      <c r="O6">
        <v>17735</v>
      </c>
      <c r="P6">
        <v>17735</v>
      </c>
      <c r="Q6">
        <v>463671</v>
      </c>
    </row>
    <row r="7" spans="1:19" x14ac:dyDescent="0.3">
      <c r="A7" s="503" t="s">
        <v>214</v>
      </c>
      <c r="B7" s="502">
        <v>4</v>
      </c>
      <c r="C7">
        <v>1</v>
      </c>
      <c r="D7" t="s">
        <v>3528</v>
      </c>
      <c r="E7">
        <v>47</v>
      </c>
      <c r="I7">
        <v>6963</v>
      </c>
      <c r="J7">
        <v>24</v>
      </c>
      <c r="Q7">
        <v>1551802</v>
      </c>
      <c r="S7">
        <v>1666.6666666666667</v>
      </c>
    </row>
    <row r="8" spans="1:19" x14ac:dyDescent="0.3">
      <c r="A8" s="505" t="s">
        <v>215</v>
      </c>
      <c r="B8" s="504">
        <v>5</v>
      </c>
      <c r="C8">
        <v>1</v>
      </c>
      <c r="D8">
        <v>303</v>
      </c>
      <c r="E8">
        <v>8</v>
      </c>
      <c r="I8">
        <v>1261.5</v>
      </c>
      <c r="Q8">
        <v>291340</v>
      </c>
      <c r="S8">
        <v>1666.6666666666667</v>
      </c>
    </row>
    <row r="9" spans="1:19" x14ac:dyDescent="0.3">
      <c r="A9" s="503" t="s">
        <v>216</v>
      </c>
      <c r="B9" s="502">
        <v>6</v>
      </c>
      <c r="C9">
        <v>1</v>
      </c>
      <c r="D9">
        <v>304</v>
      </c>
      <c r="E9">
        <v>8</v>
      </c>
      <c r="I9">
        <v>1148</v>
      </c>
      <c r="Q9">
        <v>329194</v>
      </c>
    </row>
    <row r="10" spans="1:19" x14ac:dyDescent="0.3">
      <c r="A10" s="505" t="s">
        <v>217</v>
      </c>
      <c r="B10" s="504">
        <v>7</v>
      </c>
      <c r="C10">
        <v>1</v>
      </c>
      <c r="D10">
        <v>305</v>
      </c>
      <c r="E10">
        <v>6</v>
      </c>
      <c r="I10">
        <v>994.5</v>
      </c>
      <c r="J10">
        <v>24</v>
      </c>
      <c r="Q10">
        <v>288949</v>
      </c>
    </row>
    <row r="11" spans="1:19" x14ac:dyDescent="0.3">
      <c r="A11" s="503" t="s">
        <v>218</v>
      </c>
      <c r="B11" s="502">
        <v>8</v>
      </c>
      <c r="C11">
        <v>1</v>
      </c>
      <c r="D11">
        <v>424</v>
      </c>
      <c r="E11">
        <v>2</v>
      </c>
      <c r="I11">
        <v>298.5</v>
      </c>
      <c r="Q11">
        <v>58391</v>
      </c>
    </row>
    <row r="12" spans="1:19" x14ac:dyDescent="0.3">
      <c r="A12" s="505" t="s">
        <v>219</v>
      </c>
      <c r="B12" s="504">
        <v>9</v>
      </c>
      <c r="C12">
        <v>1</v>
      </c>
      <c r="D12">
        <v>636</v>
      </c>
      <c r="E12">
        <v>12</v>
      </c>
      <c r="I12">
        <v>1822.5</v>
      </c>
      <c r="Q12">
        <v>318033</v>
      </c>
    </row>
    <row r="13" spans="1:19" x14ac:dyDescent="0.3">
      <c r="A13" s="503" t="s">
        <v>220</v>
      </c>
      <c r="B13" s="502">
        <v>10</v>
      </c>
      <c r="C13">
        <v>1</v>
      </c>
      <c r="D13">
        <v>642</v>
      </c>
      <c r="E13">
        <v>11</v>
      </c>
      <c r="I13">
        <v>1438</v>
      </c>
      <c r="Q13">
        <v>265895</v>
      </c>
    </row>
    <row r="14" spans="1:19" x14ac:dyDescent="0.3">
      <c r="A14" s="505" t="s">
        <v>221</v>
      </c>
      <c r="B14" s="504">
        <v>11</v>
      </c>
      <c r="C14">
        <v>1</v>
      </c>
      <c r="D14" t="s">
        <v>3529</v>
      </c>
      <c r="E14">
        <v>3</v>
      </c>
      <c r="I14">
        <v>352</v>
      </c>
      <c r="Q14">
        <v>42422</v>
      </c>
    </row>
    <row r="15" spans="1:19" x14ac:dyDescent="0.3">
      <c r="A15" s="503" t="s">
        <v>222</v>
      </c>
      <c r="B15" s="502">
        <v>12</v>
      </c>
      <c r="C15">
        <v>1</v>
      </c>
      <c r="D15">
        <v>30</v>
      </c>
      <c r="E15">
        <v>3</v>
      </c>
      <c r="I15">
        <v>352</v>
      </c>
      <c r="Q15">
        <v>42422</v>
      </c>
    </row>
    <row r="16" spans="1:19" x14ac:dyDescent="0.3">
      <c r="A16" s="501" t="s">
        <v>210</v>
      </c>
      <c r="B16" s="500">
        <v>2018</v>
      </c>
      <c r="C16" t="s">
        <v>3530</v>
      </c>
      <c r="E16">
        <v>58.4</v>
      </c>
      <c r="I16">
        <v>8659</v>
      </c>
      <c r="J16">
        <v>265</v>
      </c>
      <c r="L16">
        <v>12</v>
      </c>
      <c r="O16">
        <v>17735</v>
      </c>
      <c r="P16">
        <v>17735</v>
      </c>
      <c r="Q16">
        <v>2159406</v>
      </c>
      <c r="S16">
        <v>3490.1183517397221</v>
      </c>
    </row>
    <row r="17" spans="3:19" x14ac:dyDescent="0.3">
      <c r="C17">
        <v>2</v>
      </c>
      <c r="D17" t="s">
        <v>272</v>
      </c>
      <c r="E17">
        <v>8.4</v>
      </c>
      <c r="I17">
        <v>936</v>
      </c>
      <c r="J17">
        <v>199</v>
      </c>
      <c r="L17">
        <v>39.5</v>
      </c>
      <c r="Q17">
        <v>456868</v>
      </c>
      <c r="R17">
        <v>550</v>
      </c>
      <c r="S17">
        <v>1823.4516850730552</v>
      </c>
    </row>
    <row r="18" spans="3:19" x14ac:dyDescent="0.3">
      <c r="C18">
        <v>2</v>
      </c>
      <c r="D18">
        <v>99</v>
      </c>
      <c r="E18">
        <v>2</v>
      </c>
      <c r="I18">
        <v>224</v>
      </c>
      <c r="J18">
        <v>63</v>
      </c>
      <c r="Q18">
        <v>86068</v>
      </c>
      <c r="R18">
        <v>550</v>
      </c>
      <c r="S18">
        <v>1823.4516850730552</v>
      </c>
    </row>
    <row r="19" spans="3:19" x14ac:dyDescent="0.3">
      <c r="C19">
        <v>2</v>
      </c>
      <c r="D19">
        <v>101</v>
      </c>
      <c r="E19">
        <v>6.4</v>
      </c>
      <c r="I19">
        <v>712</v>
      </c>
      <c r="J19">
        <v>136</v>
      </c>
      <c r="L19">
        <v>39.5</v>
      </c>
      <c r="Q19">
        <v>370800</v>
      </c>
    </row>
    <row r="20" spans="3:19" x14ac:dyDescent="0.3">
      <c r="C20">
        <v>2</v>
      </c>
      <c r="D20" t="s">
        <v>3528</v>
      </c>
      <c r="E20">
        <v>48</v>
      </c>
      <c r="I20">
        <v>6275</v>
      </c>
      <c r="J20">
        <v>285</v>
      </c>
      <c r="O20">
        <v>5000</v>
      </c>
      <c r="P20">
        <v>5000</v>
      </c>
      <c r="Q20">
        <v>1571443</v>
      </c>
      <c r="R20">
        <v>220</v>
      </c>
      <c r="S20">
        <v>1666.6666666666667</v>
      </c>
    </row>
    <row r="21" spans="3:19" x14ac:dyDescent="0.3">
      <c r="C21">
        <v>2</v>
      </c>
      <c r="D21">
        <v>303</v>
      </c>
      <c r="E21">
        <v>8</v>
      </c>
      <c r="I21">
        <v>1056</v>
      </c>
      <c r="J21">
        <v>20</v>
      </c>
      <c r="Q21">
        <v>275183</v>
      </c>
      <c r="R21">
        <v>220</v>
      </c>
      <c r="S21">
        <v>1666.6666666666667</v>
      </c>
    </row>
    <row r="22" spans="3:19" x14ac:dyDescent="0.3">
      <c r="C22">
        <v>2</v>
      </c>
      <c r="D22">
        <v>304</v>
      </c>
      <c r="E22">
        <v>8</v>
      </c>
      <c r="I22">
        <v>1092</v>
      </c>
      <c r="Q22">
        <v>317198</v>
      </c>
    </row>
    <row r="23" spans="3:19" x14ac:dyDescent="0.3">
      <c r="C23">
        <v>2</v>
      </c>
      <c r="D23">
        <v>305</v>
      </c>
      <c r="E23">
        <v>6</v>
      </c>
      <c r="I23">
        <v>816</v>
      </c>
      <c r="J23">
        <v>68</v>
      </c>
      <c r="Q23">
        <v>308433</v>
      </c>
    </row>
    <row r="24" spans="3:19" x14ac:dyDescent="0.3">
      <c r="C24">
        <v>2</v>
      </c>
      <c r="D24">
        <v>424</v>
      </c>
      <c r="E24">
        <v>2</v>
      </c>
      <c r="I24">
        <v>210</v>
      </c>
      <c r="J24">
        <v>50</v>
      </c>
      <c r="Q24">
        <v>72543</v>
      </c>
    </row>
    <row r="25" spans="3:19" x14ac:dyDescent="0.3">
      <c r="C25">
        <v>2</v>
      </c>
      <c r="D25">
        <v>636</v>
      </c>
      <c r="E25">
        <v>12</v>
      </c>
      <c r="I25">
        <v>1682</v>
      </c>
      <c r="J25">
        <v>57</v>
      </c>
      <c r="O25">
        <v>5000</v>
      </c>
      <c r="P25">
        <v>5000</v>
      </c>
      <c r="Q25">
        <v>321693</v>
      </c>
    </row>
    <row r="26" spans="3:19" x14ac:dyDescent="0.3">
      <c r="C26">
        <v>2</v>
      </c>
      <c r="D26">
        <v>642</v>
      </c>
      <c r="E26">
        <v>12</v>
      </c>
      <c r="I26">
        <v>1419</v>
      </c>
      <c r="J26">
        <v>90</v>
      </c>
      <c r="Q26">
        <v>276393</v>
      </c>
    </row>
    <row r="27" spans="3:19" x14ac:dyDescent="0.3">
      <c r="C27">
        <v>2</v>
      </c>
      <c r="D27" t="s">
        <v>3529</v>
      </c>
      <c r="E27">
        <v>3</v>
      </c>
      <c r="I27">
        <v>312</v>
      </c>
      <c r="Q27">
        <v>44061</v>
      </c>
    </row>
    <row r="28" spans="3:19" x14ac:dyDescent="0.3">
      <c r="C28">
        <v>2</v>
      </c>
      <c r="D28">
        <v>30</v>
      </c>
      <c r="E28">
        <v>3</v>
      </c>
      <c r="I28">
        <v>312</v>
      </c>
      <c r="Q28">
        <v>44061</v>
      </c>
    </row>
    <row r="29" spans="3:19" x14ac:dyDescent="0.3">
      <c r="C29" t="s">
        <v>3531</v>
      </c>
      <c r="E29">
        <v>59.4</v>
      </c>
      <c r="I29">
        <v>7523</v>
      </c>
      <c r="J29">
        <v>484</v>
      </c>
      <c r="L29">
        <v>39.5</v>
      </c>
      <c r="O29">
        <v>5000</v>
      </c>
      <c r="P29">
        <v>5000</v>
      </c>
      <c r="Q29">
        <v>2072372</v>
      </c>
      <c r="R29">
        <v>770</v>
      </c>
      <c r="S29">
        <v>3490.1183517397221</v>
      </c>
    </row>
    <row r="30" spans="3:19" x14ac:dyDescent="0.3">
      <c r="C30">
        <v>3</v>
      </c>
      <c r="D30" t="s">
        <v>272</v>
      </c>
      <c r="E30">
        <v>10.4</v>
      </c>
      <c r="I30">
        <v>1592</v>
      </c>
      <c r="J30">
        <v>238</v>
      </c>
      <c r="O30">
        <v>72032</v>
      </c>
      <c r="P30">
        <v>72032</v>
      </c>
      <c r="Q30">
        <v>699528</v>
      </c>
      <c r="R30">
        <v>1000</v>
      </c>
      <c r="S30">
        <v>1823.4516850730552</v>
      </c>
    </row>
    <row r="31" spans="3:19" x14ac:dyDescent="0.3">
      <c r="C31">
        <v>3</v>
      </c>
      <c r="D31">
        <v>99</v>
      </c>
      <c r="E31">
        <v>3</v>
      </c>
      <c r="I31">
        <v>472</v>
      </c>
      <c r="J31">
        <v>68</v>
      </c>
      <c r="O31">
        <v>14676</v>
      </c>
      <c r="P31">
        <v>14676</v>
      </c>
      <c r="Q31">
        <v>147763</v>
      </c>
      <c r="R31">
        <v>1000</v>
      </c>
      <c r="S31">
        <v>1823.4516850730552</v>
      </c>
    </row>
    <row r="32" spans="3:19" x14ac:dyDescent="0.3">
      <c r="C32">
        <v>3</v>
      </c>
      <c r="D32">
        <v>101</v>
      </c>
      <c r="E32">
        <v>7.4</v>
      </c>
      <c r="I32">
        <v>1120</v>
      </c>
      <c r="J32">
        <v>170</v>
      </c>
      <c r="O32">
        <v>57356</v>
      </c>
      <c r="P32">
        <v>57356</v>
      </c>
      <c r="Q32">
        <v>551765</v>
      </c>
    </row>
    <row r="33" spans="3:19" x14ac:dyDescent="0.3">
      <c r="C33">
        <v>3</v>
      </c>
      <c r="D33" t="s">
        <v>3528</v>
      </c>
      <c r="E33">
        <v>48</v>
      </c>
      <c r="I33">
        <v>6503</v>
      </c>
      <c r="J33">
        <v>446</v>
      </c>
      <c r="Q33">
        <v>1667103</v>
      </c>
      <c r="S33">
        <v>1666.6666666666667</v>
      </c>
    </row>
    <row r="34" spans="3:19" x14ac:dyDescent="0.3">
      <c r="C34">
        <v>3</v>
      </c>
      <c r="D34">
        <v>303</v>
      </c>
      <c r="E34">
        <v>7</v>
      </c>
      <c r="I34">
        <v>948</v>
      </c>
      <c r="J34">
        <v>66</v>
      </c>
      <c r="Q34">
        <v>266720</v>
      </c>
      <c r="S34">
        <v>1666.6666666666667</v>
      </c>
    </row>
    <row r="35" spans="3:19" x14ac:dyDescent="0.3">
      <c r="C35">
        <v>3</v>
      </c>
      <c r="D35">
        <v>304</v>
      </c>
      <c r="E35">
        <v>8</v>
      </c>
      <c r="I35">
        <v>1090</v>
      </c>
      <c r="J35">
        <v>50</v>
      </c>
      <c r="Q35">
        <v>330795</v>
      </c>
    </row>
    <row r="36" spans="3:19" x14ac:dyDescent="0.3">
      <c r="C36">
        <v>3</v>
      </c>
      <c r="D36">
        <v>305</v>
      </c>
      <c r="E36">
        <v>7</v>
      </c>
      <c r="I36">
        <v>1016</v>
      </c>
      <c r="J36">
        <v>93</v>
      </c>
      <c r="Q36">
        <v>359292</v>
      </c>
    </row>
    <row r="37" spans="3:19" x14ac:dyDescent="0.3">
      <c r="C37">
        <v>3</v>
      </c>
      <c r="D37">
        <v>424</v>
      </c>
      <c r="E37">
        <v>2</v>
      </c>
      <c r="I37">
        <v>282</v>
      </c>
      <c r="Q37">
        <v>58861</v>
      </c>
    </row>
    <row r="38" spans="3:19" x14ac:dyDescent="0.3">
      <c r="C38">
        <v>3</v>
      </c>
      <c r="D38">
        <v>636</v>
      </c>
      <c r="E38">
        <v>12</v>
      </c>
      <c r="I38">
        <v>1520</v>
      </c>
      <c r="J38">
        <v>127</v>
      </c>
      <c r="Q38">
        <v>335708</v>
      </c>
    </row>
    <row r="39" spans="3:19" x14ac:dyDescent="0.3">
      <c r="C39">
        <v>3</v>
      </c>
      <c r="D39">
        <v>642</v>
      </c>
      <c r="E39">
        <v>12</v>
      </c>
      <c r="I39">
        <v>1647</v>
      </c>
      <c r="J39">
        <v>110</v>
      </c>
      <c r="Q39">
        <v>315727</v>
      </c>
    </row>
    <row r="40" spans="3:19" x14ac:dyDescent="0.3">
      <c r="C40">
        <v>3</v>
      </c>
      <c r="D40" t="s">
        <v>3529</v>
      </c>
      <c r="E40">
        <v>3</v>
      </c>
      <c r="I40">
        <v>308</v>
      </c>
      <c r="Q40">
        <v>44506</v>
      </c>
    </row>
    <row r="41" spans="3:19" x14ac:dyDescent="0.3">
      <c r="C41">
        <v>3</v>
      </c>
      <c r="D41">
        <v>30</v>
      </c>
      <c r="E41">
        <v>3</v>
      </c>
      <c r="I41">
        <v>308</v>
      </c>
      <c r="Q41">
        <v>44506</v>
      </c>
    </row>
    <row r="42" spans="3:19" x14ac:dyDescent="0.3">
      <c r="C42" t="s">
        <v>3532</v>
      </c>
      <c r="E42">
        <v>61.4</v>
      </c>
      <c r="I42">
        <v>8403</v>
      </c>
      <c r="J42">
        <v>684</v>
      </c>
      <c r="O42">
        <v>72032</v>
      </c>
      <c r="P42">
        <v>72032</v>
      </c>
      <c r="Q42">
        <v>2411137</v>
      </c>
      <c r="R42">
        <v>1000</v>
      </c>
      <c r="S42">
        <v>3490.1183517397221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3547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52100.970000000016</v>
      </c>
      <c r="C3" s="344">
        <f t="shared" ref="C3:Z3" si="0">SUBTOTAL(9,C6:C1048576)</f>
        <v>6</v>
      </c>
      <c r="D3" s="344"/>
      <c r="E3" s="344">
        <f>SUBTOTAL(9,E6:E1048576)/4</f>
        <v>56220.66</v>
      </c>
      <c r="F3" s="344"/>
      <c r="G3" s="344">
        <f t="shared" si="0"/>
        <v>6</v>
      </c>
      <c r="H3" s="344">
        <f>SUBTOTAL(9,H6:H1048576)/4</f>
        <v>55472.990000000005</v>
      </c>
      <c r="I3" s="347">
        <f>IF(B3&lt;&gt;0,H3/B3,"")</f>
        <v>1.0647208679608073</v>
      </c>
      <c r="J3" s="345">
        <f>IF(E3&lt;&gt;0,H3/E3,"")</f>
        <v>0.98670115220988164</v>
      </c>
      <c r="K3" s="346">
        <f t="shared" si="0"/>
        <v>49546.879999999997</v>
      </c>
      <c r="L3" s="346"/>
      <c r="M3" s="344">
        <f t="shared" si="0"/>
        <v>4.5915061459198618</v>
      </c>
      <c r="N3" s="344">
        <f t="shared" si="0"/>
        <v>27067.5</v>
      </c>
      <c r="O3" s="344"/>
      <c r="P3" s="344">
        <f t="shared" si="0"/>
        <v>3</v>
      </c>
      <c r="Q3" s="344">
        <f t="shared" si="0"/>
        <v>20513.300000000003</v>
      </c>
      <c r="R3" s="347">
        <f>IF(K3&lt;&gt;0,Q3/K3,"")</f>
        <v>0.41401799669323286</v>
      </c>
      <c r="S3" s="347">
        <f>IF(N3&lt;&gt;0,Q3/N3,"")</f>
        <v>0.75785720882977747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3543</v>
      </c>
      <c r="B6" s="871">
        <v>52100.970000000008</v>
      </c>
      <c r="C6" s="872">
        <v>1</v>
      </c>
      <c r="D6" s="872">
        <v>0.92672284530277671</v>
      </c>
      <c r="E6" s="871">
        <v>56220.66</v>
      </c>
      <c r="F6" s="872">
        <v>1.0790712725693974</v>
      </c>
      <c r="G6" s="872">
        <v>1</v>
      </c>
      <c r="H6" s="871">
        <v>55472.99</v>
      </c>
      <c r="I6" s="872">
        <v>1.0647208679608073</v>
      </c>
      <c r="J6" s="872">
        <v>0.98670115220988142</v>
      </c>
      <c r="K6" s="871">
        <v>24773.439999999999</v>
      </c>
      <c r="L6" s="872">
        <v>1</v>
      </c>
      <c r="M6" s="872">
        <v>1.8304933961392813</v>
      </c>
      <c r="N6" s="871">
        <v>13533.75</v>
      </c>
      <c r="O6" s="872">
        <v>0.54630079633672191</v>
      </c>
      <c r="P6" s="872">
        <v>1</v>
      </c>
      <c r="Q6" s="871">
        <v>10256.650000000001</v>
      </c>
      <c r="R6" s="872">
        <v>0.41401799669323286</v>
      </c>
      <c r="S6" s="872">
        <v>0.75785720882977747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3544</v>
      </c>
      <c r="B7" s="874">
        <v>22706.65</v>
      </c>
      <c r="C7" s="875">
        <v>1</v>
      </c>
      <c r="D7" s="875">
        <v>0.94629454981448491</v>
      </c>
      <c r="E7" s="874">
        <v>23995.329999999998</v>
      </c>
      <c r="F7" s="875">
        <v>1.0567534180515399</v>
      </c>
      <c r="G7" s="875">
        <v>1</v>
      </c>
      <c r="H7" s="874">
        <v>21757.32</v>
      </c>
      <c r="I7" s="875">
        <v>0.95819154300612364</v>
      </c>
      <c r="J7" s="875">
        <v>0.90673143482502638</v>
      </c>
      <c r="K7" s="874">
        <v>1692.6</v>
      </c>
      <c r="L7" s="875">
        <v>1</v>
      </c>
      <c r="M7" s="875">
        <v>0.53396006183160349</v>
      </c>
      <c r="N7" s="874">
        <v>3169.9</v>
      </c>
      <c r="O7" s="875">
        <v>1.8727992437669858</v>
      </c>
      <c r="P7" s="875">
        <v>1</v>
      </c>
      <c r="Q7" s="874">
        <v>238.15</v>
      </c>
      <c r="R7" s="875">
        <v>0.14070069715231007</v>
      </c>
      <c r="S7" s="875">
        <v>7.5128552951197192E-2</v>
      </c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3545</v>
      </c>
      <c r="B8" s="874">
        <v>29394.320000000007</v>
      </c>
      <c r="C8" s="875">
        <v>1</v>
      </c>
      <c r="D8" s="875">
        <v>0.91214954199072606</v>
      </c>
      <c r="E8" s="874">
        <v>32225.33</v>
      </c>
      <c r="F8" s="875">
        <v>1.096311464255679</v>
      </c>
      <c r="G8" s="875">
        <v>1</v>
      </c>
      <c r="H8" s="874">
        <v>33493.67</v>
      </c>
      <c r="I8" s="875">
        <v>1.1394606168810841</v>
      </c>
      <c r="J8" s="875">
        <v>1.0393584798045512</v>
      </c>
      <c r="K8" s="874">
        <v>23080.84</v>
      </c>
      <c r="L8" s="875">
        <v>1</v>
      </c>
      <c r="M8" s="875">
        <v>2.2270526879489765</v>
      </c>
      <c r="N8" s="874">
        <v>10363.85</v>
      </c>
      <c r="O8" s="875">
        <v>0.44902395233449044</v>
      </c>
      <c r="P8" s="875">
        <v>1</v>
      </c>
      <c r="Q8" s="874">
        <v>10018.500000000002</v>
      </c>
      <c r="R8" s="875">
        <v>0.43406132532438169</v>
      </c>
      <c r="S8" s="875">
        <v>0.96667744129835931</v>
      </c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thickBot="1" x14ac:dyDescent="0.35">
      <c r="A9" s="881" t="s">
        <v>3546</v>
      </c>
      <c r="B9" s="877"/>
      <c r="C9" s="878"/>
      <c r="D9" s="878"/>
      <c r="E9" s="877"/>
      <c r="F9" s="878"/>
      <c r="G9" s="878"/>
      <c r="H9" s="877">
        <v>222</v>
      </c>
      <c r="I9" s="878"/>
      <c r="J9" s="878"/>
      <c r="K9" s="877"/>
      <c r="L9" s="878"/>
      <c r="M9" s="878"/>
      <c r="N9" s="877"/>
      <c r="O9" s="878"/>
      <c r="P9" s="878"/>
      <c r="Q9" s="877"/>
      <c r="R9" s="878"/>
      <c r="S9" s="878"/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" customHeight="1" thickBot="1" x14ac:dyDescent="0.35"/>
    <row r="11" spans="1:28" ht="14.4" customHeight="1" x14ac:dyDescent="0.3">
      <c r="A11" s="870" t="s">
        <v>564</v>
      </c>
      <c r="B11" s="871">
        <v>52100.970000000016</v>
      </c>
      <c r="C11" s="872">
        <v>1</v>
      </c>
      <c r="D11" s="872">
        <v>0.92672284530277682</v>
      </c>
      <c r="E11" s="871">
        <v>56220.66</v>
      </c>
      <c r="F11" s="872">
        <v>1.0790712725693972</v>
      </c>
      <c r="G11" s="872">
        <v>1</v>
      </c>
      <c r="H11" s="871">
        <v>55250.990000000005</v>
      </c>
      <c r="I11" s="872">
        <v>1.0604599108231572</v>
      </c>
      <c r="J11" s="873">
        <v>0.98275242588756517</v>
      </c>
    </row>
    <row r="12" spans="1:28" ht="14.4" customHeight="1" x14ac:dyDescent="0.3">
      <c r="A12" s="880" t="s">
        <v>3548</v>
      </c>
      <c r="B12" s="874">
        <v>270</v>
      </c>
      <c r="C12" s="875">
        <v>1</v>
      </c>
      <c r="D12" s="875">
        <v>2.2131147540983607</v>
      </c>
      <c r="E12" s="874">
        <v>122</v>
      </c>
      <c r="F12" s="875">
        <v>0.45185185185185184</v>
      </c>
      <c r="G12" s="875">
        <v>1</v>
      </c>
      <c r="H12" s="874"/>
      <c r="I12" s="875"/>
      <c r="J12" s="876"/>
    </row>
    <row r="13" spans="1:28" ht="14.4" customHeight="1" x14ac:dyDescent="0.3">
      <c r="A13" s="880" t="s">
        <v>3549</v>
      </c>
      <c r="B13" s="874">
        <v>51830.970000000016</v>
      </c>
      <c r="C13" s="875">
        <v>1</v>
      </c>
      <c r="D13" s="875">
        <v>0.92392527735956642</v>
      </c>
      <c r="E13" s="874">
        <v>56098.66</v>
      </c>
      <c r="F13" s="875">
        <v>1.0823386095224532</v>
      </c>
      <c r="G13" s="875">
        <v>1</v>
      </c>
      <c r="H13" s="874">
        <v>55250.990000000005</v>
      </c>
      <c r="I13" s="875">
        <v>1.0659841017831615</v>
      </c>
      <c r="J13" s="876">
        <v>0.98488965690089569</v>
      </c>
    </row>
    <row r="14" spans="1:28" ht="14.4" customHeight="1" x14ac:dyDescent="0.3">
      <c r="A14" s="882" t="s">
        <v>567</v>
      </c>
      <c r="B14" s="883"/>
      <c r="C14" s="884"/>
      <c r="D14" s="884"/>
      <c r="E14" s="883"/>
      <c r="F14" s="884"/>
      <c r="G14" s="884"/>
      <c r="H14" s="883">
        <v>222</v>
      </c>
      <c r="I14" s="884"/>
      <c r="J14" s="885"/>
    </row>
    <row r="15" spans="1:28" ht="14.4" customHeight="1" thickBot="1" x14ac:dyDescent="0.35">
      <c r="A15" s="881" t="s">
        <v>3549</v>
      </c>
      <c r="B15" s="877"/>
      <c r="C15" s="878"/>
      <c r="D15" s="878"/>
      <c r="E15" s="877"/>
      <c r="F15" s="878"/>
      <c r="G15" s="878"/>
      <c r="H15" s="877">
        <v>222</v>
      </c>
      <c r="I15" s="878"/>
      <c r="J15" s="879"/>
    </row>
    <row r="16" spans="1:28" ht="14.4" customHeight="1" x14ac:dyDescent="0.3">
      <c r="A16" s="804" t="s">
        <v>301</v>
      </c>
    </row>
    <row r="17" spans="1:1" ht="14.4" customHeight="1" x14ac:dyDescent="0.3">
      <c r="A17" s="805" t="s">
        <v>2410</v>
      </c>
    </row>
    <row r="18" spans="1:1" ht="14.4" customHeight="1" x14ac:dyDescent="0.3">
      <c r="A18" s="804" t="s">
        <v>3550</v>
      </c>
    </row>
    <row r="19" spans="1:1" ht="14.4" customHeight="1" x14ac:dyDescent="0.3">
      <c r="A19" s="804" t="s">
        <v>3551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3552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566</v>
      </c>
      <c r="C3" s="404">
        <f t="shared" si="0"/>
        <v>598</v>
      </c>
      <c r="D3" s="438">
        <f t="shared" si="0"/>
        <v>570</v>
      </c>
      <c r="E3" s="346">
        <f t="shared" si="0"/>
        <v>52100.97</v>
      </c>
      <c r="F3" s="344">
        <f t="shared" si="0"/>
        <v>56220.66</v>
      </c>
      <c r="G3" s="405">
        <f t="shared" si="0"/>
        <v>55472.990000000005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3548</v>
      </c>
      <c r="B6" s="225">
        <v>5</v>
      </c>
      <c r="C6" s="225">
        <v>1</v>
      </c>
      <c r="D6" s="225"/>
      <c r="E6" s="887">
        <v>270</v>
      </c>
      <c r="F6" s="887">
        <v>122</v>
      </c>
      <c r="G6" s="888"/>
    </row>
    <row r="7" spans="1:7" ht="14.4" customHeight="1" x14ac:dyDescent="0.3">
      <c r="A7" s="857" t="s">
        <v>2412</v>
      </c>
      <c r="B7" s="849">
        <v>266</v>
      </c>
      <c r="C7" s="849">
        <v>274</v>
      </c>
      <c r="D7" s="849">
        <v>298</v>
      </c>
      <c r="E7" s="889">
        <v>25522.32</v>
      </c>
      <c r="F7" s="889">
        <v>26121.33</v>
      </c>
      <c r="G7" s="890">
        <v>34041.67</v>
      </c>
    </row>
    <row r="8" spans="1:7" ht="14.4" customHeight="1" x14ac:dyDescent="0.3">
      <c r="A8" s="857" t="s">
        <v>2413</v>
      </c>
      <c r="B8" s="849"/>
      <c r="C8" s="849"/>
      <c r="D8" s="849">
        <v>2</v>
      </c>
      <c r="E8" s="889"/>
      <c r="F8" s="889"/>
      <c r="G8" s="890">
        <v>74</v>
      </c>
    </row>
    <row r="9" spans="1:7" ht="14.4" customHeight="1" x14ac:dyDescent="0.3">
      <c r="A9" s="857" t="s">
        <v>2416</v>
      </c>
      <c r="B9" s="849">
        <v>15</v>
      </c>
      <c r="C9" s="849">
        <v>3</v>
      </c>
      <c r="D9" s="849">
        <v>22</v>
      </c>
      <c r="E9" s="889">
        <v>1381.6599999999999</v>
      </c>
      <c r="F9" s="889">
        <v>111</v>
      </c>
      <c r="G9" s="890">
        <v>1403.6599999999999</v>
      </c>
    </row>
    <row r="10" spans="1:7" ht="14.4" customHeight="1" x14ac:dyDescent="0.3">
      <c r="A10" s="857" t="s">
        <v>2417</v>
      </c>
      <c r="B10" s="849"/>
      <c r="C10" s="849"/>
      <c r="D10" s="849">
        <v>3</v>
      </c>
      <c r="E10" s="889"/>
      <c r="F10" s="889"/>
      <c r="G10" s="890">
        <v>111</v>
      </c>
    </row>
    <row r="11" spans="1:7" ht="14.4" customHeight="1" x14ac:dyDescent="0.3">
      <c r="A11" s="857" t="s">
        <v>2418</v>
      </c>
      <c r="B11" s="849">
        <v>2</v>
      </c>
      <c r="C11" s="849">
        <v>1</v>
      </c>
      <c r="D11" s="849">
        <v>31</v>
      </c>
      <c r="E11" s="889">
        <v>74</v>
      </c>
      <c r="F11" s="889">
        <v>37</v>
      </c>
      <c r="G11" s="890">
        <v>1147</v>
      </c>
    </row>
    <row r="12" spans="1:7" ht="14.4" customHeight="1" x14ac:dyDescent="0.3">
      <c r="A12" s="857" t="s">
        <v>2419</v>
      </c>
      <c r="B12" s="849">
        <v>4</v>
      </c>
      <c r="C12" s="849">
        <v>2</v>
      </c>
      <c r="D12" s="849">
        <v>5</v>
      </c>
      <c r="E12" s="889">
        <v>284.33</v>
      </c>
      <c r="F12" s="889">
        <v>74</v>
      </c>
      <c r="G12" s="890">
        <v>185</v>
      </c>
    </row>
    <row r="13" spans="1:7" ht="14.4" customHeight="1" x14ac:dyDescent="0.3">
      <c r="A13" s="857" t="s">
        <v>2420</v>
      </c>
      <c r="B13" s="849">
        <v>126</v>
      </c>
      <c r="C13" s="849">
        <v>251</v>
      </c>
      <c r="D13" s="849">
        <v>19</v>
      </c>
      <c r="E13" s="889">
        <v>11442.33</v>
      </c>
      <c r="F13" s="889">
        <v>24054.66</v>
      </c>
      <c r="G13" s="890">
        <v>1511.33</v>
      </c>
    </row>
    <row r="14" spans="1:7" ht="14.4" customHeight="1" x14ac:dyDescent="0.3">
      <c r="A14" s="857" t="s">
        <v>2422</v>
      </c>
      <c r="B14" s="849">
        <v>63</v>
      </c>
      <c r="C14" s="849"/>
      <c r="D14" s="849">
        <v>11</v>
      </c>
      <c r="E14" s="889">
        <v>5437</v>
      </c>
      <c r="F14" s="889"/>
      <c r="G14" s="890">
        <v>602.32999999999993</v>
      </c>
    </row>
    <row r="15" spans="1:7" ht="14.4" customHeight="1" thickBot="1" x14ac:dyDescent="0.35">
      <c r="A15" s="893" t="s">
        <v>2423</v>
      </c>
      <c r="B15" s="851">
        <v>85</v>
      </c>
      <c r="C15" s="851">
        <v>66</v>
      </c>
      <c r="D15" s="851">
        <v>179</v>
      </c>
      <c r="E15" s="891">
        <v>7689.33</v>
      </c>
      <c r="F15" s="891">
        <v>5700.67</v>
      </c>
      <c r="G15" s="892">
        <v>16397</v>
      </c>
    </row>
    <row r="16" spans="1:7" ht="14.4" customHeight="1" x14ac:dyDescent="0.3">
      <c r="A16" s="804" t="s">
        <v>301</v>
      </c>
    </row>
    <row r="17" spans="1:1" ht="14.4" customHeight="1" x14ac:dyDescent="0.3">
      <c r="A17" s="805" t="s">
        <v>2410</v>
      </c>
    </row>
    <row r="18" spans="1:1" ht="14.4" customHeight="1" x14ac:dyDescent="0.3">
      <c r="A18" s="804" t="s">
        <v>3550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3603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658.7</v>
      </c>
      <c r="H3" s="208">
        <f t="shared" si="0"/>
        <v>76874.41</v>
      </c>
      <c r="I3" s="78"/>
      <c r="J3" s="78"/>
      <c r="K3" s="208">
        <f t="shared" si="0"/>
        <v>717.4</v>
      </c>
      <c r="L3" s="208">
        <f t="shared" si="0"/>
        <v>69754.41</v>
      </c>
      <c r="M3" s="78"/>
      <c r="N3" s="78"/>
      <c r="O3" s="208">
        <f t="shared" si="0"/>
        <v>663.7</v>
      </c>
      <c r="P3" s="208">
        <f t="shared" si="0"/>
        <v>65729.64</v>
      </c>
      <c r="Q3" s="79">
        <f>IF(L3=0,0,P3/L3)</f>
        <v>0.9423008523762153</v>
      </c>
      <c r="R3" s="209">
        <f>IF(O3=0,0,P3/O3)</f>
        <v>99.035166490884421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3553</v>
      </c>
      <c r="C6" s="825" t="s">
        <v>567</v>
      </c>
      <c r="D6" s="825" t="s">
        <v>3554</v>
      </c>
      <c r="E6" s="825" t="s">
        <v>3555</v>
      </c>
      <c r="F6" s="825" t="s">
        <v>3556</v>
      </c>
      <c r="G6" s="225"/>
      <c r="H6" s="225"/>
      <c r="I6" s="825"/>
      <c r="J6" s="825"/>
      <c r="K6" s="225"/>
      <c r="L6" s="225"/>
      <c r="M6" s="825"/>
      <c r="N6" s="825"/>
      <c r="O6" s="225">
        <v>6</v>
      </c>
      <c r="P6" s="225">
        <v>222</v>
      </c>
      <c r="Q6" s="830"/>
      <c r="R6" s="848">
        <v>37</v>
      </c>
    </row>
    <row r="7" spans="1:18" ht="14.4" customHeight="1" x14ac:dyDescent="0.3">
      <c r="A7" s="831" t="s">
        <v>3557</v>
      </c>
      <c r="B7" s="832" t="s">
        <v>3558</v>
      </c>
      <c r="C7" s="832" t="s">
        <v>564</v>
      </c>
      <c r="D7" s="832" t="s">
        <v>3559</v>
      </c>
      <c r="E7" s="832" t="s">
        <v>3560</v>
      </c>
      <c r="F7" s="832" t="s">
        <v>3561</v>
      </c>
      <c r="G7" s="849">
        <v>4</v>
      </c>
      <c r="H7" s="849">
        <v>433</v>
      </c>
      <c r="I7" s="832">
        <v>0.5</v>
      </c>
      <c r="J7" s="832">
        <v>108.25</v>
      </c>
      <c r="K7" s="849">
        <v>8</v>
      </c>
      <c r="L7" s="849">
        <v>866</v>
      </c>
      <c r="M7" s="832">
        <v>1</v>
      </c>
      <c r="N7" s="832">
        <v>108.25</v>
      </c>
      <c r="O7" s="849">
        <v>2.2000000000000002</v>
      </c>
      <c r="P7" s="849">
        <v>238.15</v>
      </c>
      <c r="Q7" s="837">
        <v>0.27500000000000002</v>
      </c>
      <c r="R7" s="850">
        <v>108.25</v>
      </c>
    </row>
    <row r="8" spans="1:18" ht="14.4" customHeight="1" x14ac:dyDescent="0.3">
      <c r="A8" s="831" t="s">
        <v>3557</v>
      </c>
      <c r="B8" s="832" t="s">
        <v>3558</v>
      </c>
      <c r="C8" s="832" t="s">
        <v>564</v>
      </c>
      <c r="D8" s="832" t="s">
        <v>3559</v>
      </c>
      <c r="E8" s="832" t="s">
        <v>3562</v>
      </c>
      <c r="F8" s="832" t="s">
        <v>2119</v>
      </c>
      <c r="G8" s="849">
        <v>2</v>
      </c>
      <c r="H8" s="849">
        <v>122.8</v>
      </c>
      <c r="I8" s="832">
        <v>2</v>
      </c>
      <c r="J8" s="832">
        <v>61.4</v>
      </c>
      <c r="K8" s="849">
        <v>1</v>
      </c>
      <c r="L8" s="849">
        <v>61.4</v>
      </c>
      <c r="M8" s="832">
        <v>1</v>
      </c>
      <c r="N8" s="832">
        <v>61.4</v>
      </c>
      <c r="O8" s="849"/>
      <c r="P8" s="849"/>
      <c r="Q8" s="837"/>
      <c r="R8" s="850"/>
    </row>
    <row r="9" spans="1:18" ht="14.4" customHeight="1" x14ac:dyDescent="0.3">
      <c r="A9" s="831" t="s">
        <v>3557</v>
      </c>
      <c r="B9" s="832" t="s">
        <v>3558</v>
      </c>
      <c r="C9" s="832" t="s">
        <v>564</v>
      </c>
      <c r="D9" s="832" t="s">
        <v>3559</v>
      </c>
      <c r="E9" s="832" t="s">
        <v>3563</v>
      </c>
      <c r="F9" s="832" t="s">
        <v>2119</v>
      </c>
      <c r="G9" s="849"/>
      <c r="H9" s="849"/>
      <c r="I9" s="832"/>
      <c r="J9" s="832"/>
      <c r="K9" s="849">
        <v>2</v>
      </c>
      <c r="L9" s="849">
        <v>153.69999999999999</v>
      </c>
      <c r="M9" s="832">
        <v>1</v>
      </c>
      <c r="N9" s="832">
        <v>76.849999999999994</v>
      </c>
      <c r="O9" s="849"/>
      <c r="P9" s="849"/>
      <c r="Q9" s="837"/>
      <c r="R9" s="850"/>
    </row>
    <row r="10" spans="1:18" ht="14.4" customHeight="1" x14ac:dyDescent="0.3">
      <c r="A10" s="831" t="s">
        <v>3557</v>
      </c>
      <c r="B10" s="832" t="s">
        <v>3558</v>
      </c>
      <c r="C10" s="832" t="s">
        <v>564</v>
      </c>
      <c r="D10" s="832" t="s">
        <v>3559</v>
      </c>
      <c r="E10" s="832" t="s">
        <v>3564</v>
      </c>
      <c r="F10" s="832"/>
      <c r="G10" s="849">
        <v>20</v>
      </c>
      <c r="H10" s="849">
        <v>1136.8</v>
      </c>
      <c r="I10" s="832"/>
      <c r="J10" s="832">
        <v>56.839999999999996</v>
      </c>
      <c r="K10" s="849"/>
      <c r="L10" s="849"/>
      <c r="M10" s="832"/>
      <c r="N10" s="832"/>
      <c r="O10" s="849"/>
      <c r="P10" s="849"/>
      <c r="Q10" s="837"/>
      <c r="R10" s="850"/>
    </row>
    <row r="11" spans="1:18" ht="14.4" customHeight="1" x14ac:dyDescent="0.3">
      <c r="A11" s="831" t="s">
        <v>3557</v>
      </c>
      <c r="B11" s="832" t="s">
        <v>3558</v>
      </c>
      <c r="C11" s="832" t="s">
        <v>564</v>
      </c>
      <c r="D11" s="832" t="s">
        <v>3559</v>
      </c>
      <c r="E11" s="832" t="s">
        <v>3565</v>
      </c>
      <c r="F11" s="832" t="s">
        <v>3566</v>
      </c>
      <c r="G11" s="849"/>
      <c r="H11" s="849"/>
      <c r="I11" s="832"/>
      <c r="J11" s="832"/>
      <c r="K11" s="849">
        <v>20</v>
      </c>
      <c r="L11" s="849">
        <v>2088.8000000000002</v>
      </c>
      <c r="M11" s="832">
        <v>1</v>
      </c>
      <c r="N11" s="832">
        <v>104.44000000000001</v>
      </c>
      <c r="O11" s="849"/>
      <c r="P11" s="849"/>
      <c r="Q11" s="837"/>
      <c r="R11" s="850"/>
    </row>
    <row r="12" spans="1:18" ht="14.4" customHeight="1" x14ac:dyDescent="0.3">
      <c r="A12" s="831" t="s">
        <v>3557</v>
      </c>
      <c r="B12" s="832" t="s">
        <v>3558</v>
      </c>
      <c r="C12" s="832" t="s">
        <v>564</v>
      </c>
      <c r="D12" s="832" t="s">
        <v>3554</v>
      </c>
      <c r="E12" s="832" t="s">
        <v>3555</v>
      </c>
      <c r="F12" s="832" t="s">
        <v>3556</v>
      </c>
      <c r="G12" s="849">
        <v>107</v>
      </c>
      <c r="H12" s="849">
        <v>3959</v>
      </c>
      <c r="I12" s="832">
        <v>1.1758241758241759</v>
      </c>
      <c r="J12" s="832">
        <v>37</v>
      </c>
      <c r="K12" s="849">
        <v>91</v>
      </c>
      <c r="L12" s="849">
        <v>3367</v>
      </c>
      <c r="M12" s="832">
        <v>1</v>
      </c>
      <c r="N12" s="832">
        <v>37</v>
      </c>
      <c r="O12" s="849">
        <v>70</v>
      </c>
      <c r="P12" s="849">
        <v>2590</v>
      </c>
      <c r="Q12" s="837">
        <v>0.76923076923076927</v>
      </c>
      <c r="R12" s="850">
        <v>37</v>
      </c>
    </row>
    <row r="13" spans="1:18" ht="14.4" customHeight="1" x14ac:dyDescent="0.3">
      <c r="A13" s="831" t="s">
        <v>3557</v>
      </c>
      <c r="B13" s="832" t="s">
        <v>3558</v>
      </c>
      <c r="C13" s="832" t="s">
        <v>564</v>
      </c>
      <c r="D13" s="832" t="s">
        <v>3554</v>
      </c>
      <c r="E13" s="832" t="s">
        <v>3567</v>
      </c>
      <c r="F13" s="832" t="s">
        <v>3568</v>
      </c>
      <c r="G13" s="849">
        <v>1</v>
      </c>
      <c r="H13" s="849">
        <v>5</v>
      </c>
      <c r="I13" s="832"/>
      <c r="J13" s="832">
        <v>5</v>
      </c>
      <c r="K13" s="849"/>
      <c r="L13" s="849"/>
      <c r="M13" s="832"/>
      <c r="N13" s="832"/>
      <c r="O13" s="849"/>
      <c r="P13" s="849"/>
      <c r="Q13" s="837"/>
      <c r="R13" s="850"/>
    </row>
    <row r="14" spans="1:18" ht="14.4" customHeight="1" x14ac:dyDescent="0.3">
      <c r="A14" s="831" t="s">
        <v>3557</v>
      </c>
      <c r="B14" s="832" t="s">
        <v>3558</v>
      </c>
      <c r="C14" s="832" t="s">
        <v>564</v>
      </c>
      <c r="D14" s="832" t="s">
        <v>3554</v>
      </c>
      <c r="E14" s="832" t="s">
        <v>3569</v>
      </c>
      <c r="F14" s="832" t="s">
        <v>3570</v>
      </c>
      <c r="G14" s="849">
        <v>1</v>
      </c>
      <c r="H14" s="849">
        <v>5</v>
      </c>
      <c r="I14" s="832"/>
      <c r="J14" s="832">
        <v>5</v>
      </c>
      <c r="K14" s="849"/>
      <c r="L14" s="849"/>
      <c r="M14" s="832"/>
      <c r="N14" s="832"/>
      <c r="O14" s="849">
        <v>1</v>
      </c>
      <c r="P14" s="849">
        <v>5</v>
      </c>
      <c r="Q14" s="837"/>
      <c r="R14" s="850">
        <v>5</v>
      </c>
    </row>
    <row r="15" spans="1:18" ht="14.4" customHeight="1" x14ac:dyDescent="0.3">
      <c r="A15" s="831" t="s">
        <v>3557</v>
      </c>
      <c r="B15" s="832" t="s">
        <v>3558</v>
      </c>
      <c r="C15" s="832" t="s">
        <v>564</v>
      </c>
      <c r="D15" s="832" t="s">
        <v>3554</v>
      </c>
      <c r="E15" s="832" t="s">
        <v>3571</v>
      </c>
      <c r="F15" s="832" t="s">
        <v>3572</v>
      </c>
      <c r="G15" s="849">
        <v>7</v>
      </c>
      <c r="H15" s="849">
        <v>3283</v>
      </c>
      <c r="I15" s="832">
        <v>2.328368794326241</v>
      </c>
      <c r="J15" s="832">
        <v>469</v>
      </c>
      <c r="K15" s="849">
        <v>3</v>
      </c>
      <c r="L15" s="849">
        <v>1410</v>
      </c>
      <c r="M15" s="832">
        <v>1</v>
      </c>
      <c r="N15" s="832">
        <v>470</v>
      </c>
      <c r="O15" s="849">
        <v>5</v>
      </c>
      <c r="P15" s="849">
        <v>2355</v>
      </c>
      <c r="Q15" s="837">
        <v>1.6702127659574468</v>
      </c>
      <c r="R15" s="850">
        <v>471</v>
      </c>
    </row>
    <row r="16" spans="1:18" ht="14.4" customHeight="1" x14ac:dyDescent="0.3">
      <c r="A16" s="831" t="s">
        <v>3557</v>
      </c>
      <c r="B16" s="832" t="s">
        <v>3558</v>
      </c>
      <c r="C16" s="832" t="s">
        <v>564</v>
      </c>
      <c r="D16" s="832" t="s">
        <v>3554</v>
      </c>
      <c r="E16" s="832" t="s">
        <v>3573</v>
      </c>
      <c r="F16" s="832" t="s">
        <v>3574</v>
      </c>
      <c r="G16" s="849">
        <v>23</v>
      </c>
      <c r="H16" s="849">
        <v>766.65</v>
      </c>
      <c r="I16" s="832">
        <v>0.62160978813456247</v>
      </c>
      <c r="J16" s="832">
        <v>33.332608695652176</v>
      </c>
      <c r="K16" s="849">
        <v>37</v>
      </c>
      <c r="L16" s="849">
        <v>1233.3300000000002</v>
      </c>
      <c r="M16" s="832">
        <v>1</v>
      </c>
      <c r="N16" s="832">
        <v>33.333243243243246</v>
      </c>
      <c r="O16" s="849">
        <v>55</v>
      </c>
      <c r="P16" s="849">
        <v>1833.3199999999997</v>
      </c>
      <c r="Q16" s="837">
        <v>1.4864796931883595</v>
      </c>
      <c r="R16" s="850">
        <v>33.333090909090906</v>
      </c>
    </row>
    <row r="17" spans="1:18" ht="14.4" customHeight="1" x14ac:dyDescent="0.3">
      <c r="A17" s="831" t="s">
        <v>3557</v>
      </c>
      <c r="B17" s="832" t="s">
        <v>3558</v>
      </c>
      <c r="C17" s="832" t="s">
        <v>564</v>
      </c>
      <c r="D17" s="832" t="s">
        <v>3554</v>
      </c>
      <c r="E17" s="832" t="s">
        <v>3575</v>
      </c>
      <c r="F17" s="832" t="s">
        <v>3576</v>
      </c>
      <c r="G17" s="849">
        <v>35</v>
      </c>
      <c r="H17" s="849">
        <v>1295</v>
      </c>
      <c r="I17" s="832">
        <v>0.94594594594594594</v>
      </c>
      <c r="J17" s="832">
        <v>37</v>
      </c>
      <c r="K17" s="849">
        <v>37</v>
      </c>
      <c r="L17" s="849">
        <v>1369</v>
      </c>
      <c r="M17" s="832">
        <v>1</v>
      </c>
      <c r="N17" s="832">
        <v>37</v>
      </c>
      <c r="O17" s="849">
        <v>23</v>
      </c>
      <c r="P17" s="849">
        <v>851</v>
      </c>
      <c r="Q17" s="837">
        <v>0.6216216216216216</v>
      </c>
      <c r="R17" s="850">
        <v>37</v>
      </c>
    </row>
    <row r="18" spans="1:18" ht="14.4" customHeight="1" x14ac:dyDescent="0.3">
      <c r="A18" s="831" t="s">
        <v>3557</v>
      </c>
      <c r="B18" s="832" t="s">
        <v>3558</v>
      </c>
      <c r="C18" s="832" t="s">
        <v>564</v>
      </c>
      <c r="D18" s="832" t="s">
        <v>3554</v>
      </c>
      <c r="E18" s="832" t="s">
        <v>3577</v>
      </c>
      <c r="F18" s="832" t="s">
        <v>3578</v>
      </c>
      <c r="G18" s="849">
        <v>16</v>
      </c>
      <c r="H18" s="849">
        <v>2128</v>
      </c>
      <c r="I18" s="832">
        <v>1.1428571428571428</v>
      </c>
      <c r="J18" s="832">
        <v>133</v>
      </c>
      <c r="K18" s="849">
        <v>14</v>
      </c>
      <c r="L18" s="849">
        <v>1862</v>
      </c>
      <c r="M18" s="832">
        <v>1</v>
      </c>
      <c r="N18" s="832">
        <v>133</v>
      </c>
      <c r="O18" s="849">
        <v>3</v>
      </c>
      <c r="P18" s="849">
        <v>399</v>
      </c>
      <c r="Q18" s="837">
        <v>0.21428571428571427</v>
      </c>
      <c r="R18" s="850">
        <v>133</v>
      </c>
    </row>
    <row r="19" spans="1:18" ht="14.4" customHeight="1" x14ac:dyDescent="0.3">
      <c r="A19" s="831" t="s">
        <v>3557</v>
      </c>
      <c r="B19" s="832" t="s">
        <v>3558</v>
      </c>
      <c r="C19" s="832" t="s">
        <v>564</v>
      </c>
      <c r="D19" s="832" t="s">
        <v>3554</v>
      </c>
      <c r="E19" s="832" t="s">
        <v>3579</v>
      </c>
      <c r="F19" s="832" t="s">
        <v>3580</v>
      </c>
      <c r="G19" s="849"/>
      <c r="H19" s="849"/>
      <c r="I19" s="832"/>
      <c r="J19" s="832"/>
      <c r="K19" s="849">
        <v>1</v>
      </c>
      <c r="L19" s="849">
        <v>32</v>
      </c>
      <c r="M19" s="832">
        <v>1</v>
      </c>
      <c r="N19" s="832">
        <v>32</v>
      </c>
      <c r="O19" s="849"/>
      <c r="P19" s="849"/>
      <c r="Q19" s="837"/>
      <c r="R19" s="850"/>
    </row>
    <row r="20" spans="1:18" ht="14.4" customHeight="1" x14ac:dyDescent="0.3">
      <c r="A20" s="831" t="s">
        <v>3557</v>
      </c>
      <c r="B20" s="832" t="s">
        <v>3558</v>
      </c>
      <c r="C20" s="832" t="s">
        <v>564</v>
      </c>
      <c r="D20" s="832" t="s">
        <v>3554</v>
      </c>
      <c r="E20" s="832" t="s">
        <v>3581</v>
      </c>
      <c r="F20" s="832" t="s">
        <v>3582</v>
      </c>
      <c r="G20" s="849">
        <v>25</v>
      </c>
      <c r="H20" s="849">
        <v>3275</v>
      </c>
      <c r="I20" s="832">
        <v>0.48648247177658943</v>
      </c>
      <c r="J20" s="832">
        <v>131</v>
      </c>
      <c r="K20" s="849">
        <v>51</v>
      </c>
      <c r="L20" s="849">
        <v>6732</v>
      </c>
      <c r="M20" s="832">
        <v>1</v>
      </c>
      <c r="N20" s="832">
        <v>132</v>
      </c>
      <c r="O20" s="849">
        <v>11</v>
      </c>
      <c r="P20" s="849">
        <v>1452</v>
      </c>
      <c r="Q20" s="837">
        <v>0.21568627450980393</v>
      </c>
      <c r="R20" s="850">
        <v>132</v>
      </c>
    </row>
    <row r="21" spans="1:18" ht="14.4" customHeight="1" x14ac:dyDescent="0.3">
      <c r="A21" s="831" t="s">
        <v>3557</v>
      </c>
      <c r="B21" s="832" t="s">
        <v>3558</v>
      </c>
      <c r="C21" s="832" t="s">
        <v>564</v>
      </c>
      <c r="D21" s="832" t="s">
        <v>3554</v>
      </c>
      <c r="E21" s="832" t="s">
        <v>3583</v>
      </c>
      <c r="F21" s="832" t="s">
        <v>3584</v>
      </c>
      <c r="G21" s="849">
        <v>34</v>
      </c>
      <c r="H21" s="849">
        <v>7990</v>
      </c>
      <c r="I21" s="832">
        <v>1</v>
      </c>
      <c r="J21" s="832">
        <v>235</v>
      </c>
      <c r="K21" s="849">
        <v>34</v>
      </c>
      <c r="L21" s="849">
        <v>7990</v>
      </c>
      <c r="M21" s="832">
        <v>1</v>
      </c>
      <c r="N21" s="832">
        <v>235</v>
      </c>
      <c r="O21" s="849">
        <v>52</v>
      </c>
      <c r="P21" s="849">
        <v>12272</v>
      </c>
      <c r="Q21" s="837">
        <v>1.5359198998748436</v>
      </c>
      <c r="R21" s="850">
        <v>236</v>
      </c>
    </row>
    <row r="22" spans="1:18" ht="14.4" customHeight="1" x14ac:dyDescent="0.3">
      <c r="A22" s="831" t="s">
        <v>3557</v>
      </c>
      <c r="B22" s="832" t="s">
        <v>3585</v>
      </c>
      <c r="C22" s="832" t="s">
        <v>564</v>
      </c>
      <c r="D22" s="832" t="s">
        <v>3559</v>
      </c>
      <c r="E22" s="832" t="s">
        <v>3560</v>
      </c>
      <c r="F22" s="832" t="s">
        <v>3561</v>
      </c>
      <c r="G22" s="849">
        <v>8.4</v>
      </c>
      <c r="H22" s="849">
        <v>909.3</v>
      </c>
      <c r="I22" s="832">
        <v>0.43298969072164945</v>
      </c>
      <c r="J22" s="832">
        <v>108.24999999999999</v>
      </c>
      <c r="K22" s="849">
        <v>19.399999999999999</v>
      </c>
      <c r="L22" s="849">
        <v>2100.0500000000002</v>
      </c>
      <c r="M22" s="832">
        <v>1</v>
      </c>
      <c r="N22" s="832">
        <v>108.25000000000001</v>
      </c>
      <c r="O22" s="849">
        <v>16.599999999999998</v>
      </c>
      <c r="P22" s="849">
        <v>1796.96</v>
      </c>
      <c r="Q22" s="837">
        <v>0.85567486488416933</v>
      </c>
      <c r="R22" s="850">
        <v>108.25060240963857</v>
      </c>
    </row>
    <row r="23" spans="1:18" ht="14.4" customHeight="1" x14ac:dyDescent="0.3">
      <c r="A23" s="831" t="s">
        <v>3557</v>
      </c>
      <c r="B23" s="832" t="s">
        <v>3585</v>
      </c>
      <c r="C23" s="832" t="s">
        <v>564</v>
      </c>
      <c r="D23" s="832" t="s">
        <v>3559</v>
      </c>
      <c r="E23" s="832" t="s">
        <v>3562</v>
      </c>
      <c r="F23" s="832" t="s">
        <v>2119</v>
      </c>
      <c r="G23" s="849">
        <v>3.3000000000000003</v>
      </c>
      <c r="H23" s="849">
        <v>202.61999999999998</v>
      </c>
      <c r="I23" s="832">
        <v>0.41250000000000003</v>
      </c>
      <c r="J23" s="832">
        <v>61.399999999999984</v>
      </c>
      <c r="K23" s="849">
        <v>8</v>
      </c>
      <c r="L23" s="849">
        <v>491.19999999999993</v>
      </c>
      <c r="M23" s="832">
        <v>1</v>
      </c>
      <c r="N23" s="832">
        <v>61.399999999999991</v>
      </c>
      <c r="O23" s="849">
        <v>6.3999999999999995</v>
      </c>
      <c r="P23" s="849">
        <v>392.96</v>
      </c>
      <c r="Q23" s="837">
        <v>0.8</v>
      </c>
      <c r="R23" s="850">
        <v>61.4</v>
      </c>
    </row>
    <row r="24" spans="1:18" ht="14.4" customHeight="1" x14ac:dyDescent="0.3">
      <c r="A24" s="831" t="s">
        <v>3557</v>
      </c>
      <c r="B24" s="832" t="s">
        <v>3585</v>
      </c>
      <c r="C24" s="832" t="s">
        <v>564</v>
      </c>
      <c r="D24" s="832" t="s">
        <v>3559</v>
      </c>
      <c r="E24" s="832" t="s">
        <v>3586</v>
      </c>
      <c r="F24" s="832" t="s">
        <v>600</v>
      </c>
      <c r="G24" s="849"/>
      <c r="H24" s="849"/>
      <c r="I24" s="832"/>
      <c r="J24" s="832"/>
      <c r="K24" s="849"/>
      <c r="L24" s="849"/>
      <c r="M24" s="832"/>
      <c r="N24" s="832"/>
      <c r="O24" s="849">
        <v>1</v>
      </c>
      <c r="P24" s="849">
        <v>78</v>
      </c>
      <c r="Q24" s="837"/>
      <c r="R24" s="850">
        <v>78</v>
      </c>
    </row>
    <row r="25" spans="1:18" ht="14.4" customHeight="1" x14ac:dyDescent="0.3">
      <c r="A25" s="831" t="s">
        <v>3557</v>
      </c>
      <c r="B25" s="832" t="s">
        <v>3585</v>
      </c>
      <c r="C25" s="832" t="s">
        <v>564</v>
      </c>
      <c r="D25" s="832" t="s">
        <v>3559</v>
      </c>
      <c r="E25" s="832" t="s">
        <v>3564</v>
      </c>
      <c r="F25" s="832"/>
      <c r="G25" s="849">
        <v>42</v>
      </c>
      <c r="H25" s="849">
        <v>2387.2800000000002</v>
      </c>
      <c r="I25" s="832"/>
      <c r="J25" s="832">
        <v>56.84</v>
      </c>
      <c r="K25" s="849"/>
      <c r="L25" s="849"/>
      <c r="M25" s="832"/>
      <c r="N25" s="832"/>
      <c r="O25" s="849"/>
      <c r="P25" s="849"/>
      <c r="Q25" s="837"/>
      <c r="R25" s="850"/>
    </row>
    <row r="26" spans="1:18" ht="14.4" customHeight="1" x14ac:dyDescent="0.3">
      <c r="A26" s="831" t="s">
        <v>3557</v>
      </c>
      <c r="B26" s="832" t="s">
        <v>3585</v>
      </c>
      <c r="C26" s="832" t="s">
        <v>564</v>
      </c>
      <c r="D26" s="832" t="s">
        <v>3559</v>
      </c>
      <c r="E26" s="832" t="s">
        <v>3587</v>
      </c>
      <c r="F26" s="832" t="s">
        <v>3588</v>
      </c>
      <c r="G26" s="849">
        <v>13</v>
      </c>
      <c r="H26" s="849">
        <v>19581.64</v>
      </c>
      <c r="I26" s="832">
        <v>13.000690479352011</v>
      </c>
      <c r="J26" s="832">
        <v>1506.28</v>
      </c>
      <c r="K26" s="849">
        <v>1</v>
      </c>
      <c r="L26" s="849">
        <v>1506.2</v>
      </c>
      <c r="M26" s="832">
        <v>1</v>
      </c>
      <c r="N26" s="832">
        <v>1506.2</v>
      </c>
      <c r="O26" s="849">
        <v>0.5</v>
      </c>
      <c r="P26" s="849">
        <v>753.1</v>
      </c>
      <c r="Q26" s="837">
        <v>0.5</v>
      </c>
      <c r="R26" s="850">
        <v>1506.2</v>
      </c>
    </row>
    <row r="27" spans="1:18" ht="14.4" customHeight="1" x14ac:dyDescent="0.3">
      <c r="A27" s="831" t="s">
        <v>3557</v>
      </c>
      <c r="B27" s="832" t="s">
        <v>3585</v>
      </c>
      <c r="C27" s="832" t="s">
        <v>564</v>
      </c>
      <c r="D27" s="832" t="s">
        <v>3559</v>
      </c>
      <c r="E27" s="832" t="s">
        <v>3565</v>
      </c>
      <c r="F27" s="832" t="s">
        <v>3566</v>
      </c>
      <c r="G27" s="849"/>
      <c r="H27" s="849"/>
      <c r="I27" s="832"/>
      <c r="J27" s="832"/>
      <c r="K27" s="849">
        <v>60</v>
      </c>
      <c r="L27" s="849">
        <v>6266.4</v>
      </c>
      <c r="M27" s="832">
        <v>1</v>
      </c>
      <c r="N27" s="832">
        <v>104.44</v>
      </c>
      <c r="O27" s="849">
        <v>67</v>
      </c>
      <c r="P27" s="849">
        <v>6997.48</v>
      </c>
      <c r="Q27" s="837">
        <v>1.1166666666666667</v>
      </c>
      <c r="R27" s="850">
        <v>104.44</v>
      </c>
    </row>
    <row r="28" spans="1:18" ht="14.4" customHeight="1" x14ac:dyDescent="0.3">
      <c r="A28" s="831" t="s">
        <v>3557</v>
      </c>
      <c r="B28" s="832" t="s">
        <v>3585</v>
      </c>
      <c r="C28" s="832" t="s">
        <v>564</v>
      </c>
      <c r="D28" s="832" t="s">
        <v>3554</v>
      </c>
      <c r="E28" s="832" t="s">
        <v>3589</v>
      </c>
      <c r="F28" s="832" t="s">
        <v>3590</v>
      </c>
      <c r="G28" s="849">
        <v>37</v>
      </c>
      <c r="H28" s="849">
        <v>4514</v>
      </c>
      <c r="I28" s="832">
        <v>2.1764705882352939</v>
      </c>
      <c r="J28" s="832">
        <v>122</v>
      </c>
      <c r="K28" s="849">
        <v>17</v>
      </c>
      <c r="L28" s="849">
        <v>2074</v>
      </c>
      <c r="M28" s="832">
        <v>1</v>
      </c>
      <c r="N28" s="832">
        <v>122</v>
      </c>
      <c r="O28" s="849">
        <v>21</v>
      </c>
      <c r="P28" s="849">
        <v>2562</v>
      </c>
      <c r="Q28" s="837">
        <v>1.2352941176470589</v>
      </c>
      <c r="R28" s="850">
        <v>122</v>
      </c>
    </row>
    <row r="29" spans="1:18" ht="14.4" customHeight="1" x14ac:dyDescent="0.3">
      <c r="A29" s="831" t="s">
        <v>3557</v>
      </c>
      <c r="B29" s="832" t="s">
        <v>3585</v>
      </c>
      <c r="C29" s="832" t="s">
        <v>564</v>
      </c>
      <c r="D29" s="832" t="s">
        <v>3554</v>
      </c>
      <c r="E29" s="832" t="s">
        <v>3591</v>
      </c>
      <c r="F29" s="832" t="s">
        <v>3592</v>
      </c>
      <c r="G29" s="849">
        <v>1</v>
      </c>
      <c r="H29" s="849">
        <v>83</v>
      </c>
      <c r="I29" s="832">
        <v>0.2</v>
      </c>
      <c r="J29" s="832">
        <v>83</v>
      </c>
      <c r="K29" s="849">
        <v>5</v>
      </c>
      <c r="L29" s="849">
        <v>415</v>
      </c>
      <c r="M29" s="832">
        <v>1</v>
      </c>
      <c r="N29" s="832">
        <v>83</v>
      </c>
      <c r="O29" s="849">
        <v>8</v>
      </c>
      <c r="P29" s="849">
        <v>664</v>
      </c>
      <c r="Q29" s="837">
        <v>1.6</v>
      </c>
      <c r="R29" s="850">
        <v>83</v>
      </c>
    </row>
    <row r="30" spans="1:18" ht="14.4" customHeight="1" x14ac:dyDescent="0.3">
      <c r="A30" s="831" t="s">
        <v>3557</v>
      </c>
      <c r="B30" s="832" t="s">
        <v>3585</v>
      </c>
      <c r="C30" s="832" t="s">
        <v>564</v>
      </c>
      <c r="D30" s="832" t="s">
        <v>3554</v>
      </c>
      <c r="E30" s="832" t="s">
        <v>3555</v>
      </c>
      <c r="F30" s="832" t="s">
        <v>3556</v>
      </c>
      <c r="G30" s="849">
        <v>84</v>
      </c>
      <c r="H30" s="849">
        <v>3108</v>
      </c>
      <c r="I30" s="832">
        <v>1.024390243902439</v>
      </c>
      <c r="J30" s="832">
        <v>37</v>
      </c>
      <c r="K30" s="849">
        <v>82</v>
      </c>
      <c r="L30" s="849">
        <v>3034</v>
      </c>
      <c r="M30" s="832">
        <v>1</v>
      </c>
      <c r="N30" s="832">
        <v>37</v>
      </c>
      <c r="O30" s="849">
        <v>91</v>
      </c>
      <c r="P30" s="849">
        <v>3367</v>
      </c>
      <c r="Q30" s="837">
        <v>1.1097560975609757</v>
      </c>
      <c r="R30" s="850">
        <v>37</v>
      </c>
    </row>
    <row r="31" spans="1:18" ht="14.4" customHeight="1" x14ac:dyDescent="0.3">
      <c r="A31" s="831" t="s">
        <v>3557</v>
      </c>
      <c r="B31" s="832" t="s">
        <v>3585</v>
      </c>
      <c r="C31" s="832" t="s">
        <v>564</v>
      </c>
      <c r="D31" s="832" t="s">
        <v>3554</v>
      </c>
      <c r="E31" s="832" t="s">
        <v>3567</v>
      </c>
      <c r="F31" s="832" t="s">
        <v>3568</v>
      </c>
      <c r="G31" s="849"/>
      <c r="H31" s="849"/>
      <c r="I31" s="832"/>
      <c r="J31" s="832"/>
      <c r="K31" s="849"/>
      <c r="L31" s="849"/>
      <c r="M31" s="832"/>
      <c r="N31" s="832"/>
      <c r="O31" s="849">
        <v>1</v>
      </c>
      <c r="P31" s="849">
        <v>5</v>
      </c>
      <c r="Q31" s="837"/>
      <c r="R31" s="850">
        <v>5</v>
      </c>
    </row>
    <row r="32" spans="1:18" ht="14.4" customHeight="1" x14ac:dyDescent="0.3">
      <c r="A32" s="831" t="s">
        <v>3557</v>
      </c>
      <c r="B32" s="832" t="s">
        <v>3585</v>
      </c>
      <c r="C32" s="832" t="s">
        <v>564</v>
      </c>
      <c r="D32" s="832" t="s">
        <v>3554</v>
      </c>
      <c r="E32" s="832" t="s">
        <v>3593</v>
      </c>
      <c r="F32" s="832" t="s">
        <v>3594</v>
      </c>
      <c r="G32" s="849"/>
      <c r="H32" s="849"/>
      <c r="I32" s="832"/>
      <c r="J32" s="832"/>
      <c r="K32" s="849"/>
      <c r="L32" s="849"/>
      <c r="M32" s="832"/>
      <c r="N32" s="832"/>
      <c r="O32" s="849">
        <v>2</v>
      </c>
      <c r="P32" s="849">
        <v>1404</v>
      </c>
      <c r="Q32" s="837"/>
      <c r="R32" s="850">
        <v>702</v>
      </c>
    </row>
    <row r="33" spans="1:18" ht="14.4" customHeight="1" x14ac:dyDescent="0.3">
      <c r="A33" s="831" t="s">
        <v>3557</v>
      </c>
      <c r="B33" s="832" t="s">
        <v>3585</v>
      </c>
      <c r="C33" s="832" t="s">
        <v>564</v>
      </c>
      <c r="D33" s="832" t="s">
        <v>3554</v>
      </c>
      <c r="E33" s="832" t="s">
        <v>3595</v>
      </c>
      <c r="F33" s="832" t="s">
        <v>3596</v>
      </c>
      <c r="G33" s="849">
        <v>3</v>
      </c>
      <c r="H33" s="849">
        <v>1332</v>
      </c>
      <c r="I33" s="832">
        <v>1</v>
      </c>
      <c r="J33" s="832">
        <v>444</v>
      </c>
      <c r="K33" s="849">
        <v>3</v>
      </c>
      <c r="L33" s="849">
        <v>1332</v>
      </c>
      <c r="M33" s="832">
        <v>1</v>
      </c>
      <c r="N33" s="832">
        <v>444</v>
      </c>
      <c r="O33" s="849">
        <v>2</v>
      </c>
      <c r="P33" s="849">
        <v>890</v>
      </c>
      <c r="Q33" s="837">
        <v>0.66816816816816815</v>
      </c>
      <c r="R33" s="850">
        <v>445</v>
      </c>
    </row>
    <row r="34" spans="1:18" ht="14.4" customHeight="1" x14ac:dyDescent="0.3">
      <c r="A34" s="831" t="s">
        <v>3557</v>
      </c>
      <c r="B34" s="832" t="s">
        <v>3585</v>
      </c>
      <c r="C34" s="832" t="s">
        <v>564</v>
      </c>
      <c r="D34" s="832" t="s">
        <v>3554</v>
      </c>
      <c r="E34" s="832" t="s">
        <v>3597</v>
      </c>
      <c r="F34" s="832" t="s">
        <v>3598</v>
      </c>
      <c r="G34" s="849">
        <v>5</v>
      </c>
      <c r="H34" s="849">
        <v>1110</v>
      </c>
      <c r="I34" s="832">
        <v>1.2443946188340806</v>
      </c>
      <c r="J34" s="832">
        <v>222</v>
      </c>
      <c r="K34" s="849">
        <v>4</v>
      </c>
      <c r="L34" s="849">
        <v>892</v>
      </c>
      <c r="M34" s="832">
        <v>1</v>
      </c>
      <c r="N34" s="832">
        <v>223</v>
      </c>
      <c r="O34" s="849">
        <v>3</v>
      </c>
      <c r="P34" s="849">
        <v>669</v>
      </c>
      <c r="Q34" s="837">
        <v>0.75</v>
      </c>
      <c r="R34" s="850">
        <v>223</v>
      </c>
    </row>
    <row r="35" spans="1:18" ht="14.4" customHeight="1" x14ac:dyDescent="0.3">
      <c r="A35" s="831" t="s">
        <v>3557</v>
      </c>
      <c r="B35" s="832" t="s">
        <v>3585</v>
      </c>
      <c r="C35" s="832" t="s">
        <v>564</v>
      </c>
      <c r="D35" s="832" t="s">
        <v>3554</v>
      </c>
      <c r="E35" s="832" t="s">
        <v>3573</v>
      </c>
      <c r="F35" s="832" t="s">
        <v>3574</v>
      </c>
      <c r="G35" s="849">
        <v>25</v>
      </c>
      <c r="H35" s="849">
        <v>833.32000000000028</v>
      </c>
      <c r="I35" s="832">
        <v>0.73528451554269303</v>
      </c>
      <c r="J35" s="832">
        <v>33.332800000000013</v>
      </c>
      <c r="K35" s="849">
        <v>34</v>
      </c>
      <c r="L35" s="849">
        <v>1133.33</v>
      </c>
      <c r="M35" s="832">
        <v>1</v>
      </c>
      <c r="N35" s="832">
        <v>33.333235294117642</v>
      </c>
      <c r="O35" s="849">
        <v>47</v>
      </c>
      <c r="P35" s="849">
        <v>1566.67</v>
      </c>
      <c r="Q35" s="837">
        <v>1.3823599481174946</v>
      </c>
      <c r="R35" s="850">
        <v>33.333404255319152</v>
      </c>
    </row>
    <row r="36" spans="1:18" ht="14.4" customHeight="1" x14ac:dyDescent="0.3">
      <c r="A36" s="831" t="s">
        <v>3557</v>
      </c>
      <c r="B36" s="832" t="s">
        <v>3585</v>
      </c>
      <c r="C36" s="832" t="s">
        <v>564</v>
      </c>
      <c r="D36" s="832" t="s">
        <v>3554</v>
      </c>
      <c r="E36" s="832" t="s">
        <v>3599</v>
      </c>
      <c r="F36" s="832" t="s">
        <v>3600</v>
      </c>
      <c r="G36" s="849">
        <v>6</v>
      </c>
      <c r="H36" s="849">
        <v>2124</v>
      </c>
      <c r="I36" s="832">
        <v>1.1966197183098592</v>
      </c>
      <c r="J36" s="832">
        <v>354</v>
      </c>
      <c r="K36" s="849">
        <v>5</v>
      </c>
      <c r="L36" s="849">
        <v>1775</v>
      </c>
      <c r="M36" s="832">
        <v>1</v>
      </c>
      <c r="N36" s="832">
        <v>355</v>
      </c>
      <c r="O36" s="849">
        <v>12</v>
      </c>
      <c r="P36" s="849">
        <v>4260</v>
      </c>
      <c r="Q36" s="837">
        <v>2.4</v>
      </c>
      <c r="R36" s="850">
        <v>355</v>
      </c>
    </row>
    <row r="37" spans="1:18" ht="14.4" customHeight="1" x14ac:dyDescent="0.3">
      <c r="A37" s="831" t="s">
        <v>3557</v>
      </c>
      <c r="B37" s="832" t="s">
        <v>3585</v>
      </c>
      <c r="C37" s="832" t="s">
        <v>564</v>
      </c>
      <c r="D37" s="832" t="s">
        <v>3554</v>
      </c>
      <c r="E37" s="832" t="s">
        <v>3575</v>
      </c>
      <c r="F37" s="832" t="s">
        <v>3576</v>
      </c>
      <c r="G37" s="849">
        <v>52</v>
      </c>
      <c r="H37" s="849">
        <v>1924</v>
      </c>
      <c r="I37" s="832">
        <v>1.625</v>
      </c>
      <c r="J37" s="832">
        <v>37</v>
      </c>
      <c r="K37" s="849">
        <v>32</v>
      </c>
      <c r="L37" s="849">
        <v>1184</v>
      </c>
      <c r="M37" s="832">
        <v>1</v>
      </c>
      <c r="N37" s="832">
        <v>37</v>
      </c>
      <c r="O37" s="849">
        <v>42</v>
      </c>
      <c r="P37" s="849">
        <v>1554</v>
      </c>
      <c r="Q37" s="837">
        <v>1.3125</v>
      </c>
      <c r="R37" s="850">
        <v>37</v>
      </c>
    </row>
    <row r="38" spans="1:18" ht="14.4" customHeight="1" x14ac:dyDescent="0.3">
      <c r="A38" s="831" t="s">
        <v>3557</v>
      </c>
      <c r="B38" s="832" t="s">
        <v>3585</v>
      </c>
      <c r="C38" s="832" t="s">
        <v>564</v>
      </c>
      <c r="D38" s="832" t="s">
        <v>3554</v>
      </c>
      <c r="E38" s="832" t="s">
        <v>3577</v>
      </c>
      <c r="F38" s="832" t="s">
        <v>3578</v>
      </c>
      <c r="G38" s="849">
        <v>1</v>
      </c>
      <c r="H38" s="849">
        <v>133</v>
      </c>
      <c r="I38" s="832"/>
      <c r="J38" s="832">
        <v>133</v>
      </c>
      <c r="K38" s="849"/>
      <c r="L38" s="849"/>
      <c r="M38" s="832"/>
      <c r="N38" s="832"/>
      <c r="O38" s="849"/>
      <c r="P38" s="849"/>
      <c r="Q38" s="837"/>
      <c r="R38" s="850"/>
    </row>
    <row r="39" spans="1:18" ht="14.4" customHeight="1" x14ac:dyDescent="0.3">
      <c r="A39" s="831" t="s">
        <v>3557</v>
      </c>
      <c r="B39" s="832" t="s">
        <v>3585</v>
      </c>
      <c r="C39" s="832" t="s">
        <v>564</v>
      </c>
      <c r="D39" s="832" t="s">
        <v>3554</v>
      </c>
      <c r="E39" s="832" t="s">
        <v>3579</v>
      </c>
      <c r="F39" s="832" t="s">
        <v>3580</v>
      </c>
      <c r="G39" s="849">
        <v>6</v>
      </c>
      <c r="H39" s="849">
        <v>192</v>
      </c>
      <c r="I39" s="832">
        <v>1.2</v>
      </c>
      <c r="J39" s="832">
        <v>32</v>
      </c>
      <c r="K39" s="849">
        <v>5</v>
      </c>
      <c r="L39" s="849">
        <v>160</v>
      </c>
      <c r="M39" s="832">
        <v>1</v>
      </c>
      <c r="N39" s="832">
        <v>32</v>
      </c>
      <c r="O39" s="849">
        <v>1</v>
      </c>
      <c r="P39" s="849">
        <v>32</v>
      </c>
      <c r="Q39" s="837">
        <v>0.2</v>
      </c>
      <c r="R39" s="850">
        <v>32</v>
      </c>
    </row>
    <row r="40" spans="1:18" ht="14.4" customHeight="1" x14ac:dyDescent="0.3">
      <c r="A40" s="831" t="s">
        <v>3557</v>
      </c>
      <c r="B40" s="832" t="s">
        <v>3585</v>
      </c>
      <c r="C40" s="832" t="s">
        <v>564</v>
      </c>
      <c r="D40" s="832" t="s">
        <v>3554</v>
      </c>
      <c r="E40" s="832" t="s">
        <v>3581</v>
      </c>
      <c r="F40" s="832" t="s">
        <v>3582</v>
      </c>
      <c r="G40" s="849">
        <v>68</v>
      </c>
      <c r="H40" s="849">
        <v>8908</v>
      </c>
      <c r="I40" s="832">
        <v>0.59721104853848217</v>
      </c>
      <c r="J40" s="832">
        <v>131</v>
      </c>
      <c r="K40" s="849">
        <v>113</v>
      </c>
      <c r="L40" s="849">
        <v>14916</v>
      </c>
      <c r="M40" s="832">
        <v>1</v>
      </c>
      <c r="N40" s="832">
        <v>132</v>
      </c>
      <c r="O40" s="849">
        <v>82</v>
      </c>
      <c r="P40" s="849">
        <v>10824</v>
      </c>
      <c r="Q40" s="837">
        <v>0.72566371681415931</v>
      </c>
      <c r="R40" s="850">
        <v>132</v>
      </c>
    </row>
    <row r="41" spans="1:18" ht="14.4" customHeight="1" thickBot="1" x14ac:dyDescent="0.35">
      <c r="A41" s="839" t="s">
        <v>3557</v>
      </c>
      <c r="B41" s="840" t="s">
        <v>3585</v>
      </c>
      <c r="C41" s="840" t="s">
        <v>564</v>
      </c>
      <c r="D41" s="840" t="s">
        <v>3554</v>
      </c>
      <c r="E41" s="840" t="s">
        <v>3601</v>
      </c>
      <c r="F41" s="840" t="s">
        <v>3602</v>
      </c>
      <c r="G41" s="851">
        <v>29</v>
      </c>
      <c r="H41" s="851">
        <v>5133</v>
      </c>
      <c r="I41" s="840">
        <v>0.96666666666666667</v>
      </c>
      <c r="J41" s="840">
        <v>177</v>
      </c>
      <c r="K41" s="851">
        <v>30</v>
      </c>
      <c r="L41" s="851">
        <v>5310</v>
      </c>
      <c r="M41" s="840">
        <v>1</v>
      </c>
      <c r="N41" s="840">
        <v>177</v>
      </c>
      <c r="O41" s="851">
        <v>32</v>
      </c>
      <c r="P41" s="851">
        <v>5696</v>
      </c>
      <c r="Q41" s="845">
        <v>1.0726930320150658</v>
      </c>
      <c r="R41" s="852">
        <v>178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2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3604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658.69999999999993</v>
      </c>
      <c r="I3" s="208">
        <f t="shared" si="0"/>
        <v>76874.409999999989</v>
      </c>
      <c r="J3" s="78"/>
      <c r="K3" s="78"/>
      <c r="L3" s="208">
        <f t="shared" si="0"/>
        <v>717.40000000000009</v>
      </c>
      <c r="M3" s="208">
        <f t="shared" si="0"/>
        <v>69754.41</v>
      </c>
      <c r="N3" s="78"/>
      <c r="O3" s="78"/>
      <c r="P3" s="208">
        <f t="shared" si="0"/>
        <v>663.7</v>
      </c>
      <c r="Q3" s="208">
        <f t="shared" si="0"/>
        <v>65729.640000000014</v>
      </c>
      <c r="R3" s="79">
        <f>IF(M3=0,0,Q3/M3)</f>
        <v>0.94230085237621553</v>
      </c>
      <c r="S3" s="209">
        <f>IF(P3=0,0,Q3/P3)</f>
        <v>99.03516649088445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3553</v>
      </c>
      <c r="C6" s="825" t="s">
        <v>567</v>
      </c>
      <c r="D6" s="825" t="s">
        <v>2418</v>
      </c>
      <c r="E6" s="825" t="s">
        <v>3554</v>
      </c>
      <c r="F6" s="825" t="s">
        <v>3555</v>
      </c>
      <c r="G6" s="825" t="s">
        <v>3556</v>
      </c>
      <c r="H6" s="225"/>
      <c r="I6" s="225"/>
      <c r="J6" s="825"/>
      <c r="K6" s="825"/>
      <c r="L6" s="225"/>
      <c r="M6" s="225"/>
      <c r="N6" s="825"/>
      <c r="O6" s="825"/>
      <c r="P6" s="225">
        <v>6</v>
      </c>
      <c r="Q6" s="225">
        <v>222</v>
      </c>
      <c r="R6" s="830"/>
      <c r="S6" s="848">
        <v>37</v>
      </c>
    </row>
    <row r="7" spans="1:19" ht="14.4" customHeight="1" x14ac:dyDescent="0.3">
      <c r="A7" s="831" t="s">
        <v>3557</v>
      </c>
      <c r="B7" s="832" t="s">
        <v>3558</v>
      </c>
      <c r="C7" s="832" t="s">
        <v>564</v>
      </c>
      <c r="D7" s="832" t="s">
        <v>3548</v>
      </c>
      <c r="E7" s="832" t="s">
        <v>3554</v>
      </c>
      <c r="F7" s="832" t="s">
        <v>3575</v>
      </c>
      <c r="G7" s="832" t="s">
        <v>3576</v>
      </c>
      <c r="H7" s="849">
        <v>1</v>
      </c>
      <c r="I7" s="849">
        <v>37</v>
      </c>
      <c r="J7" s="832"/>
      <c r="K7" s="832">
        <v>37</v>
      </c>
      <c r="L7" s="849"/>
      <c r="M7" s="849"/>
      <c r="N7" s="832"/>
      <c r="O7" s="832"/>
      <c r="P7" s="849"/>
      <c r="Q7" s="849"/>
      <c r="R7" s="837"/>
      <c r="S7" s="850"/>
    </row>
    <row r="8" spans="1:19" ht="14.4" customHeight="1" x14ac:dyDescent="0.3">
      <c r="A8" s="831" t="s">
        <v>3557</v>
      </c>
      <c r="B8" s="832" t="s">
        <v>3558</v>
      </c>
      <c r="C8" s="832" t="s">
        <v>564</v>
      </c>
      <c r="D8" s="832" t="s">
        <v>2412</v>
      </c>
      <c r="E8" s="832" t="s">
        <v>3559</v>
      </c>
      <c r="F8" s="832" t="s">
        <v>3560</v>
      </c>
      <c r="G8" s="832" t="s">
        <v>3561</v>
      </c>
      <c r="H8" s="849"/>
      <c r="I8" s="849"/>
      <c r="J8" s="832"/>
      <c r="K8" s="832"/>
      <c r="L8" s="849">
        <v>4</v>
      </c>
      <c r="M8" s="849">
        <v>433</v>
      </c>
      <c r="N8" s="832">
        <v>1</v>
      </c>
      <c r="O8" s="832">
        <v>108.25</v>
      </c>
      <c r="P8" s="849">
        <v>2.2000000000000002</v>
      </c>
      <c r="Q8" s="849">
        <v>238.15</v>
      </c>
      <c r="R8" s="837">
        <v>0.55000000000000004</v>
      </c>
      <c r="S8" s="850">
        <v>108.25</v>
      </c>
    </row>
    <row r="9" spans="1:19" ht="14.4" customHeight="1" x14ac:dyDescent="0.3">
      <c r="A9" s="831" t="s">
        <v>3557</v>
      </c>
      <c r="B9" s="832" t="s">
        <v>3558</v>
      </c>
      <c r="C9" s="832" t="s">
        <v>564</v>
      </c>
      <c r="D9" s="832" t="s">
        <v>2412</v>
      </c>
      <c r="E9" s="832" t="s">
        <v>3554</v>
      </c>
      <c r="F9" s="832" t="s">
        <v>3555</v>
      </c>
      <c r="G9" s="832" t="s">
        <v>3556</v>
      </c>
      <c r="H9" s="849">
        <v>45</v>
      </c>
      <c r="I9" s="849">
        <v>1665</v>
      </c>
      <c r="J9" s="832">
        <v>1.4516129032258065</v>
      </c>
      <c r="K9" s="832">
        <v>37</v>
      </c>
      <c r="L9" s="849">
        <v>31</v>
      </c>
      <c r="M9" s="849">
        <v>1147</v>
      </c>
      <c r="N9" s="832">
        <v>1</v>
      </c>
      <c r="O9" s="832">
        <v>37</v>
      </c>
      <c r="P9" s="849">
        <v>26</v>
      </c>
      <c r="Q9" s="849">
        <v>962</v>
      </c>
      <c r="R9" s="837">
        <v>0.83870967741935487</v>
      </c>
      <c r="S9" s="850">
        <v>37</v>
      </c>
    </row>
    <row r="10" spans="1:19" ht="14.4" customHeight="1" x14ac:dyDescent="0.3">
      <c r="A10" s="831" t="s">
        <v>3557</v>
      </c>
      <c r="B10" s="832" t="s">
        <v>3558</v>
      </c>
      <c r="C10" s="832" t="s">
        <v>564</v>
      </c>
      <c r="D10" s="832" t="s">
        <v>2412</v>
      </c>
      <c r="E10" s="832" t="s">
        <v>3554</v>
      </c>
      <c r="F10" s="832" t="s">
        <v>3569</v>
      </c>
      <c r="G10" s="832" t="s">
        <v>3570</v>
      </c>
      <c r="H10" s="849">
        <v>1</v>
      </c>
      <c r="I10" s="849">
        <v>5</v>
      </c>
      <c r="J10" s="832"/>
      <c r="K10" s="832">
        <v>5</v>
      </c>
      <c r="L10" s="849"/>
      <c r="M10" s="849"/>
      <c r="N10" s="832"/>
      <c r="O10" s="832"/>
      <c r="P10" s="849"/>
      <c r="Q10" s="849"/>
      <c r="R10" s="837"/>
      <c r="S10" s="850"/>
    </row>
    <row r="11" spans="1:19" ht="14.4" customHeight="1" x14ac:dyDescent="0.3">
      <c r="A11" s="831" t="s">
        <v>3557</v>
      </c>
      <c r="B11" s="832" t="s">
        <v>3558</v>
      </c>
      <c r="C11" s="832" t="s">
        <v>564</v>
      </c>
      <c r="D11" s="832" t="s">
        <v>2412</v>
      </c>
      <c r="E11" s="832" t="s">
        <v>3554</v>
      </c>
      <c r="F11" s="832" t="s">
        <v>3571</v>
      </c>
      <c r="G11" s="832" t="s">
        <v>3572</v>
      </c>
      <c r="H11" s="849">
        <v>2</v>
      </c>
      <c r="I11" s="849">
        <v>938</v>
      </c>
      <c r="J11" s="832"/>
      <c r="K11" s="832">
        <v>469</v>
      </c>
      <c r="L11" s="849"/>
      <c r="M11" s="849"/>
      <c r="N11" s="832"/>
      <c r="O11" s="832"/>
      <c r="P11" s="849">
        <v>4</v>
      </c>
      <c r="Q11" s="849">
        <v>1884</v>
      </c>
      <c r="R11" s="837"/>
      <c r="S11" s="850">
        <v>471</v>
      </c>
    </row>
    <row r="12" spans="1:19" ht="14.4" customHeight="1" x14ac:dyDescent="0.3">
      <c r="A12" s="831" t="s">
        <v>3557</v>
      </c>
      <c r="B12" s="832" t="s">
        <v>3558</v>
      </c>
      <c r="C12" s="832" t="s">
        <v>564</v>
      </c>
      <c r="D12" s="832" t="s">
        <v>2412</v>
      </c>
      <c r="E12" s="832" t="s">
        <v>3554</v>
      </c>
      <c r="F12" s="832" t="s">
        <v>3573</v>
      </c>
      <c r="G12" s="832" t="s">
        <v>3574</v>
      </c>
      <c r="H12" s="849">
        <v>15</v>
      </c>
      <c r="I12" s="849">
        <v>499.99</v>
      </c>
      <c r="J12" s="832">
        <v>0.65216654057861378</v>
      </c>
      <c r="K12" s="832">
        <v>33.332666666666668</v>
      </c>
      <c r="L12" s="849">
        <v>23</v>
      </c>
      <c r="M12" s="849">
        <v>766.66</v>
      </c>
      <c r="N12" s="832">
        <v>1</v>
      </c>
      <c r="O12" s="832">
        <v>33.333043478260869</v>
      </c>
      <c r="P12" s="849">
        <v>49</v>
      </c>
      <c r="Q12" s="849">
        <v>1633.33</v>
      </c>
      <c r="R12" s="837">
        <v>2.1304489604257428</v>
      </c>
      <c r="S12" s="850">
        <v>33.333265306122449</v>
      </c>
    </row>
    <row r="13" spans="1:19" ht="14.4" customHeight="1" x14ac:dyDescent="0.3">
      <c r="A13" s="831" t="s">
        <v>3557</v>
      </c>
      <c r="B13" s="832" t="s">
        <v>3558</v>
      </c>
      <c r="C13" s="832" t="s">
        <v>564</v>
      </c>
      <c r="D13" s="832" t="s">
        <v>2412</v>
      </c>
      <c r="E13" s="832" t="s">
        <v>3554</v>
      </c>
      <c r="F13" s="832" t="s">
        <v>3575</v>
      </c>
      <c r="G13" s="832" t="s">
        <v>3576</v>
      </c>
      <c r="H13" s="849">
        <v>11</v>
      </c>
      <c r="I13" s="849">
        <v>407</v>
      </c>
      <c r="J13" s="832">
        <v>0.91666666666666663</v>
      </c>
      <c r="K13" s="832">
        <v>37</v>
      </c>
      <c r="L13" s="849">
        <v>12</v>
      </c>
      <c r="M13" s="849">
        <v>444</v>
      </c>
      <c r="N13" s="832">
        <v>1</v>
      </c>
      <c r="O13" s="832">
        <v>37</v>
      </c>
      <c r="P13" s="849">
        <v>11</v>
      </c>
      <c r="Q13" s="849">
        <v>407</v>
      </c>
      <c r="R13" s="837">
        <v>0.91666666666666663</v>
      </c>
      <c r="S13" s="850">
        <v>37</v>
      </c>
    </row>
    <row r="14" spans="1:19" ht="14.4" customHeight="1" x14ac:dyDescent="0.3">
      <c r="A14" s="831" t="s">
        <v>3557</v>
      </c>
      <c r="B14" s="832" t="s">
        <v>3558</v>
      </c>
      <c r="C14" s="832" t="s">
        <v>564</v>
      </c>
      <c r="D14" s="832" t="s">
        <v>2412</v>
      </c>
      <c r="E14" s="832" t="s">
        <v>3554</v>
      </c>
      <c r="F14" s="832" t="s">
        <v>3577</v>
      </c>
      <c r="G14" s="832" t="s">
        <v>3578</v>
      </c>
      <c r="H14" s="849">
        <v>6</v>
      </c>
      <c r="I14" s="849">
        <v>798</v>
      </c>
      <c r="J14" s="832">
        <v>1.2</v>
      </c>
      <c r="K14" s="832">
        <v>133</v>
      </c>
      <c r="L14" s="849">
        <v>5</v>
      </c>
      <c r="M14" s="849">
        <v>665</v>
      </c>
      <c r="N14" s="832">
        <v>1</v>
      </c>
      <c r="O14" s="832">
        <v>133</v>
      </c>
      <c r="P14" s="849">
        <v>2</v>
      </c>
      <c r="Q14" s="849">
        <v>266</v>
      </c>
      <c r="R14" s="837">
        <v>0.4</v>
      </c>
      <c r="S14" s="850">
        <v>133</v>
      </c>
    </row>
    <row r="15" spans="1:19" ht="14.4" customHeight="1" x14ac:dyDescent="0.3">
      <c r="A15" s="831" t="s">
        <v>3557</v>
      </c>
      <c r="B15" s="832" t="s">
        <v>3558</v>
      </c>
      <c r="C15" s="832" t="s">
        <v>564</v>
      </c>
      <c r="D15" s="832" t="s">
        <v>2412</v>
      </c>
      <c r="E15" s="832" t="s">
        <v>3554</v>
      </c>
      <c r="F15" s="832" t="s">
        <v>3579</v>
      </c>
      <c r="G15" s="832" t="s">
        <v>3580</v>
      </c>
      <c r="H15" s="849"/>
      <c r="I15" s="849"/>
      <c r="J15" s="832"/>
      <c r="K15" s="832"/>
      <c r="L15" s="849">
        <v>1</v>
      </c>
      <c r="M15" s="849">
        <v>32</v>
      </c>
      <c r="N15" s="832">
        <v>1</v>
      </c>
      <c r="O15" s="832">
        <v>32</v>
      </c>
      <c r="P15" s="849"/>
      <c r="Q15" s="849"/>
      <c r="R15" s="837"/>
      <c r="S15" s="850"/>
    </row>
    <row r="16" spans="1:19" ht="14.4" customHeight="1" x14ac:dyDescent="0.3">
      <c r="A16" s="831" t="s">
        <v>3557</v>
      </c>
      <c r="B16" s="832" t="s">
        <v>3558</v>
      </c>
      <c r="C16" s="832" t="s">
        <v>564</v>
      </c>
      <c r="D16" s="832" t="s">
        <v>2412</v>
      </c>
      <c r="E16" s="832" t="s">
        <v>3554</v>
      </c>
      <c r="F16" s="832" t="s">
        <v>3581</v>
      </c>
      <c r="G16" s="832" t="s">
        <v>3582</v>
      </c>
      <c r="H16" s="849">
        <v>5</v>
      </c>
      <c r="I16" s="849">
        <v>655</v>
      </c>
      <c r="J16" s="832">
        <v>0.2362914862914863</v>
      </c>
      <c r="K16" s="832">
        <v>131</v>
      </c>
      <c r="L16" s="849">
        <v>21</v>
      </c>
      <c r="M16" s="849">
        <v>2772</v>
      </c>
      <c r="N16" s="832">
        <v>1</v>
      </c>
      <c r="O16" s="832">
        <v>132</v>
      </c>
      <c r="P16" s="849">
        <v>11</v>
      </c>
      <c r="Q16" s="849">
        <v>1452</v>
      </c>
      <c r="R16" s="837">
        <v>0.52380952380952384</v>
      </c>
      <c r="S16" s="850">
        <v>132</v>
      </c>
    </row>
    <row r="17" spans="1:19" ht="14.4" customHeight="1" x14ac:dyDescent="0.3">
      <c r="A17" s="831" t="s">
        <v>3557</v>
      </c>
      <c r="B17" s="832" t="s">
        <v>3558</v>
      </c>
      <c r="C17" s="832" t="s">
        <v>564</v>
      </c>
      <c r="D17" s="832" t="s">
        <v>2412</v>
      </c>
      <c r="E17" s="832" t="s">
        <v>3554</v>
      </c>
      <c r="F17" s="832" t="s">
        <v>3583</v>
      </c>
      <c r="G17" s="832" t="s">
        <v>3584</v>
      </c>
      <c r="H17" s="849">
        <v>22</v>
      </c>
      <c r="I17" s="849">
        <v>5170</v>
      </c>
      <c r="J17" s="832">
        <v>0.95652173913043481</v>
      </c>
      <c r="K17" s="832">
        <v>235</v>
      </c>
      <c r="L17" s="849">
        <v>23</v>
      </c>
      <c r="M17" s="849">
        <v>5405</v>
      </c>
      <c r="N17" s="832">
        <v>1</v>
      </c>
      <c r="O17" s="832">
        <v>235</v>
      </c>
      <c r="P17" s="849">
        <v>45</v>
      </c>
      <c r="Q17" s="849">
        <v>10620</v>
      </c>
      <c r="R17" s="837">
        <v>1.9648473635522665</v>
      </c>
      <c r="S17" s="850">
        <v>236</v>
      </c>
    </row>
    <row r="18" spans="1:19" ht="14.4" customHeight="1" x14ac:dyDescent="0.3">
      <c r="A18" s="831" t="s">
        <v>3557</v>
      </c>
      <c r="B18" s="832" t="s">
        <v>3558</v>
      </c>
      <c r="C18" s="832" t="s">
        <v>564</v>
      </c>
      <c r="D18" s="832" t="s">
        <v>2416</v>
      </c>
      <c r="E18" s="832" t="s">
        <v>3554</v>
      </c>
      <c r="F18" s="832" t="s">
        <v>3555</v>
      </c>
      <c r="G18" s="832" t="s">
        <v>3556</v>
      </c>
      <c r="H18" s="849">
        <v>6</v>
      </c>
      <c r="I18" s="849">
        <v>222</v>
      </c>
      <c r="J18" s="832">
        <v>3</v>
      </c>
      <c r="K18" s="832">
        <v>37</v>
      </c>
      <c r="L18" s="849">
        <v>2</v>
      </c>
      <c r="M18" s="849">
        <v>74</v>
      </c>
      <c r="N18" s="832">
        <v>1</v>
      </c>
      <c r="O18" s="832">
        <v>37</v>
      </c>
      <c r="P18" s="849">
        <v>3</v>
      </c>
      <c r="Q18" s="849">
        <v>111</v>
      </c>
      <c r="R18" s="837">
        <v>1.5</v>
      </c>
      <c r="S18" s="850">
        <v>37</v>
      </c>
    </row>
    <row r="19" spans="1:19" ht="14.4" customHeight="1" x14ac:dyDescent="0.3">
      <c r="A19" s="831" t="s">
        <v>3557</v>
      </c>
      <c r="B19" s="832" t="s">
        <v>3558</v>
      </c>
      <c r="C19" s="832" t="s">
        <v>564</v>
      </c>
      <c r="D19" s="832" t="s">
        <v>2416</v>
      </c>
      <c r="E19" s="832" t="s">
        <v>3554</v>
      </c>
      <c r="F19" s="832" t="s">
        <v>3571</v>
      </c>
      <c r="G19" s="832" t="s">
        <v>3572</v>
      </c>
      <c r="H19" s="849">
        <v>1</v>
      </c>
      <c r="I19" s="849">
        <v>469</v>
      </c>
      <c r="J19" s="832"/>
      <c r="K19" s="832">
        <v>469</v>
      </c>
      <c r="L19" s="849"/>
      <c r="M19" s="849"/>
      <c r="N19" s="832"/>
      <c r="O19" s="832"/>
      <c r="P19" s="849"/>
      <c r="Q19" s="849"/>
      <c r="R19" s="837"/>
      <c r="S19" s="850"/>
    </row>
    <row r="20" spans="1:19" ht="14.4" customHeight="1" x14ac:dyDescent="0.3">
      <c r="A20" s="831" t="s">
        <v>3557</v>
      </c>
      <c r="B20" s="832" t="s">
        <v>3558</v>
      </c>
      <c r="C20" s="832" t="s">
        <v>564</v>
      </c>
      <c r="D20" s="832" t="s">
        <v>2416</v>
      </c>
      <c r="E20" s="832" t="s">
        <v>3554</v>
      </c>
      <c r="F20" s="832" t="s">
        <v>3573</v>
      </c>
      <c r="G20" s="832" t="s">
        <v>3574</v>
      </c>
      <c r="H20" s="849">
        <v>1</v>
      </c>
      <c r="I20" s="849">
        <v>33.33</v>
      </c>
      <c r="J20" s="832"/>
      <c r="K20" s="832">
        <v>33.33</v>
      </c>
      <c r="L20" s="849"/>
      <c r="M20" s="849"/>
      <c r="N20" s="832"/>
      <c r="O20" s="832"/>
      <c r="P20" s="849">
        <v>1</v>
      </c>
      <c r="Q20" s="849">
        <v>33.33</v>
      </c>
      <c r="R20" s="837"/>
      <c r="S20" s="850">
        <v>33.33</v>
      </c>
    </row>
    <row r="21" spans="1:19" ht="14.4" customHeight="1" x14ac:dyDescent="0.3">
      <c r="A21" s="831" t="s">
        <v>3557</v>
      </c>
      <c r="B21" s="832" t="s">
        <v>3558</v>
      </c>
      <c r="C21" s="832" t="s">
        <v>564</v>
      </c>
      <c r="D21" s="832" t="s">
        <v>2416</v>
      </c>
      <c r="E21" s="832" t="s">
        <v>3554</v>
      </c>
      <c r="F21" s="832" t="s">
        <v>3575</v>
      </c>
      <c r="G21" s="832" t="s">
        <v>3576</v>
      </c>
      <c r="H21" s="849"/>
      <c r="I21" s="849"/>
      <c r="J21" s="832"/>
      <c r="K21" s="832"/>
      <c r="L21" s="849">
        <v>1</v>
      </c>
      <c r="M21" s="849">
        <v>37</v>
      </c>
      <c r="N21" s="832">
        <v>1</v>
      </c>
      <c r="O21" s="832">
        <v>37</v>
      </c>
      <c r="P21" s="849">
        <v>2</v>
      </c>
      <c r="Q21" s="849">
        <v>74</v>
      </c>
      <c r="R21" s="837">
        <v>2</v>
      </c>
      <c r="S21" s="850">
        <v>37</v>
      </c>
    </row>
    <row r="22" spans="1:19" ht="14.4" customHeight="1" x14ac:dyDescent="0.3">
      <c r="A22" s="831" t="s">
        <v>3557</v>
      </c>
      <c r="B22" s="832" t="s">
        <v>3558</v>
      </c>
      <c r="C22" s="832" t="s">
        <v>564</v>
      </c>
      <c r="D22" s="832" t="s">
        <v>2416</v>
      </c>
      <c r="E22" s="832" t="s">
        <v>3554</v>
      </c>
      <c r="F22" s="832" t="s">
        <v>3583</v>
      </c>
      <c r="G22" s="832" t="s">
        <v>3584</v>
      </c>
      <c r="H22" s="849"/>
      <c r="I22" s="849"/>
      <c r="J22" s="832"/>
      <c r="K22" s="832"/>
      <c r="L22" s="849"/>
      <c r="M22" s="849"/>
      <c r="N22" s="832"/>
      <c r="O22" s="832"/>
      <c r="P22" s="849">
        <v>1</v>
      </c>
      <c r="Q22" s="849">
        <v>236</v>
      </c>
      <c r="R22" s="837"/>
      <c r="S22" s="850">
        <v>236</v>
      </c>
    </row>
    <row r="23" spans="1:19" ht="14.4" customHeight="1" x14ac:dyDescent="0.3">
      <c r="A23" s="831" t="s">
        <v>3557</v>
      </c>
      <c r="B23" s="832" t="s">
        <v>3558</v>
      </c>
      <c r="C23" s="832" t="s">
        <v>564</v>
      </c>
      <c r="D23" s="832" t="s">
        <v>2417</v>
      </c>
      <c r="E23" s="832" t="s">
        <v>3554</v>
      </c>
      <c r="F23" s="832" t="s">
        <v>3555</v>
      </c>
      <c r="G23" s="832" t="s">
        <v>3556</v>
      </c>
      <c r="H23" s="849"/>
      <c r="I23" s="849"/>
      <c r="J23" s="832"/>
      <c r="K23" s="832"/>
      <c r="L23" s="849"/>
      <c r="M23" s="849"/>
      <c r="N23" s="832"/>
      <c r="O23" s="832"/>
      <c r="P23" s="849">
        <v>2</v>
      </c>
      <c r="Q23" s="849">
        <v>74</v>
      </c>
      <c r="R23" s="837"/>
      <c r="S23" s="850">
        <v>37</v>
      </c>
    </row>
    <row r="24" spans="1:19" ht="14.4" customHeight="1" x14ac:dyDescent="0.3">
      <c r="A24" s="831" t="s">
        <v>3557</v>
      </c>
      <c r="B24" s="832" t="s">
        <v>3558</v>
      </c>
      <c r="C24" s="832" t="s">
        <v>564</v>
      </c>
      <c r="D24" s="832" t="s">
        <v>2417</v>
      </c>
      <c r="E24" s="832" t="s">
        <v>3554</v>
      </c>
      <c r="F24" s="832" t="s">
        <v>3575</v>
      </c>
      <c r="G24" s="832" t="s">
        <v>3576</v>
      </c>
      <c r="H24" s="849"/>
      <c r="I24" s="849"/>
      <c r="J24" s="832"/>
      <c r="K24" s="832"/>
      <c r="L24" s="849"/>
      <c r="M24" s="849"/>
      <c r="N24" s="832"/>
      <c r="O24" s="832"/>
      <c r="P24" s="849">
        <v>1</v>
      </c>
      <c r="Q24" s="849">
        <v>37</v>
      </c>
      <c r="R24" s="837"/>
      <c r="S24" s="850">
        <v>37</v>
      </c>
    </row>
    <row r="25" spans="1:19" ht="14.4" customHeight="1" x14ac:dyDescent="0.3">
      <c r="A25" s="831" t="s">
        <v>3557</v>
      </c>
      <c r="B25" s="832" t="s">
        <v>3558</v>
      </c>
      <c r="C25" s="832" t="s">
        <v>564</v>
      </c>
      <c r="D25" s="832" t="s">
        <v>2418</v>
      </c>
      <c r="E25" s="832" t="s">
        <v>3554</v>
      </c>
      <c r="F25" s="832" t="s">
        <v>3555</v>
      </c>
      <c r="G25" s="832" t="s">
        <v>3556</v>
      </c>
      <c r="H25" s="849">
        <v>2</v>
      </c>
      <c r="I25" s="849">
        <v>74</v>
      </c>
      <c r="J25" s="832">
        <v>2</v>
      </c>
      <c r="K25" s="832">
        <v>37</v>
      </c>
      <c r="L25" s="849">
        <v>1</v>
      </c>
      <c r="M25" s="849">
        <v>37</v>
      </c>
      <c r="N25" s="832">
        <v>1</v>
      </c>
      <c r="O25" s="832">
        <v>37</v>
      </c>
      <c r="P25" s="849">
        <v>9</v>
      </c>
      <c r="Q25" s="849">
        <v>333</v>
      </c>
      <c r="R25" s="837">
        <v>9</v>
      </c>
      <c r="S25" s="850">
        <v>37</v>
      </c>
    </row>
    <row r="26" spans="1:19" ht="14.4" customHeight="1" x14ac:dyDescent="0.3">
      <c r="A26" s="831" t="s">
        <v>3557</v>
      </c>
      <c r="B26" s="832" t="s">
        <v>3558</v>
      </c>
      <c r="C26" s="832" t="s">
        <v>564</v>
      </c>
      <c r="D26" s="832" t="s">
        <v>2418</v>
      </c>
      <c r="E26" s="832" t="s">
        <v>3554</v>
      </c>
      <c r="F26" s="832" t="s">
        <v>3575</v>
      </c>
      <c r="G26" s="832" t="s">
        <v>3576</v>
      </c>
      <c r="H26" s="849"/>
      <c r="I26" s="849"/>
      <c r="J26" s="832"/>
      <c r="K26" s="832"/>
      <c r="L26" s="849"/>
      <c r="M26" s="849"/>
      <c r="N26" s="832"/>
      <c r="O26" s="832"/>
      <c r="P26" s="849">
        <v>1</v>
      </c>
      <c r="Q26" s="849">
        <v>37</v>
      </c>
      <c r="R26" s="837"/>
      <c r="S26" s="850">
        <v>37</v>
      </c>
    </row>
    <row r="27" spans="1:19" ht="14.4" customHeight="1" x14ac:dyDescent="0.3">
      <c r="A27" s="831" t="s">
        <v>3557</v>
      </c>
      <c r="B27" s="832" t="s">
        <v>3558</v>
      </c>
      <c r="C27" s="832" t="s">
        <v>564</v>
      </c>
      <c r="D27" s="832" t="s">
        <v>2419</v>
      </c>
      <c r="E27" s="832" t="s">
        <v>3554</v>
      </c>
      <c r="F27" s="832" t="s">
        <v>3555</v>
      </c>
      <c r="G27" s="832" t="s">
        <v>3556</v>
      </c>
      <c r="H27" s="849">
        <v>2</v>
      </c>
      <c r="I27" s="849">
        <v>74</v>
      </c>
      <c r="J27" s="832">
        <v>1</v>
      </c>
      <c r="K27" s="832">
        <v>37</v>
      </c>
      <c r="L27" s="849">
        <v>2</v>
      </c>
      <c r="M27" s="849">
        <v>74</v>
      </c>
      <c r="N27" s="832">
        <v>1</v>
      </c>
      <c r="O27" s="832">
        <v>37</v>
      </c>
      <c r="P27" s="849">
        <v>1</v>
      </c>
      <c r="Q27" s="849">
        <v>37</v>
      </c>
      <c r="R27" s="837">
        <v>0.5</v>
      </c>
      <c r="S27" s="850">
        <v>37</v>
      </c>
    </row>
    <row r="28" spans="1:19" ht="14.4" customHeight="1" x14ac:dyDescent="0.3">
      <c r="A28" s="831" t="s">
        <v>3557</v>
      </c>
      <c r="B28" s="832" t="s">
        <v>3558</v>
      </c>
      <c r="C28" s="832" t="s">
        <v>564</v>
      </c>
      <c r="D28" s="832" t="s">
        <v>2420</v>
      </c>
      <c r="E28" s="832" t="s">
        <v>3559</v>
      </c>
      <c r="F28" s="832" t="s">
        <v>3563</v>
      </c>
      <c r="G28" s="832" t="s">
        <v>2119</v>
      </c>
      <c r="H28" s="849"/>
      <c r="I28" s="849"/>
      <c r="J28" s="832"/>
      <c r="K28" s="832"/>
      <c r="L28" s="849">
        <v>2</v>
      </c>
      <c r="M28" s="849">
        <v>153.69999999999999</v>
      </c>
      <c r="N28" s="832">
        <v>1</v>
      </c>
      <c r="O28" s="832">
        <v>76.849999999999994</v>
      </c>
      <c r="P28" s="849"/>
      <c r="Q28" s="849"/>
      <c r="R28" s="837"/>
      <c r="S28" s="850"/>
    </row>
    <row r="29" spans="1:19" ht="14.4" customHeight="1" x14ac:dyDescent="0.3">
      <c r="A29" s="831" t="s">
        <v>3557</v>
      </c>
      <c r="B29" s="832" t="s">
        <v>3558</v>
      </c>
      <c r="C29" s="832" t="s">
        <v>564</v>
      </c>
      <c r="D29" s="832" t="s">
        <v>2420</v>
      </c>
      <c r="E29" s="832" t="s">
        <v>3554</v>
      </c>
      <c r="F29" s="832" t="s">
        <v>3555</v>
      </c>
      <c r="G29" s="832" t="s">
        <v>3556</v>
      </c>
      <c r="H29" s="849">
        <v>21</v>
      </c>
      <c r="I29" s="849">
        <v>777</v>
      </c>
      <c r="J29" s="832">
        <v>0.51219512195121952</v>
      </c>
      <c r="K29" s="832">
        <v>37</v>
      </c>
      <c r="L29" s="849">
        <v>41</v>
      </c>
      <c r="M29" s="849">
        <v>1517</v>
      </c>
      <c r="N29" s="832">
        <v>1</v>
      </c>
      <c r="O29" s="832">
        <v>37</v>
      </c>
      <c r="P29" s="849">
        <v>5</v>
      </c>
      <c r="Q29" s="849">
        <v>185</v>
      </c>
      <c r="R29" s="837">
        <v>0.12195121951219512</v>
      </c>
      <c r="S29" s="850">
        <v>37</v>
      </c>
    </row>
    <row r="30" spans="1:19" ht="14.4" customHeight="1" x14ac:dyDescent="0.3">
      <c r="A30" s="831" t="s">
        <v>3557</v>
      </c>
      <c r="B30" s="832" t="s">
        <v>3558</v>
      </c>
      <c r="C30" s="832" t="s">
        <v>564</v>
      </c>
      <c r="D30" s="832" t="s">
        <v>2420</v>
      </c>
      <c r="E30" s="832" t="s">
        <v>3554</v>
      </c>
      <c r="F30" s="832" t="s">
        <v>3567</v>
      </c>
      <c r="G30" s="832" t="s">
        <v>3568</v>
      </c>
      <c r="H30" s="849">
        <v>1</v>
      </c>
      <c r="I30" s="849">
        <v>5</v>
      </c>
      <c r="J30" s="832"/>
      <c r="K30" s="832">
        <v>5</v>
      </c>
      <c r="L30" s="849"/>
      <c r="M30" s="849"/>
      <c r="N30" s="832"/>
      <c r="O30" s="832"/>
      <c r="P30" s="849"/>
      <c r="Q30" s="849"/>
      <c r="R30" s="837"/>
      <c r="S30" s="850"/>
    </row>
    <row r="31" spans="1:19" ht="14.4" customHeight="1" x14ac:dyDescent="0.3">
      <c r="A31" s="831" t="s">
        <v>3557</v>
      </c>
      <c r="B31" s="832" t="s">
        <v>3558</v>
      </c>
      <c r="C31" s="832" t="s">
        <v>564</v>
      </c>
      <c r="D31" s="832" t="s">
        <v>2420</v>
      </c>
      <c r="E31" s="832" t="s">
        <v>3554</v>
      </c>
      <c r="F31" s="832" t="s">
        <v>3571</v>
      </c>
      <c r="G31" s="832" t="s">
        <v>3572</v>
      </c>
      <c r="H31" s="849"/>
      <c r="I31" s="849"/>
      <c r="J31" s="832"/>
      <c r="K31" s="832"/>
      <c r="L31" s="849">
        <v>2</v>
      </c>
      <c r="M31" s="849">
        <v>940</v>
      </c>
      <c r="N31" s="832">
        <v>1</v>
      </c>
      <c r="O31" s="832">
        <v>470</v>
      </c>
      <c r="P31" s="849"/>
      <c r="Q31" s="849"/>
      <c r="R31" s="837"/>
      <c r="S31" s="850"/>
    </row>
    <row r="32" spans="1:19" ht="14.4" customHeight="1" x14ac:dyDescent="0.3">
      <c r="A32" s="831" t="s">
        <v>3557</v>
      </c>
      <c r="B32" s="832" t="s">
        <v>3558</v>
      </c>
      <c r="C32" s="832" t="s">
        <v>564</v>
      </c>
      <c r="D32" s="832" t="s">
        <v>2420</v>
      </c>
      <c r="E32" s="832" t="s">
        <v>3554</v>
      </c>
      <c r="F32" s="832" t="s">
        <v>3573</v>
      </c>
      <c r="G32" s="832" t="s">
        <v>3574</v>
      </c>
      <c r="H32" s="849">
        <v>3</v>
      </c>
      <c r="I32" s="849">
        <v>100</v>
      </c>
      <c r="J32" s="832">
        <v>0.24999999999999997</v>
      </c>
      <c r="K32" s="832">
        <v>33.333333333333336</v>
      </c>
      <c r="L32" s="849">
        <v>12</v>
      </c>
      <c r="M32" s="849">
        <v>400.00000000000006</v>
      </c>
      <c r="N32" s="832">
        <v>1</v>
      </c>
      <c r="O32" s="832">
        <v>33.333333333333336</v>
      </c>
      <c r="P32" s="849">
        <v>3</v>
      </c>
      <c r="Q32" s="849">
        <v>100</v>
      </c>
      <c r="R32" s="837">
        <v>0.24999999999999997</v>
      </c>
      <c r="S32" s="850">
        <v>33.333333333333336</v>
      </c>
    </row>
    <row r="33" spans="1:19" ht="14.4" customHeight="1" x14ac:dyDescent="0.3">
      <c r="A33" s="831" t="s">
        <v>3557</v>
      </c>
      <c r="B33" s="832" t="s">
        <v>3558</v>
      </c>
      <c r="C33" s="832" t="s">
        <v>564</v>
      </c>
      <c r="D33" s="832" t="s">
        <v>2420</v>
      </c>
      <c r="E33" s="832" t="s">
        <v>3554</v>
      </c>
      <c r="F33" s="832" t="s">
        <v>3575</v>
      </c>
      <c r="G33" s="832" t="s">
        <v>3576</v>
      </c>
      <c r="H33" s="849">
        <v>6</v>
      </c>
      <c r="I33" s="849">
        <v>222</v>
      </c>
      <c r="J33" s="832">
        <v>0.375</v>
      </c>
      <c r="K33" s="832">
        <v>37</v>
      </c>
      <c r="L33" s="849">
        <v>16</v>
      </c>
      <c r="M33" s="849">
        <v>592</v>
      </c>
      <c r="N33" s="832">
        <v>1</v>
      </c>
      <c r="O33" s="832">
        <v>37</v>
      </c>
      <c r="P33" s="849"/>
      <c r="Q33" s="849"/>
      <c r="R33" s="837"/>
      <c r="S33" s="850"/>
    </row>
    <row r="34" spans="1:19" ht="14.4" customHeight="1" x14ac:dyDescent="0.3">
      <c r="A34" s="831" t="s">
        <v>3557</v>
      </c>
      <c r="B34" s="832" t="s">
        <v>3558</v>
      </c>
      <c r="C34" s="832" t="s">
        <v>564</v>
      </c>
      <c r="D34" s="832" t="s">
        <v>2420</v>
      </c>
      <c r="E34" s="832" t="s">
        <v>3554</v>
      </c>
      <c r="F34" s="832" t="s">
        <v>3577</v>
      </c>
      <c r="G34" s="832" t="s">
        <v>3578</v>
      </c>
      <c r="H34" s="849">
        <v>5</v>
      </c>
      <c r="I34" s="849">
        <v>665</v>
      </c>
      <c r="J34" s="832">
        <v>1.25</v>
      </c>
      <c r="K34" s="832">
        <v>133</v>
      </c>
      <c r="L34" s="849">
        <v>4</v>
      </c>
      <c r="M34" s="849">
        <v>532</v>
      </c>
      <c r="N34" s="832">
        <v>1</v>
      </c>
      <c r="O34" s="832">
        <v>133</v>
      </c>
      <c r="P34" s="849"/>
      <c r="Q34" s="849"/>
      <c r="R34" s="837"/>
      <c r="S34" s="850"/>
    </row>
    <row r="35" spans="1:19" ht="14.4" customHeight="1" x14ac:dyDescent="0.3">
      <c r="A35" s="831" t="s">
        <v>3557</v>
      </c>
      <c r="B35" s="832" t="s">
        <v>3558</v>
      </c>
      <c r="C35" s="832" t="s">
        <v>564</v>
      </c>
      <c r="D35" s="832" t="s">
        <v>2420</v>
      </c>
      <c r="E35" s="832" t="s">
        <v>3554</v>
      </c>
      <c r="F35" s="832" t="s">
        <v>3581</v>
      </c>
      <c r="G35" s="832" t="s">
        <v>3582</v>
      </c>
      <c r="H35" s="849"/>
      <c r="I35" s="849"/>
      <c r="J35" s="832"/>
      <c r="K35" s="832"/>
      <c r="L35" s="849">
        <v>10</v>
      </c>
      <c r="M35" s="849">
        <v>1320</v>
      </c>
      <c r="N35" s="832">
        <v>1</v>
      </c>
      <c r="O35" s="832">
        <v>132</v>
      </c>
      <c r="P35" s="849"/>
      <c r="Q35" s="849"/>
      <c r="R35" s="837"/>
      <c r="S35" s="850"/>
    </row>
    <row r="36" spans="1:19" ht="14.4" customHeight="1" x14ac:dyDescent="0.3">
      <c r="A36" s="831" t="s">
        <v>3557</v>
      </c>
      <c r="B36" s="832" t="s">
        <v>3558</v>
      </c>
      <c r="C36" s="832" t="s">
        <v>564</v>
      </c>
      <c r="D36" s="832" t="s">
        <v>2420</v>
      </c>
      <c r="E36" s="832" t="s">
        <v>3554</v>
      </c>
      <c r="F36" s="832" t="s">
        <v>3583</v>
      </c>
      <c r="G36" s="832" t="s">
        <v>3584</v>
      </c>
      <c r="H36" s="849">
        <v>10</v>
      </c>
      <c r="I36" s="849">
        <v>2350</v>
      </c>
      <c r="J36" s="832">
        <v>1</v>
      </c>
      <c r="K36" s="832">
        <v>235</v>
      </c>
      <c r="L36" s="849">
        <v>10</v>
      </c>
      <c r="M36" s="849">
        <v>2350</v>
      </c>
      <c r="N36" s="832">
        <v>1</v>
      </c>
      <c r="O36" s="832">
        <v>235</v>
      </c>
      <c r="P36" s="849">
        <v>3</v>
      </c>
      <c r="Q36" s="849">
        <v>708</v>
      </c>
      <c r="R36" s="837">
        <v>0.30127659574468085</v>
      </c>
      <c r="S36" s="850">
        <v>236</v>
      </c>
    </row>
    <row r="37" spans="1:19" ht="14.4" customHeight="1" x14ac:dyDescent="0.3">
      <c r="A37" s="831" t="s">
        <v>3557</v>
      </c>
      <c r="B37" s="832" t="s">
        <v>3558</v>
      </c>
      <c r="C37" s="832" t="s">
        <v>564</v>
      </c>
      <c r="D37" s="832" t="s">
        <v>2422</v>
      </c>
      <c r="E37" s="832" t="s">
        <v>3554</v>
      </c>
      <c r="F37" s="832" t="s">
        <v>3555</v>
      </c>
      <c r="G37" s="832" t="s">
        <v>3556</v>
      </c>
      <c r="H37" s="849">
        <v>20</v>
      </c>
      <c r="I37" s="849">
        <v>740</v>
      </c>
      <c r="J37" s="832"/>
      <c r="K37" s="832">
        <v>37</v>
      </c>
      <c r="L37" s="849"/>
      <c r="M37" s="849"/>
      <c r="N37" s="832"/>
      <c r="O37" s="832"/>
      <c r="P37" s="849">
        <v>2</v>
      </c>
      <c r="Q37" s="849">
        <v>74</v>
      </c>
      <c r="R37" s="837"/>
      <c r="S37" s="850">
        <v>37</v>
      </c>
    </row>
    <row r="38" spans="1:19" ht="14.4" customHeight="1" x14ac:dyDescent="0.3">
      <c r="A38" s="831" t="s">
        <v>3557</v>
      </c>
      <c r="B38" s="832" t="s">
        <v>3558</v>
      </c>
      <c r="C38" s="832" t="s">
        <v>564</v>
      </c>
      <c r="D38" s="832" t="s">
        <v>2422</v>
      </c>
      <c r="E38" s="832" t="s">
        <v>3554</v>
      </c>
      <c r="F38" s="832" t="s">
        <v>3571</v>
      </c>
      <c r="G38" s="832" t="s">
        <v>3572</v>
      </c>
      <c r="H38" s="849">
        <v>2</v>
      </c>
      <c r="I38" s="849">
        <v>938</v>
      </c>
      <c r="J38" s="832"/>
      <c r="K38" s="832">
        <v>469</v>
      </c>
      <c r="L38" s="849"/>
      <c r="M38" s="849"/>
      <c r="N38" s="832"/>
      <c r="O38" s="832"/>
      <c r="P38" s="849"/>
      <c r="Q38" s="849"/>
      <c r="R38" s="837"/>
      <c r="S38" s="850"/>
    </row>
    <row r="39" spans="1:19" ht="14.4" customHeight="1" x14ac:dyDescent="0.3">
      <c r="A39" s="831" t="s">
        <v>3557</v>
      </c>
      <c r="B39" s="832" t="s">
        <v>3558</v>
      </c>
      <c r="C39" s="832" t="s">
        <v>564</v>
      </c>
      <c r="D39" s="832" t="s">
        <v>2422</v>
      </c>
      <c r="E39" s="832" t="s">
        <v>3554</v>
      </c>
      <c r="F39" s="832" t="s">
        <v>3573</v>
      </c>
      <c r="G39" s="832" t="s">
        <v>3574</v>
      </c>
      <c r="H39" s="849">
        <v>1</v>
      </c>
      <c r="I39" s="849">
        <v>33.33</v>
      </c>
      <c r="J39" s="832"/>
      <c r="K39" s="832">
        <v>33.33</v>
      </c>
      <c r="L39" s="849"/>
      <c r="M39" s="849"/>
      <c r="N39" s="832"/>
      <c r="O39" s="832"/>
      <c r="P39" s="849">
        <v>1</v>
      </c>
      <c r="Q39" s="849">
        <v>33.33</v>
      </c>
      <c r="R39" s="837"/>
      <c r="S39" s="850">
        <v>33.33</v>
      </c>
    </row>
    <row r="40" spans="1:19" ht="14.4" customHeight="1" x14ac:dyDescent="0.3">
      <c r="A40" s="831" t="s">
        <v>3557</v>
      </c>
      <c r="B40" s="832" t="s">
        <v>3558</v>
      </c>
      <c r="C40" s="832" t="s">
        <v>564</v>
      </c>
      <c r="D40" s="832" t="s">
        <v>2422</v>
      </c>
      <c r="E40" s="832" t="s">
        <v>3554</v>
      </c>
      <c r="F40" s="832" t="s">
        <v>3575</v>
      </c>
      <c r="G40" s="832" t="s">
        <v>3576</v>
      </c>
      <c r="H40" s="849">
        <v>6</v>
      </c>
      <c r="I40" s="849">
        <v>222</v>
      </c>
      <c r="J40" s="832"/>
      <c r="K40" s="832">
        <v>37</v>
      </c>
      <c r="L40" s="849"/>
      <c r="M40" s="849"/>
      <c r="N40" s="832"/>
      <c r="O40" s="832"/>
      <c r="P40" s="849">
        <v>4</v>
      </c>
      <c r="Q40" s="849">
        <v>148</v>
      </c>
      <c r="R40" s="837"/>
      <c r="S40" s="850">
        <v>37</v>
      </c>
    </row>
    <row r="41" spans="1:19" ht="14.4" customHeight="1" x14ac:dyDescent="0.3">
      <c r="A41" s="831" t="s">
        <v>3557</v>
      </c>
      <c r="B41" s="832" t="s">
        <v>3558</v>
      </c>
      <c r="C41" s="832" t="s">
        <v>564</v>
      </c>
      <c r="D41" s="832" t="s">
        <v>2422</v>
      </c>
      <c r="E41" s="832" t="s">
        <v>3554</v>
      </c>
      <c r="F41" s="832" t="s">
        <v>3577</v>
      </c>
      <c r="G41" s="832" t="s">
        <v>3578</v>
      </c>
      <c r="H41" s="849">
        <v>1</v>
      </c>
      <c r="I41" s="849">
        <v>133</v>
      </c>
      <c r="J41" s="832"/>
      <c r="K41" s="832">
        <v>133</v>
      </c>
      <c r="L41" s="849"/>
      <c r="M41" s="849"/>
      <c r="N41" s="832"/>
      <c r="O41" s="832"/>
      <c r="P41" s="849"/>
      <c r="Q41" s="849"/>
      <c r="R41" s="837"/>
      <c r="S41" s="850"/>
    </row>
    <row r="42" spans="1:19" ht="14.4" customHeight="1" x14ac:dyDescent="0.3">
      <c r="A42" s="831" t="s">
        <v>3557</v>
      </c>
      <c r="B42" s="832" t="s">
        <v>3558</v>
      </c>
      <c r="C42" s="832" t="s">
        <v>564</v>
      </c>
      <c r="D42" s="832" t="s">
        <v>2422</v>
      </c>
      <c r="E42" s="832" t="s">
        <v>3554</v>
      </c>
      <c r="F42" s="832" t="s">
        <v>3583</v>
      </c>
      <c r="G42" s="832" t="s">
        <v>3584</v>
      </c>
      <c r="H42" s="849"/>
      <c r="I42" s="849"/>
      <c r="J42" s="832"/>
      <c r="K42" s="832"/>
      <c r="L42" s="849"/>
      <c r="M42" s="849"/>
      <c r="N42" s="832"/>
      <c r="O42" s="832"/>
      <c r="P42" s="849">
        <v>1</v>
      </c>
      <c r="Q42" s="849">
        <v>236</v>
      </c>
      <c r="R42" s="837"/>
      <c r="S42" s="850">
        <v>236</v>
      </c>
    </row>
    <row r="43" spans="1:19" ht="14.4" customHeight="1" x14ac:dyDescent="0.3">
      <c r="A43" s="831" t="s">
        <v>3557</v>
      </c>
      <c r="B43" s="832" t="s">
        <v>3558</v>
      </c>
      <c r="C43" s="832" t="s">
        <v>564</v>
      </c>
      <c r="D43" s="832" t="s">
        <v>2423</v>
      </c>
      <c r="E43" s="832" t="s">
        <v>3559</v>
      </c>
      <c r="F43" s="832" t="s">
        <v>3560</v>
      </c>
      <c r="G43" s="832" t="s">
        <v>3561</v>
      </c>
      <c r="H43" s="849">
        <v>4</v>
      </c>
      <c r="I43" s="849">
        <v>433</v>
      </c>
      <c r="J43" s="832">
        <v>1</v>
      </c>
      <c r="K43" s="832">
        <v>108.25</v>
      </c>
      <c r="L43" s="849">
        <v>4</v>
      </c>
      <c r="M43" s="849">
        <v>433</v>
      </c>
      <c r="N43" s="832">
        <v>1</v>
      </c>
      <c r="O43" s="832">
        <v>108.25</v>
      </c>
      <c r="P43" s="849"/>
      <c r="Q43" s="849"/>
      <c r="R43" s="837"/>
      <c r="S43" s="850"/>
    </row>
    <row r="44" spans="1:19" ht="14.4" customHeight="1" x14ac:dyDescent="0.3">
      <c r="A44" s="831" t="s">
        <v>3557</v>
      </c>
      <c r="B44" s="832" t="s">
        <v>3558</v>
      </c>
      <c r="C44" s="832" t="s">
        <v>564</v>
      </c>
      <c r="D44" s="832" t="s">
        <v>2423</v>
      </c>
      <c r="E44" s="832" t="s">
        <v>3559</v>
      </c>
      <c r="F44" s="832" t="s">
        <v>3562</v>
      </c>
      <c r="G44" s="832" t="s">
        <v>2119</v>
      </c>
      <c r="H44" s="849">
        <v>2</v>
      </c>
      <c r="I44" s="849">
        <v>122.8</v>
      </c>
      <c r="J44" s="832">
        <v>2</v>
      </c>
      <c r="K44" s="832">
        <v>61.4</v>
      </c>
      <c r="L44" s="849">
        <v>1</v>
      </c>
      <c r="M44" s="849">
        <v>61.4</v>
      </c>
      <c r="N44" s="832">
        <v>1</v>
      </c>
      <c r="O44" s="832">
        <v>61.4</v>
      </c>
      <c r="P44" s="849"/>
      <c r="Q44" s="849"/>
      <c r="R44" s="837"/>
      <c r="S44" s="850"/>
    </row>
    <row r="45" spans="1:19" ht="14.4" customHeight="1" x14ac:dyDescent="0.3">
      <c r="A45" s="831" t="s">
        <v>3557</v>
      </c>
      <c r="B45" s="832" t="s">
        <v>3558</v>
      </c>
      <c r="C45" s="832" t="s">
        <v>564</v>
      </c>
      <c r="D45" s="832" t="s">
        <v>2423</v>
      </c>
      <c r="E45" s="832" t="s">
        <v>3559</v>
      </c>
      <c r="F45" s="832" t="s">
        <v>3564</v>
      </c>
      <c r="G45" s="832"/>
      <c r="H45" s="849">
        <v>20</v>
      </c>
      <c r="I45" s="849">
        <v>1136.8</v>
      </c>
      <c r="J45" s="832"/>
      <c r="K45" s="832">
        <v>56.839999999999996</v>
      </c>
      <c r="L45" s="849"/>
      <c r="M45" s="849"/>
      <c r="N45" s="832"/>
      <c r="O45" s="832"/>
      <c r="P45" s="849"/>
      <c r="Q45" s="849"/>
      <c r="R45" s="837"/>
      <c r="S45" s="850"/>
    </row>
    <row r="46" spans="1:19" ht="14.4" customHeight="1" x14ac:dyDescent="0.3">
      <c r="A46" s="831" t="s">
        <v>3557</v>
      </c>
      <c r="B46" s="832" t="s">
        <v>3558</v>
      </c>
      <c r="C46" s="832" t="s">
        <v>564</v>
      </c>
      <c r="D46" s="832" t="s">
        <v>2423</v>
      </c>
      <c r="E46" s="832" t="s">
        <v>3559</v>
      </c>
      <c r="F46" s="832" t="s">
        <v>3565</v>
      </c>
      <c r="G46" s="832" t="s">
        <v>3566</v>
      </c>
      <c r="H46" s="849"/>
      <c r="I46" s="849"/>
      <c r="J46" s="832"/>
      <c r="K46" s="832"/>
      <c r="L46" s="849">
        <v>20</v>
      </c>
      <c r="M46" s="849">
        <v>2088.8000000000002</v>
      </c>
      <c r="N46" s="832">
        <v>1</v>
      </c>
      <c r="O46" s="832">
        <v>104.44000000000001</v>
      </c>
      <c r="P46" s="849"/>
      <c r="Q46" s="849"/>
      <c r="R46" s="837"/>
      <c r="S46" s="850"/>
    </row>
    <row r="47" spans="1:19" ht="14.4" customHeight="1" x14ac:dyDescent="0.3">
      <c r="A47" s="831" t="s">
        <v>3557</v>
      </c>
      <c r="B47" s="832" t="s">
        <v>3558</v>
      </c>
      <c r="C47" s="832" t="s">
        <v>564</v>
      </c>
      <c r="D47" s="832" t="s">
        <v>2423</v>
      </c>
      <c r="E47" s="832" t="s">
        <v>3554</v>
      </c>
      <c r="F47" s="832" t="s">
        <v>3555</v>
      </c>
      <c r="G47" s="832" t="s">
        <v>3556</v>
      </c>
      <c r="H47" s="849">
        <v>11</v>
      </c>
      <c r="I47" s="849">
        <v>407</v>
      </c>
      <c r="J47" s="832">
        <v>0.7857142857142857</v>
      </c>
      <c r="K47" s="832">
        <v>37</v>
      </c>
      <c r="L47" s="849">
        <v>14</v>
      </c>
      <c r="M47" s="849">
        <v>518</v>
      </c>
      <c r="N47" s="832">
        <v>1</v>
      </c>
      <c r="O47" s="832">
        <v>37</v>
      </c>
      <c r="P47" s="849">
        <v>22</v>
      </c>
      <c r="Q47" s="849">
        <v>814</v>
      </c>
      <c r="R47" s="837">
        <v>1.5714285714285714</v>
      </c>
      <c r="S47" s="850">
        <v>37</v>
      </c>
    </row>
    <row r="48" spans="1:19" ht="14.4" customHeight="1" x14ac:dyDescent="0.3">
      <c r="A48" s="831" t="s">
        <v>3557</v>
      </c>
      <c r="B48" s="832" t="s">
        <v>3558</v>
      </c>
      <c r="C48" s="832" t="s">
        <v>564</v>
      </c>
      <c r="D48" s="832" t="s">
        <v>2423</v>
      </c>
      <c r="E48" s="832" t="s">
        <v>3554</v>
      </c>
      <c r="F48" s="832" t="s">
        <v>3569</v>
      </c>
      <c r="G48" s="832" t="s">
        <v>3570</v>
      </c>
      <c r="H48" s="849"/>
      <c r="I48" s="849"/>
      <c r="J48" s="832"/>
      <c r="K48" s="832"/>
      <c r="L48" s="849"/>
      <c r="M48" s="849"/>
      <c r="N48" s="832"/>
      <c r="O48" s="832"/>
      <c r="P48" s="849">
        <v>1</v>
      </c>
      <c r="Q48" s="849">
        <v>5</v>
      </c>
      <c r="R48" s="837"/>
      <c r="S48" s="850">
        <v>5</v>
      </c>
    </row>
    <row r="49" spans="1:19" ht="14.4" customHeight="1" x14ac:dyDescent="0.3">
      <c r="A49" s="831" t="s">
        <v>3557</v>
      </c>
      <c r="B49" s="832" t="s">
        <v>3558</v>
      </c>
      <c r="C49" s="832" t="s">
        <v>564</v>
      </c>
      <c r="D49" s="832" t="s">
        <v>2423</v>
      </c>
      <c r="E49" s="832" t="s">
        <v>3554</v>
      </c>
      <c r="F49" s="832" t="s">
        <v>3571</v>
      </c>
      <c r="G49" s="832" t="s">
        <v>3572</v>
      </c>
      <c r="H49" s="849">
        <v>2</v>
      </c>
      <c r="I49" s="849">
        <v>938</v>
      </c>
      <c r="J49" s="832">
        <v>1.9957446808510639</v>
      </c>
      <c r="K49" s="832">
        <v>469</v>
      </c>
      <c r="L49" s="849">
        <v>1</v>
      </c>
      <c r="M49" s="849">
        <v>470</v>
      </c>
      <c r="N49" s="832">
        <v>1</v>
      </c>
      <c r="O49" s="832">
        <v>470</v>
      </c>
      <c r="P49" s="849">
        <v>1</v>
      </c>
      <c r="Q49" s="849">
        <v>471</v>
      </c>
      <c r="R49" s="837">
        <v>1.0021276595744681</v>
      </c>
      <c r="S49" s="850">
        <v>471</v>
      </c>
    </row>
    <row r="50" spans="1:19" ht="14.4" customHeight="1" x14ac:dyDescent="0.3">
      <c r="A50" s="831" t="s">
        <v>3557</v>
      </c>
      <c r="B50" s="832" t="s">
        <v>3558</v>
      </c>
      <c r="C50" s="832" t="s">
        <v>564</v>
      </c>
      <c r="D50" s="832" t="s">
        <v>2423</v>
      </c>
      <c r="E50" s="832" t="s">
        <v>3554</v>
      </c>
      <c r="F50" s="832" t="s">
        <v>3573</v>
      </c>
      <c r="G50" s="832" t="s">
        <v>3574</v>
      </c>
      <c r="H50" s="849">
        <v>3</v>
      </c>
      <c r="I50" s="849">
        <v>100</v>
      </c>
      <c r="J50" s="832">
        <v>1.4999250037498124</v>
      </c>
      <c r="K50" s="832">
        <v>33.333333333333336</v>
      </c>
      <c r="L50" s="849">
        <v>2</v>
      </c>
      <c r="M50" s="849">
        <v>66.67</v>
      </c>
      <c r="N50" s="832">
        <v>1</v>
      </c>
      <c r="O50" s="832">
        <v>33.335000000000001</v>
      </c>
      <c r="P50" s="849">
        <v>1</v>
      </c>
      <c r="Q50" s="849">
        <v>33.33</v>
      </c>
      <c r="R50" s="837">
        <v>0.49992500374981247</v>
      </c>
      <c r="S50" s="850">
        <v>33.33</v>
      </c>
    </row>
    <row r="51" spans="1:19" ht="14.4" customHeight="1" x14ac:dyDescent="0.3">
      <c r="A51" s="831" t="s">
        <v>3557</v>
      </c>
      <c r="B51" s="832" t="s">
        <v>3558</v>
      </c>
      <c r="C51" s="832" t="s">
        <v>564</v>
      </c>
      <c r="D51" s="832" t="s">
        <v>2423</v>
      </c>
      <c r="E51" s="832" t="s">
        <v>3554</v>
      </c>
      <c r="F51" s="832" t="s">
        <v>3575</v>
      </c>
      <c r="G51" s="832" t="s">
        <v>3576</v>
      </c>
      <c r="H51" s="849">
        <v>11</v>
      </c>
      <c r="I51" s="849">
        <v>407</v>
      </c>
      <c r="J51" s="832">
        <v>1.375</v>
      </c>
      <c r="K51" s="832">
        <v>37</v>
      </c>
      <c r="L51" s="849">
        <v>8</v>
      </c>
      <c r="M51" s="849">
        <v>296</v>
      </c>
      <c r="N51" s="832">
        <v>1</v>
      </c>
      <c r="O51" s="832">
        <v>37</v>
      </c>
      <c r="P51" s="849">
        <v>4</v>
      </c>
      <c r="Q51" s="849">
        <v>148</v>
      </c>
      <c r="R51" s="837">
        <v>0.5</v>
      </c>
      <c r="S51" s="850">
        <v>37</v>
      </c>
    </row>
    <row r="52" spans="1:19" ht="14.4" customHeight="1" x14ac:dyDescent="0.3">
      <c r="A52" s="831" t="s">
        <v>3557</v>
      </c>
      <c r="B52" s="832" t="s">
        <v>3558</v>
      </c>
      <c r="C52" s="832" t="s">
        <v>564</v>
      </c>
      <c r="D52" s="832" t="s">
        <v>2423</v>
      </c>
      <c r="E52" s="832" t="s">
        <v>3554</v>
      </c>
      <c r="F52" s="832" t="s">
        <v>3577</v>
      </c>
      <c r="G52" s="832" t="s">
        <v>3578</v>
      </c>
      <c r="H52" s="849">
        <v>4</v>
      </c>
      <c r="I52" s="849">
        <v>532</v>
      </c>
      <c r="J52" s="832">
        <v>0.8</v>
      </c>
      <c r="K52" s="832">
        <v>133</v>
      </c>
      <c r="L52" s="849">
        <v>5</v>
      </c>
      <c r="M52" s="849">
        <v>665</v>
      </c>
      <c r="N52" s="832">
        <v>1</v>
      </c>
      <c r="O52" s="832">
        <v>133</v>
      </c>
      <c r="P52" s="849">
        <v>1</v>
      </c>
      <c r="Q52" s="849">
        <v>133</v>
      </c>
      <c r="R52" s="837">
        <v>0.2</v>
      </c>
      <c r="S52" s="850">
        <v>133</v>
      </c>
    </row>
    <row r="53" spans="1:19" ht="14.4" customHeight="1" x14ac:dyDescent="0.3">
      <c r="A53" s="831" t="s">
        <v>3557</v>
      </c>
      <c r="B53" s="832" t="s">
        <v>3558</v>
      </c>
      <c r="C53" s="832" t="s">
        <v>564</v>
      </c>
      <c r="D53" s="832" t="s">
        <v>2423</v>
      </c>
      <c r="E53" s="832" t="s">
        <v>3554</v>
      </c>
      <c r="F53" s="832" t="s">
        <v>3581</v>
      </c>
      <c r="G53" s="832" t="s">
        <v>3582</v>
      </c>
      <c r="H53" s="849">
        <v>20</v>
      </c>
      <c r="I53" s="849">
        <v>2620</v>
      </c>
      <c r="J53" s="832">
        <v>0.99242424242424243</v>
      </c>
      <c r="K53" s="832">
        <v>131</v>
      </c>
      <c r="L53" s="849">
        <v>20</v>
      </c>
      <c r="M53" s="849">
        <v>2640</v>
      </c>
      <c r="N53" s="832">
        <v>1</v>
      </c>
      <c r="O53" s="832">
        <v>132</v>
      </c>
      <c r="P53" s="849"/>
      <c r="Q53" s="849"/>
      <c r="R53" s="837"/>
      <c r="S53" s="850"/>
    </row>
    <row r="54" spans="1:19" ht="14.4" customHeight="1" x14ac:dyDescent="0.3">
      <c r="A54" s="831" t="s">
        <v>3557</v>
      </c>
      <c r="B54" s="832" t="s">
        <v>3558</v>
      </c>
      <c r="C54" s="832" t="s">
        <v>564</v>
      </c>
      <c r="D54" s="832" t="s">
        <v>2423</v>
      </c>
      <c r="E54" s="832" t="s">
        <v>3554</v>
      </c>
      <c r="F54" s="832" t="s">
        <v>3583</v>
      </c>
      <c r="G54" s="832" t="s">
        <v>3584</v>
      </c>
      <c r="H54" s="849">
        <v>2</v>
      </c>
      <c r="I54" s="849">
        <v>470</v>
      </c>
      <c r="J54" s="832">
        <v>2</v>
      </c>
      <c r="K54" s="832">
        <v>235</v>
      </c>
      <c r="L54" s="849">
        <v>1</v>
      </c>
      <c r="M54" s="849">
        <v>235</v>
      </c>
      <c r="N54" s="832">
        <v>1</v>
      </c>
      <c r="O54" s="832">
        <v>235</v>
      </c>
      <c r="P54" s="849">
        <v>2</v>
      </c>
      <c r="Q54" s="849">
        <v>472</v>
      </c>
      <c r="R54" s="837">
        <v>2.0085106382978721</v>
      </c>
      <c r="S54" s="850">
        <v>236</v>
      </c>
    </row>
    <row r="55" spans="1:19" ht="14.4" customHeight="1" x14ac:dyDescent="0.3">
      <c r="A55" s="831" t="s">
        <v>3557</v>
      </c>
      <c r="B55" s="832" t="s">
        <v>3585</v>
      </c>
      <c r="C55" s="832" t="s">
        <v>564</v>
      </c>
      <c r="D55" s="832" t="s">
        <v>3548</v>
      </c>
      <c r="E55" s="832" t="s">
        <v>3554</v>
      </c>
      <c r="F55" s="832" t="s">
        <v>3589</v>
      </c>
      <c r="G55" s="832" t="s">
        <v>3590</v>
      </c>
      <c r="H55" s="849">
        <v>1</v>
      </c>
      <c r="I55" s="849">
        <v>122</v>
      </c>
      <c r="J55" s="832">
        <v>1</v>
      </c>
      <c r="K55" s="832">
        <v>122</v>
      </c>
      <c r="L55" s="849">
        <v>1</v>
      </c>
      <c r="M55" s="849">
        <v>122</v>
      </c>
      <c r="N55" s="832">
        <v>1</v>
      </c>
      <c r="O55" s="832">
        <v>122</v>
      </c>
      <c r="P55" s="849"/>
      <c r="Q55" s="849"/>
      <c r="R55" s="837"/>
      <c r="S55" s="850"/>
    </row>
    <row r="56" spans="1:19" ht="14.4" customHeight="1" x14ac:dyDescent="0.3">
      <c r="A56" s="831" t="s">
        <v>3557</v>
      </c>
      <c r="B56" s="832" t="s">
        <v>3585</v>
      </c>
      <c r="C56" s="832" t="s">
        <v>564</v>
      </c>
      <c r="D56" s="832" t="s">
        <v>3548</v>
      </c>
      <c r="E56" s="832" t="s">
        <v>3554</v>
      </c>
      <c r="F56" s="832" t="s">
        <v>3575</v>
      </c>
      <c r="G56" s="832" t="s">
        <v>3576</v>
      </c>
      <c r="H56" s="849">
        <v>3</v>
      </c>
      <c r="I56" s="849">
        <v>111</v>
      </c>
      <c r="J56" s="832"/>
      <c r="K56" s="832">
        <v>37</v>
      </c>
      <c r="L56" s="849"/>
      <c r="M56" s="849"/>
      <c r="N56" s="832"/>
      <c r="O56" s="832"/>
      <c r="P56" s="849"/>
      <c r="Q56" s="849"/>
      <c r="R56" s="837"/>
      <c r="S56" s="850"/>
    </row>
    <row r="57" spans="1:19" ht="14.4" customHeight="1" x14ac:dyDescent="0.3">
      <c r="A57" s="831" t="s">
        <v>3557</v>
      </c>
      <c r="B57" s="832" t="s">
        <v>3585</v>
      </c>
      <c r="C57" s="832" t="s">
        <v>564</v>
      </c>
      <c r="D57" s="832" t="s">
        <v>2412</v>
      </c>
      <c r="E57" s="832" t="s">
        <v>3559</v>
      </c>
      <c r="F57" s="832" t="s">
        <v>3560</v>
      </c>
      <c r="G57" s="832" t="s">
        <v>3561</v>
      </c>
      <c r="H57" s="849">
        <v>2</v>
      </c>
      <c r="I57" s="849">
        <v>216.5</v>
      </c>
      <c r="J57" s="832">
        <v>0.29411764705882354</v>
      </c>
      <c r="K57" s="832">
        <v>108.25</v>
      </c>
      <c r="L57" s="849">
        <v>6.8</v>
      </c>
      <c r="M57" s="849">
        <v>736.1</v>
      </c>
      <c r="N57" s="832">
        <v>1</v>
      </c>
      <c r="O57" s="832">
        <v>108.25</v>
      </c>
      <c r="P57" s="849">
        <v>11</v>
      </c>
      <c r="Q57" s="849">
        <v>1190.75</v>
      </c>
      <c r="R57" s="837">
        <v>1.6176470588235294</v>
      </c>
      <c r="S57" s="850">
        <v>108.25</v>
      </c>
    </row>
    <row r="58" spans="1:19" ht="14.4" customHeight="1" x14ac:dyDescent="0.3">
      <c r="A58" s="831" t="s">
        <v>3557</v>
      </c>
      <c r="B58" s="832" t="s">
        <v>3585</v>
      </c>
      <c r="C58" s="832" t="s">
        <v>564</v>
      </c>
      <c r="D58" s="832" t="s">
        <v>2412</v>
      </c>
      <c r="E58" s="832" t="s">
        <v>3559</v>
      </c>
      <c r="F58" s="832" t="s">
        <v>3562</v>
      </c>
      <c r="G58" s="832" t="s">
        <v>2119</v>
      </c>
      <c r="H58" s="849">
        <v>0.5</v>
      </c>
      <c r="I58" s="849">
        <v>30.7</v>
      </c>
      <c r="J58" s="832">
        <v>0.20833333333333334</v>
      </c>
      <c r="K58" s="832">
        <v>61.4</v>
      </c>
      <c r="L58" s="849">
        <v>2.4</v>
      </c>
      <c r="M58" s="849">
        <v>147.35999999999999</v>
      </c>
      <c r="N58" s="832">
        <v>1</v>
      </c>
      <c r="O58" s="832">
        <v>61.4</v>
      </c>
      <c r="P58" s="849">
        <v>5.5</v>
      </c>
      <c r="Q58" s="849">
        <v>337.7</v>
      </c>
      <c r="R58" s="837">
        <v>2.291666666666667</v>
      </c>
      <c r="S58" s="850">
        <v>61.4</v>
      </c>
    </row>
    <row r="59" spans="1:19" ht="14.4" customHeight="1" x14ac:dyDescent="0.3">
      <c r="A59" s="831" t="s">
        <v>3557</v>
      </c>
      <c r="B59" s="832" t="s">
        <v>3585</v>
      </c>
      <c r="C59" s="832" t="s">
        <v>564</v>
      </c>
      <c r="D59" s="832" t="s">
        <v>2412</v>
      </c>
      <c r="E59" s="832" t="s">
        <v>3559</v>
      </c>
      <c r="F59" s="832" t="s">
        <v>3586</v>
      </c>
      <c r="G59" s="832" t="s">
        <v>600</v>
      </c>
      <c r="H59" s="849"/>
      <c r="I59" s="849"/>
      <c r="J59" s="832"/>
      <c r="K59" s="832"/>
      <c r="L59" s="849"/>
      <c r="M59" s="849"/>
      <c r="N59" s="832"/>
      <c r="O59" s="832"/>
      <c r="P59" s="849">
        <v>1</v>
      </c>
      <c r="Q59" s="849">
        <v>78</v>
      </c>
      <c r="R59" s="837"/>
      <c r="S59" s="850">
        <v>78</v>
      </c>
    </row>
    <row r="60" spans="1:19" ht="14.4" customHeight="1" x14ac:dyDescent="0.3">
      <c r="A60" s="831" t="s">
        <v>3557</v>
      </c>
      <c r="B60" s="832" t="s">
        <v>3585</v>
      </c>
      <c r="C60" s="832" t="s">
        <v>564</v>
      </c>
      <c r="D60" s="832" t="s">
        <v>2412</v>
      </c>
      <c r="E60" s="832" t="s">
        <v>3559</v>
      </c>
      <c r="F60" s="832" t="s">
        <v>3587</v>
      </c>
      <c r="G60" s="832" t="s">
        <v>3588</v>
      </c>
      <c r="H60" s="849">
        <v>13</v>
      </c>
      <c r="I60" s="849">
        <v>19581.64</v>
      </c>
      <c r="J60" s="832">
        <v>13.000690479352011</v>
      </c>
      <c r="K60" s="832">
        <v>1506.28</v>
      </c>
      <c r="L60" s="849">
        <v>1</v>
      </c>
      <c r="M60" s="849">
        <v>1506.2</v>
      </c>
      <c r="N60" s="832">
        <v>1</v>
      </c>
      <c r="O60" s="832">
        <v>1506.2</v>
      </c>
      <c r="P60" s="849">
        <v>0.5</v>
      </c>
      <c r="Q60" s="849">
        <v>753.1</v>
      </c>
      <c r="R60" s="837">
        <v>0.5</v>
      </c>
      <c r="S60" s="850">
        <v>1506.2</v>
      </c>
    </row>
    <row r="61" spans="1:19" ht="14.4" customHeight="1" x14ac:dyDescent="0.3">
      <c r="A61" s="831" t="s">
        <v>3557</v>
      </c>
      <c r="B61" s="832" t="s">
        <v>3585</v>
      </c>
      <c r="C61" s="832" t="s">
        <v>564</v>
      </c>
      <c r="D61" s="832" t="s">
        <v>2412</v>
      </c>
      <c r="E61" s="832" t="s">
        <v>3559</v>
      </c>
      <c r="F61" s="832" t="s">
        <v>3565</v>
      </c>
      <c r="G61" s="832" t="s">
        <v>3566</v>
      </c>
      <c r="H61" s="849"/>
      <c r="I61" s="849"/>
      <c r="J61" s="832"/>
      <c r="K61" s="832"/>
      <c r="L61" s="849">
        <v>20</v>
      </c>
      <c r="M61" s="849">
        <v>2088.8000000000002</v>
      </c>
      <c r="N61" s="832">
        <v>1</v>
      </c>
      <c r="O61" s="832">
        <v>104.44000000000001</v>
      </c>
      <c r="P61" s="849">
        <v>40</v>
      </c>
      <c r="Q61" s="849">
        <v>4177.6000000000004</v>
      </c>
      <c r="R61" s="837">
        <v>2</v>
      </c>
      <c r="S61" s="850">
        <v>104.44000000000001</v>
      </c>
    </row>
    <row r="62" spans="1:19" ht="14.4" customHeight="1" x14ac:dyDescent="0.3">
      <c r="A62" s="831" t="s">
        <v>3557</v>
      </c>
      <c r="B62" s="832" t="s">
        <v>3585</v>
      </c>
      <c r="C62" s="832" t="s">
        <v>564</v>
      </c>
      <c r="D62" s="832" t="s">
        <v>2412</v>
      </c>
      <c r="E62" s="832" t="s">
        <v>3554</v>
      </c>
      <c r="F62" s="832" t="s">
        <v>3589</v>
      </c>
      <c r="G62" s="832" t="s">
        <v>3590</v>
      </c>
      <c r="H62" s="849">
        <v>18</v>
      </c>
      <c r="I62" s="849">
        <v>2196</v>
      </c>
      <c r="J62" s="832">
        <v>2.25</v>
      </c>
      <c r="K62" s="832">
        <v>122</v>
      </c>
      <c r="L62" s="849">
        <v>8</v>
      </c>
      <c r="M62" s="849">
        <v>976</v>
      </c>
      <c r="N62" s="832">
        <v>1</v>
      </c>
      <c r="O62" s="832">
        <v>122</v>
      </c>
      <c r="P62" s="849">
        <v>6</v>
      </c>
      <c r="Q62" s="849">
        <v>732</v>
      </c>
      <c r="R62" s="837">
        <v>0.75</v>
      </c>
      <c r="S62" s="850">
        <v>122</v>
      </c>
    </row>
    <row r="63" spans="1:19" ht="14.4" customHeight="1" x14ac:dyDescent="0.3">
      <c r="A63" s="831" t="s">
        <v>3557</v>
      </c>
      <c r="B63" s="832" t="s">
        <v>3585</v>
      </c>
      <c r="C63" s="832" t="s">
        <v>564</v>
      </c>
      <c r="D63" s="832" t="s">
        <v>2412</v>
      </c>
      <c r="E63" s="832" t="s">
        <v>3554</v>
      </c>
      <c r="F63" s="832" t="s">
        <v>3591</v>
      </c>
      <c r="G63" s="832" t="s">
        <v>3592</v>
      </c>
      <c r="H63" s="849">
        <v>1</v>
      </c>
      <c r="I63" s="849">
        <v>83</v>
      </c>
      <c r="J63" s="832">
        <v>0.2</v>
      </c>
      <c r="K63" s="832">
        <v>83</v>
      </c>
      <c r="L63" s="849">
        <v>5</v>
      </c>
      <c r="M63" s="849">
        <v>415</v>
      </c>
      <c r="N63" s="832">
        <v>1</v>
      </c>
      <c r="O63" s="832">
        <v>83</v>
      </c>
      <c r="P63" s="849">
        <v>2</v>
      </c>
      <c r="Q63" s="849">
        <v>166</v>
      </c>
      <c r="R63" s="837">
        <v>0.4</v>
      </c>
      <c r="S63" s="850">
        <v>83</v>
      </c>
    </row>
    <row r="64" spans="1:19" ht="14.4" customHeight="1" x14ac:dyDescent="0.3">
      <c r="A64" s="831" t="s">
        <v>3557</v>
      </c>
      <c r="B64" s="832" t="s">
        <v>3585</v>
      </c>
      <c r="C64" s="832" t="s">
        <v>564</v>
      </c>
      <c r="D64" s="832" t="s">
        <v>2412</v>
      </c>
      <c r="E64" s="832" t="s">
        <v>3554</v>
      </c>
      <c r="F64" s="832" t="s">
        <v>3555</v>
      </c>
      <c r="G64" s="832" t="s">
        <v>3556</v>
      </c>
      <c r="H64" s="849">
        <v>41</v>
      </c>
      <c r="I64" s="849">
        <v>1517</v>
      </c>
      <c r="J64" s="832">
        <v>1.2424242424242424</v>
      </c>
      <c r="K64" s="832">
        <v>37</v>
      </c>
      <c r="L64" s="849">
        <v>33</v>
      </c>
      <c r="M64" s="849">
        <v>1221</v>
      </c>
      <c r="N64" s="832">
        <v>1</v>
      </c>
      <c r="O64" s="832">
        <v>37</v>
      </c>
      <c r="P64" s="849">
        <v>11</v>
      </c>
      <c r="Q64" s="849">
        <v>407</v>
      </c>
      <c r="R64" s="837">
        <v>0.33333333333333331</v>
      </c>
      <c r="S64" s="850">
        <v>37</v>
      </c>
    </row>
    <row r="65" spans="1:19" ht="14.4" customHeight="1" x14ac:dyDescent="0.3">
      <c r="A65" s="831" t="s">
        <v>3557</v>
      </c>
      <c r="B65" s="832" t="s">
        <v>3585</v>
      </c>
      <c r="C65" s="832" t="s">
        <v>564</v>
      </c>
      <c r="D65" s="832" t="s">
        <v>2412</v>
      </c>
      <c r="E65" s="832" t="s">
        <v>3554</v>
      </c>
      <c r="F65" s="832" t="s">
        <v>3593</v>
      </c>
      <c r="G65" s="832" t="s">
        <v>3594</v>
      </c>
      <c r="H65" s="849"/>
      <c r="I65" s="849"/>
      <c r="J65" s="832"/>
      <c r="K65" s="832"/>
      <c r="L65" s="849"/>
      <c r="M65" s="849"/>
      <c r="N65" s="832"/>
      <c r="O65" s="832"/>
      <c r="P65" s="849">
        <v>1</v>
      </c>
      <c r="Q65" s="849">
        <v>702</v>
      </c>
      <c r="R65" s="837"/>
      <c r="S65" s="850">
        <v>702</v>
      </c>
    </row>
    <row r="66" spans="1:19" ht="14.4" customHeight="1" x14ac:dyDescent="0.3">
      <c r="A66" s="831" t="s">
        <v>3557</v>
      </c>
      <c r="B66" s="832" t="s">
        <v>3585</v>
      </c>
      <c r="C66" s="832" t="s">
        <v>564</v>
      </c>
      <c r="D66" s="832" t="s">
        <v>2412</v>
      </c>
      <c r="E66" s="832" t="s">
        <v>3554</v>
      </c>
      <c r="F66" s="832" t="s">
        <v>3595</v>
      </c>
      <c r="G66" s="832" t="s">
        <v>3596</v>
      </c>
      <c r="H66" s="849">
        <v>2</v>
      </c>
      <c r="I66" s="849">
        <v>888</v>
      </c>
      <c r="J66" s="832"/>
      <c r="K66" s="832">
        <v>444</v>
      </c>
      <c r="L66" s="849"/>
      <c r="M66" s="849"/>
      <c r="N66" s="832"/>
      <c r="O66" s="832"/>
      <c r="P66" s="849"/>
      <c r="Q66" s="849"/>
      <c r="R66" s="837"/>
      <c r="S66" s="850"/>
    </row>
    <row r="67" spans="1:19" ht="14.4" customHeight="1" x14ac:dyDescent="0.3">
      <c r="A67" s="831" t="s">
        <v>3557</v>
      </c>
      <c r="B67" s="832" t="s">
        <v>3585</v>
      </c>
      <c r="C67" s="832" t="s">
        <v>564</v>
      </c>
      <c r="D67" s="832" t="s">
        <v>2412</v>
      </c>
      <c r="E67" s="832" t="s">
        <v>3554</v>
      </c>
      <c r="F67" s="832" t="s">
        <v>3597</v>
      </c>
      <c r="G67" s="832" t="s">
        <v>3598</v>
      </c>
      <c r="H67" s="849">
        <v>3</v>
      </c>
      <c r="I67" s="849">
        <v>666</v>
      </c>
      <c r="J67" s="832">
        <v>2.9865470852017939</v>
      </c>
      <c r="K67" s="832">
        <v>222</v>
      </c>
      <c r="L67" s="849">
        <v>1</v>
      </c>
      <c r="M67" s="849">
        <v>223</v>
      </c>
      <c r="N67" s="832">
        <v>1</v>
      </c>
      <c r="O67" s="832">
        <v>223</v>
      </c>
      <c r="P67" s="849">
        <v>1</v>
      </c>
      <c r="Q67" s="849">
        <v>223</v>
      </c>
      <c r="R67" s="837">
        <v>1</v>
      </c>
      <c r="S67" s="850">
        <v>223</v>
      </c>
    </row>
    <row r="68" spans="1:19" ht="14.4" customHeight="1" x14ac:dyDescent="0.3">
      <c r="A68" s="831" t="s">
        <v>3557</v>
      </c>
      <c r="B68" s="832" t="s">
        <v>3585</v>
      </c>
      <c r="C68" s="832" t="s">
        <v>564</v>
      </c>
      <c r="D68" s="832" t="s">
        <v>2412</v>
      </c>
      <c r="E68" s="832" t="s">
        <v>3554</v>
      </c>
      <c r="F68" s="832" t="s">
        <v>3573</v>
      </c>
      <c r="G68" s="832" t="s">
        <v>3574</v>
      </c>
      <c r="H68" s="849">
        <v>16</v>
      </c>
      <c r="I68" s="849">
        <v>533.33000000000004</v>
      </c>
      <c r="J68" s="832">
        <v>0.7999910000449999</v>
      </c>
      <c r="K68" s="832">
        <v>33.333125000000003</v>
      </c>
      <c r="L68" s="849">
        <v>20</v>
      </c>
      <c r="M68" s="849">
        <v>666.67</v>
      </c>
      <c r="N68" s="832">
        <v>1</v>
      </c>
      <c r="O68" s="832">
        <v>33.333500000000001</v>
      </c>
      <c r="P68" s="849">
        <v>28</v>
      </c>
      <c r="Q68" s="849">
        <v>933.33999999999992</v>
      </c>
      <c r="R68" s="837">
        <v>1.4000029999850001</v>
      </c>
      <c r="S68" s="850">
        <v>33.333571428571425</v>
      </c>
    </row>
    <row r="69" spans="1:19" ht="14.4" customHeight="1" x14ac:dyDescent="0.3">
      <c r="A69" s="831" t="s">
        <v>3557</v>
      </c>
      <c r="B69" s="832" t="s">
        <v>3585</v>
      </c>
      <c r="C69" s="832" t="s">
        <v>564</v>
      </c>
      <c r="D69" s="832" t="s">
        <v>2412</v>
      </c>
      <c r="E69" s="832" t="s">
        <v>3554</v>
      </c>
      <c r="F69" s="832" t="s">
        <v>3599</v>
      </c>
      <c r="G69" s="832" t="s">
        <v>3600</v>
      </c>
      <c r="H69" s="849">
        <v>3</v>
      </c>
      <c r="I69" s="849">
        <v>1062</v>
      </c>
      <c r="J69" s="832">
        <v>1.4957746478873239</v>
      </c>
      <c r="K69" s="832">
        <v>354</v>
      </c>
      <c r="L69" s="849">
        <v>2</v>
      </c>
      <c r="M69" s="849">
        <v>710</v>
      </c>
      <c r="N69" s="832">
        <v>1</v>
      </c>
      <c r="O69" s="832">
        <v>355</v>
      </c>
      <c r="P69" s="849">
        <v>5</v>
      </c>
      <c r="Q69" s="849">
        <v>1775</v>
      </c>
      <c r="R69" s="837">
        <v>2.5</v>
      </c>
      <c r="S69" s="850">
        <v>355</v>
      </c>
    </row>
    <row r="70" spans="1:19" ht="14.4" customHeight="1" x14ac:dyDescent="0.3">
      <c r="A70" s="831" t="s">
        <v>3557</v>
      </c>
      <c r="B70" s="832" t="s">
        <v>3585</v>
      </c>
      <c r="C70" s="832" t="s">
        <v>564</v>
      </c>
      <c r="D70" s="832" t="s">
        <v>2412</v>
      </c>
      <c r="E70" s="832" t="s">
        <v>3554</v>
      </c>
      <c r="F70" s="832" t="s">
        <v>3575</v>
      </c>
      <c r="G70" s="832" t="s">
        <v>3576</v>
      </c>
      <c r="H70" s="849">
        <v>26</v>
      </c>
      <c r="I70" s="849">
        <v>962</v>
      </c>
      <c r="J70" s="832">
        <v>1.7333333333333334</v>
      </c>
      <c r="K70" s="832">
        <v>37</v>
      </c>
      <c r="L70" s="849">
        <v>15</v>
      </c>
      <c r="M70" s="849">
        <v>555</v>
      </c>
      <c r="N70" s="832">
        <v>1</v>
      </c>
      <c r="O70" s="832">
        <v>37</v>
      </c>
      <c r="P70" s="849">
        <v>19</v>
      </c>
      <c r="Q70" s="849">
        <v>703</v>
      </c>
      <c r="R70" s="837">
        <v>1.2666666666666666</v>
      </c>
      <c r="S70" s="850">
        <v>37</v>
      </c>
    </row>
    <row r="71" spans="1:19" ht="14.4" customHeight="1" x14ac:dyDescent="0.3">
      <c r="A71" s="831" t="s">
        <v>3557</v>
      </c>
      <c r="B71" s="832" t="s">
        <v>3585</v>
      </c>
      <c r="C71" s="832" t="s">
        <v>564</v>
      </c>
      <c r="D71" s="832" t="s">
        <v>2412</v>
      </c>
      <c r="E71" s="832" t="s">
        <v>3554</v>
      </c>
      <c r="F71" s="832" t="s">
        <v>3579</v>
      </c>
      <c r="G71" s="832" t="s">
        <v>3580</v>
      </c>
      <c r="H71" s="849"/>
      <c r="I71" s="849"/>
      <c r="J71" s="832"/>
      <c r="K71" s="832"/>
      <c r="L71" s="849">
        <v>5</v>
      </c>
      <c r="M71" s="849">
        <v>160</v>
      </c>
      <c r="N71" s="832">
        <v>1</v>
      </c>
      <c r="O71" s="832">
        <v>32</v>
      </c>
      <c r="P71" s="849"/>
      <c r="Q71" s="849"/>
      <c r="R71" s="837"/>
      <c r="S71" s="850"/>
    </row>
    <row r="72" spans="1:19" ht="14.4" customHeight="1" x14ac:dyDescent="0.3">
      <c r="A72" s="831" t="s">
        <v>3557</v>
      </c>
      <c r="B72" s="832" t="s">
        <v>3585</v>
      </c>
      <c r="C72" s="832" t="s">
        <v>564</v>
      </c>
      <c r="D72" s="832" t="s">
        <v>2412</v>
      </c>
      <c r="E72" s="832" t="s">
        <v>3554</v>
      </c>
      <c r="F72" s="832" t="s">
        <v>3581</v>
      </c>
      <c r="G72" s="832" t="s">
        <v>3582</v>
      </c>
      <c r="H72" s="849">
        <v>26</v>
      </c>
      <c r="I72" s="849">
        <v>3406</v>
      </c>
      <c r="J72" s="832">
        <v>0.51606060606060611</v>
      </c>
      <c r="K72" s="832">
        <v>131</v>
      </c>
      <c r="L72" s="849">
        <v>50</v>
      </c>
      <c r="M72" s="849">
        <v>6600</v>
      </c>
      <c r="N72" s="832">
        <v>1</v>
      </c>
      <c r="O72" s="832">
        <v>132</v>
      </c>
      <c r="P72" s="849">
        <v>55</v>
      </c>
      <c r="Q72" s="849">
        <v>7260</v>
      </c>
      <c r="R72" s="837">
        <v>1.1000000000000001</v>
      </c>
      <c r="S72" s="850">
        <v>132</v>
      </c>
    </row>
    <row r="73" spans="1:19" ht="14.4" customHeight="1" x14ac:dyDescent="0.3">
      <c r="A73" s="831" t="s">
        <v>3557</v>
      </c>
      <c r="B73" s="832" t="s">
        <v>3585</v>
      </c>
      <c r="C73" s="832" t="s">
        <v>564</v>
      </c>
      <c r="D73" s="832" t="s">
        <v>2412</v>
      </c>
      <c r="E73" s="832" t="s">
        <v>3554</v>
      </c>
      <c r="F73" s="832" t="s">
        <v>3601</v>
      </c>
      <c r="G73" s="832" t="s">
        <v>3602</v>
      </c>
      <c r="H73" s="849">
        <v>23</v>
      </c>
      <c r="I73" s="849">
        <v>4071</v>
      </c>
      <c r="J73" s="832">
        <v>1.2105263157894737</v>
      </c>
      <c r="K73" s="832">
        <v>177</v>
      </c>
      <c r="L73" s="849">
        <v>19</v>
      </c>
      <c r="M73" s="849">
        <v>3363</v>
      </c>
      <c r="N73" s="832">
        <v>1</v>
      </c>
      <c r="O73" s="832">
        <v>177</v>
      </c>
      <c r="P73" s="849">
        <v>22</v>
      </c>
      <c r="Q73" s="849">
        <v>3916</v>
      </c>
      <c r="R73" s="837">
        <v>1.1644365150163545</v>
      </c>
      <c r="S73" s="850">
        <v>178</v>
      </c>
    </row>
    <row r="74" spans="1:19" ht="14.4" customHeight="1" x14ac:dyDescent="0.3">
      <c r="A74" s="831" t="s">
        <v>3557</v>
      </c>
      <c r="B74" s="832" t="s">
        <v>3585</v>
      </c>
      <c r="C74" s="832" t="s">
        <v>564</v>
      </c>
      <c r="D74" s="832" t="s">
        <v>2416</v>
      </c>
      <c r="E74" s="832" t="s">
        <v>3554</v>
      </c>
      <c r="F74" s="832" t="s">
        <v>3589</v>
      </c>
      <c r="G74" s="832" t="s">
        <v>3590</v>
      </c>
      <c r="H74" s="849">
        <v>1</v>
      </c>
      <c r="I74" s="849">
        <v>122</v>
      </c>
      <c r="J74" s="832"/>
      <c r="K74" s="832">
        <v>122</v>
      </c>
      <c r="L74" s="849"/>
      <c r="M74" s="849"/>
      <c r="N74" s="832"/>
      <c r="O74" s="832"/>
      <c r="P74" s="849">
        <v>1</v>
      </c>
      <c r="Q74" s="849">
        <v>122</v>
      </c>
      <c r="R74" s="837"/>
      <c r="S74" s="850">
        <v>122</v>
      </c>
    </row>
    <row r="75" spans="1:19" ht="14.4" customHeight="1" x14ac:dyDescent="0.3">
      <c r="A75" s="831" t="s">
        <v>3557</v>
      </c>
      <c r="B75" s="832" t="s">
        <v>3585</v>
      </c>
      <c r="C75" s="832" t="s">
        <v>564</v>
      </c>
      <c r="D75" s="832" t="s">
        <v>2416</v>
      </c>
      <c r="E75" s="832" t="s">
        <v>3554</v>
      </c>
      <c r="F75" s="832" t="s">
        <v>3555</v>
      </c>
      <c r="G75" s="832" t="s">
        <v>3556</v>
      </c>
      <c r="H75" s="849">
        <v>3</v>
      </c>
      <c r="I75" s="849">
        <v>111</v>
      </c>
      <c r="J75" s="832"/>
      <c r="K75" s="832">
        <v>37</v>
      </c>
      <c r="L75" s="849"/>
      <c r="M75" s="849"/>
      <c r="N75" s="832"/>
      <c r="O75" s="832"/>
      <c r="P75" s="849">
        <v>8</v>
      </c>
      <c r="Q75" s="849">
        <v>296</v>
      </c>
      <c r="R75" s="837"/>
      <c r="S75" s="850">
        <v>37</v>
      </c>
    </row>
    <row r="76" spans="1:19" ht="14.4" customHeight="1" x14ac:dyDescent="0.3">
      <c r="A76" s="831" t="s">
        <v>3557</v>
      </c>
      <c r="B76" s="832" t="s">
        <v>3585</v>
      </c>
      <c r="C76" s="832" t="s">
        <v>564</v>
      </c>
      <c r="D76" s="832" t="s">
        <v>2416</v>
      </c>
      <c r="E76" s="832" t="s">
        <v>3554</v>
      </c>
      <c r="F76" s="832" t="s">
        <v>3573</v>
      </c>
      <c r="G76" s="832" t="s">
        <v>3574</v>
      </c>
      <c r="H76" s="849">
        <v>1</v>
      </c>
      <c r="I76" s="849">
        <v>33.33</v>
      </c>
      <c r="J76" s="832"/>
      <c r="K76" s="832">
        <v>33.33</v>
      </c>
      <c r="L76" s="849"/>
      <c r="M76" s="849"/>
      <c r="N76" s="832"/>
      <c r="O76" s="832"/>
      <c r="P76" s="849">
        <v>1</v>
      </c>
      <c r="Q76" s="849">
        <v>33.33</v>
      </c>
      <c r="R76" s="837"/>
      <c r="S76" s="850">
        <v>33.33</v>
      </c>
    </row>
    <row r="77" spans="1:19" ht="14.4" customHeight="1" x14ac:dyDescent="0.3">
      <c r="A77" s="831" t="s">
        <v>3557</v>
      </c>
      <c r="B77" s="832" t="s">
        <v>3585</v>
      </c>
      <c r="C77" s="832" t="s">
        <v>564</v>
      </c>
      <c r="D77" s="832" t="s">
        <v>2416</v>
      </c>
      <c r="E77" s="832" t="s">
        <v>3554</v>
      </c>
      <c r="F77" s="832" t="s">
        <v>3599</v>
      </c>
      <c r="G77" s="832" t="s">
        <v>3600</v>
      </c>
      <c r="H77" s="849">
        <v>1</v>
      </c>
      <c r="I77" s="849">
        <v>354</v>
      </c>
      <c r="J77" s="832"/>
      <c r="K77" s="832">
        <v>354</v>
      </c>
      <c r="L77" s="849"/>
      <c r="M77" s="849"/>
      <c r="N77" s="832"/>
      <c r="O77" s="832"/>
      <c r="P77" s="849">
        <v>1</v>
      </c>
      <c r="Q77" s="849">
        <v>355</v>
      </c>
      <c r="R77" s="837"/>
      <c r="S77" s="850">
        <v>355</v>
      </c>
    </row>
    <row r="78" spans="1:19" ht="14.4" customHeight="1" x14ac:dyDescent="0.3">
      <c r="A78" s="831" t="s">
        <v>3557</v>
      </c>
      <c r="B78" s="832" t="s">
        <v>3585</v>
      </c>
      <c r="C78" s="832" t="s">
        <v>564</v>
      </c>
      <c r="D78" s="832" t="s">
        <v>2416</v>
      </c>
      <c r="E78" s="832" t="s">
        <v>3554</v>
      </c>
      <c r="F78" s="832" t="s">
        <v>3575</v>
      </c>
      <c r="G78" s="832" t="s">
        <v>3576</v>
      </c>
      <c r="H78" s="849">
        <v>1</v>
      </c>
      <c r="I78" s="849">
        <v>37</v>
      </c>
      <c r="J78" s="832"/>
      <c r="K78" s="832">
        <v>37</v>
      </c>
      <c r="L78" s="849"/>
      <c r="M78" s="849"/>
      <c r="N78" s="832"/>
      <c r="O78" s="832"/>
      <c r="P78" s="849">
        <v>3</v>
      </c>
      <c r="Q78" s="849">
        <v>111</v>
      </c>
      <c r="R78" s="837"/>
      <c r="S78" s="850">
        <v>37</v>
      </c>
    </row>
    <row r="79" spans="1:19" ht="14.4" customHeight="1" x14ac:dyDescent="0.3">
      <c r="A79" s="831" t="s">
        <v>3557</v>
      </c>
      <c r="B79" s="832" t="s">
        <v>3585</v>
      </c>
      <c r="C79" s="832" t="s">
        <v>564</v>
      </c>
      <c r="D79" s="832" t="s">
        <v>2416</v>
      </c>
      <c r="E79" s="832" t="s">
        <v>3554</v>
      </c>
      <c r="F79" s="832" t="s">
        <v>3579</v>
      </c>
      <c r="G79" s="832" t="s">
        <v>3580</v>
      </c>
      <c r="H79" s="849"/>
      <c r="I79" s="849"/>
      <c r="J79" s="832"/>
      <c r="K79" s="832"/>
      <c r="L79" s="849"/>
      <c r="M79" s="849"/>
      <c r="N79" s="832"/>
      <c r="O79" s="832"/>
      <c r="P79" s="849">
        <v>1</v>
      </c>
      <c r="Q79" s="849">
        <v>32</v>
      </c>
      <c r="R79" s="837"/>
      <c r="S79" s="850">
        <v>32</v>
      </c>
    </row>
    <row r="80" spans="1:19" ht="14.4" customHeight="1" x14ac:dyDescent="0.3">
      <c r="A80" s="831" t="s">
        <v>3557</v>
      </c>
      <c r="B80" s="832" t="s">
        <v>3585</v>
      </c>
      <c r="C80" s="832" t="s">
        <v>564</v>
      </c>
      <c r="D80" s="832" t="s">
        <v>2418</v>
      </c>
      <c r="E80" s="832" t="s">
        <v>3554</v>
      </c>
      <c r="F80" s="832" t="s">
        <v>3555</v>
      </c>
      <c r="G80" s="832" t="s">
        <v>3556</v>
      </c>
      <c r="H80" s="849"/>
      <c r="I80" s="849"/>
      <c r="J80" s="832"/>
      <c r="K80" s="832"/>
      <c r="L80" s="849"/>
      <c r="M80" s="849"/>
      <c r="N80" s="832"/>
      <c r="O80" s="832"/>
      <c r="P80" s="849">
        <v>15</v>
      </c>
      <c r="Q80" s="849">
        <v>555</v>
      </c>
      <c r="R80" s="837"/>
      <c r="S80" s="850">
        <v>37</v>
      </c>
    </row>
    <row r="81" spans="1:19" ht="14.4" customHeight="1" x14ac:dyDescent="0.3">
      <c r="A81" s="831" t="s">
        <v>3557</v>
      </c>
      <c r="B81" s="832" t="s">
        <v>3585</v>
      </c>
      <c r="C81" s="832" t="s">
        <v>564</v>
      </c>
      <c r="D81" s="832" t="s">
        <v>2419</v>
      </c>
      <c r="E81" s="832" t="s">
        <v>3554</v>
      </c>
      <c r="F81" s="832" t="s">
        <v>3555</v>
      </c>
      <c r="G81" s="832" t="s">
        <v>3556</v>
      </c>
      <c r="H81" s="849"/>
      <c r="I81" s="849"/>
      <c r="J81" s="832"/>
      <c r="K81" s="832"/>
      <c r="L81" s="849"/>
      <c r="M81" s="849"/>
      <c r="N81" s="832"/>
      <c r="O81" s="832"/>
      <c r="P81" s="849">
        <v>4</v>
      </c>
      <c r="Q81" s="849">
        <v>148</v>
      </c>
      <c r="R81" s="837"/>
      <c r="S81" s="850">
        <v>37</v>
      </c>
    </row>
    <row r="82" spans="1:19" ht="14.4" customHeight="1" x14ac:dyDescent="0.3">
      <c r="A82" s="831" t="s">
        <v>3557</v>
      </c>
      <c r="B82" s="832" t="s">
        <v>3585</v>
      </c>
      <c r="C82" s="832" t="s">
        <v>564</v>
      </c>
      <c r="D82" s="832" t="s">
        <v>2419</v>
      </c>
      <c r="E82" s="832" t="s">
        <v>3554</v>
      </c>
      <c r="F82" s="832" t="s">
        <v>3573</v>
      </c>
      <c r="G82" s="832" t="s">
        <v>3574</v>
      </c>
      <c r="H82" s="849">
        <v>1</v>
      </c>
      <c r="I82" s="849">
        <v>33.33</v>
      </c>
      <c r="J82" s="832"/>
      <c r="K82" s="832">
        <v>33.33</v>
      </c>
      <c r="L82" s="849"/>
      <c r="M82" s="849"/>
      <c r="N82" s="832"/>
      <c r="O82" s="832"/>
      <c r="P82" s="849"/>
      <c r="Q82" s="849"/>
      <c r="R82" s="837"/>
      <c r="S82" s="850"/>
    </row>
    <row r="83" spans="1:19" ht="14.4" customHeight="1" x14ac:dyDescent="0.3">
      <c r="A83" s="831" t="s">
        <v>3557</v>
      </c>
      <c r="B83" s="832" t="s">
        <v>3585</v>
      </c>
      <c r="C83" s="832" t="s">
        <v>564</v>
      </c>
      <c r="D83" s="832" t="s">
        <v>2419</v>
      </c>
      <c r="E83" s="832" t="s">
        <v>3554</v>
      </c>
      <c r="F83" s="832" t="s">
        <v>3601</v>
      </c>
      <c r="G83" s="832" t="s">
        <v>3602</v>
      </c>
      <c r="H83" s="849">
        <v>1</v>
      </c>
      <c r="I83" s="849">
        <v>177</v>
      </c>
      <c r="J83" s="832"/>
      <c r="K83" s="832">
        <v>177</v>
      </c>
      <c r="L83" s="849"/>
      <c r="M83" s="849"/>
      <c r="N83" s="832"/>
      <c r="O83" s="832"/>
      <c r="P83" s="849"/>
      <c r="Q83" s="849"/>
      <c r="R83" s="837"/>
      <c r="S83" s="850"/>
    </row>
    <row r="84" spans="1:19" ht="14.4" customHeight="1" x14ac:dyDescent="0.3">
      <c r="A84" s="831" t="s">
        <v>3557</v>
      </c>
      <c r="B84" s="832" t="s">
        <v>3585</v>
      </c>
      <c r="C84" s="832" t="s">
        <v>564</v>
      </c>
      <c r="D84" s="832" t="s">
        <v>2420</v>
      </c>
      <c r="E84" s="832" t="s">
        <v>3559</v>
      </c>
      <c r="F84" s="832" t="s">
        <v>3560</v>
      </c>
      <c r="G84" s="832" t="s">
        <v>3561</v>
      </c>
      <c r="H84" s="849">
        <v>6.4</v>
      </c>
      <c r="I84" s="849">
        <v>692.80000000000007</v>
      </c>
      <c r="J84" s="832">
        <v>0.50793650793650802</v>
      </c>
      <c r="K84" s="832">
        <v>108.25</v>
      </c>
      <c r="L84" s="849">
        <v>12.600000000000001</v>
      </c>
      <c r="M84" s="849">
        <v>1363.9499999999998</v>
      </c>
      <c r="N84" s="832">
        <v>1</v>
      </c>
      <c r="O84" s="832">
        <v>108.24999999999997</v>
      </c>
      <c r="P84" s="849"/>
      <c r="Q84" s="849"/>
      <c r="R84" s="837"/>
      <c r="S84" s="850"/>
    </row>
    <row r="85" spans="1:19" ht="14.4" customHeight="1" x14ac:dyDescent="0.3">
      <c r="A85" s="831" t="s">
        <v>3557</v>
      </c>
      <c r="B85" s="832" t="s">
        <v>3585</v>
      </c>
      <c r="C85" s="832" t="s">
        <v>564</v>
      </c>
      <c r="D85" s="832" t="s">
        <v>2420</v>
      </c>
      <c r="E85" s="832" t="s">
        <v>3559</v>
      </c>
      <c r="F85" s="832" t="s">
        <v>3562</v>
      </c>
      <c r="G85" s="832" t="s">
        <v>2119</v>
      </c>
      <c r="H85" s="849">
        <v>2.5</v>
      </c>
      <c r="I85" s="849">
        <v>153.5</v>
      </c>
      <c r="J85" s="832">
        <v>0.44642857142857145</v>
      </c>
      <c r="K85" s="832">
        <v>61.4</v>
      </c>
      <c r="L85" s="849">
        <v>5.6</v>
      </c>
      <c r="M85" s="849">
        <v>343.84</v>
      </c>
      <c r="N85" s="832">
        <v>1</v>
      </c>
      <c r="O85" s="832">
        <v>61.4</v>
      </c>
      <c r="P85" s="849"/>
      <c r="Q85" s="849"/>
      <c r="R85" s="837"/>
      <c r="S85" s="850"/>
    </row>
    <row r="86" spans="1:19" ht="14.4" customHeight="1" x14ac:dyDescent="0.3">
      <c r="A86" s="831" t="s">
        <v>3557</v>
      </c>
      <c r="B86" s="832" t="s">
        <v>3585</v>
      </c>
      <c r="C86" s="832" t="s">
        <v>564</v>
      </c>
      <c r="D86" s="832" t="s">
        <v>2420</v>
      </c>
      <c r="E86" s="832" t="s">
        <v>3559</v>
      </c>
      <c r="F86" s="832" t="s">
        <v>3564</v>
      </c>
      <c r="G86" s="832"/>
      <c r="H86" s="849">
        <v>32</v>
      </c>
      <c r="I86" s="849">
        <v>1818.88</v>
      </c>
      <c r="J86" s="832"/>
      <c r="K86" s="832">
        <v>56.84</v>
      </c>
      <c r="L86" s="849"/>
      <c r="M86" s="849"/>
      <c r="N86" s="832"/>
      <c r="O86" s="832"/>
      <c r="P86" s="849"/>
      <c r="Q86" s="849"/>
      <c r="R86" s="837"/>
      <c r="S86" s="850"/>
    </row>
    <row r="87" spans="1:19" ht="14.4" customHeight="1" x14ac:dyDescent="0.3">
      <c r="A87" s="831" t="s">
        <v>3557</v>
      </c>
      <c r="B87" s="832" t="s">
        <v>3585</v>
      </c>
      <c r="C87" s="832" t="s">
        <v>564</v>
      </c>
      <c r="D87" s="832" t="s">
        <v>2420</v>
      </c>
      <c r="E87" s="832" t="s">
        <v>3559</v>
      </c>
      <c r="F87" s="832" t="s">
        <v>3565</v>
      </c>
      <c r="G87" s="832" t="s">
        <v>3566</v>
      </c>
      <c r="H87" s="849"/>
      <c r="I87" s="849"/>
      <c r="J87" s="832"/>
      <c r="K87" s="832"/>
      <c r="L87" s="849">
        <v>40</v>
      </c>
      <c r="M87" s="849">
        <v>4177.6000000000004</v>
      </c>
      <c r="N87" s="832">
        <v>1</v>
      </c>
      <c r="O87" s="832">
        <v>104.44000000000001</v>
      </c>
      <c r="P87" s="849"/>
      <c r="Q87" s="849"/>
      <c r="R87" s="837"/>
      <c r="S87" s="850"/>
    </row>
    <row r="88" spans="1:19" ht="14.4" customHeight="1" x14ac:dyDescent="0.3">
      <c r="A88" s="831" t="s">
        <v>3557</v>
      </c>
      <c r="B88" s="832" t="s">
        <v>3585</v>
      </c>
      <c r="C88" s="832" t="s">
        <v>564</v>
      </c>
      <c r="D88" s="832" t="s">
        <v>2420</v>
      </c>
      <c r="E88" s="832" t="s">
        <v>3554</v>
      </c>
      <c r="F88" s="832" t="s">
        <v>3589</v>
      </c>
      <c r="G88" s="832" t="s">
        <v>3590</v>
      </c>
      <c r="H88" s="849">
        <v>4</v>
      </c>
      <c r="I88" s="849">
        <v>488</v>
      </c>
      <c r="J88" s="832">
        <v>0.8</v>
      </c>
      <c r="K88" s="832">
        <v>122</v>
      </c>
      <c r="L88" s="849">
        <v>5</v>
      </c>
      <c r="M88" s="849">
        <v>610</v>
      </c>
      <c r="N88" s="832">
        <v>1</v>
      </c>
      <c r="O88" s="832">
        <v>122</v>
      </c>
      <c r="P88" s="849">
        <v>1</v>
      </c>
      <c r="Q88" s="849">
        <v>122</v>
      </c>
      <c r="R88" s="837">
        <v>0.2</v>
      </c>
      <c r="S88" s="850">
        <v>122</v>
      </c>
    </row>
    <row r="89" spans="1:19" ht="14.4" customHeight="1" x14ac:dyDescent="0.3">
      <c r="A89" s="831" t="s">
        <v>3557</v>
      </c>
      <c r="B89" s="832" t="s">
        <v>3585</v>
      </c>
      <c r="C89" s="832" t="s">
        <v>564</v>
      </c>
      <c r="D89" s="832" t="s">
        <v>2420</v>
      </c>
      <c r="E89" s="832" t="s">
        <v>3554</v>
      </c>
      <c r="F89" s="832" t="s">
        <v>3555</v>
      </c>
      <c r="G89" s="832" t="s">
        <v>3556</v>
      </c>
      <c r="H89" s="849">
        <v>26</v>
      </c>
      <c r="I89" s="849">
        <v>962</v>
      </c>
      <c r="J89" s="832">
        <v>0.60465116279069764</v>
      </c>
      <c r="K89" s="832">
        <v>37</v>
      </c>
      <c r="L89" s="849">
        <v>43</v>
      </c>
      <c r="M89" s="849">
        <v>1591</v>
      </c>
      <c r="N89" s="832">
        <v>1</v>
      </c>
      <c r="O89" s="832">
        <v>37</v>
      </c>
      <c r="P89" s="849">
        <v>3</v>
      </c>
      <c r="Q89" s="849">
        <v>111</v>
      </c>
      <c r="R89" s="837">
        <v>6.9767441860465115E-2</v>
      </c>
      <c r="S89" s="850">
        <v>37</v>
      </c>
    </row>
    <row r="90" spans="1:19" ht="14.4" customHeight="1" x14ac:dyDescent="0.3">
      <c r="A90" s="831" t="s">
        <v>3557</v>
      </c>
      <c r="B90" s="832" t="s">
        <v>3585</v>
      </c>
      <c r="C90" s="832" t="s">
        <v>564</v>
      </c>
      <c r="D90" s="832" t="s">
        <v>2420</v>
      </c>
      <c r="E90" s="832" t="s">
        <v>3554</v>
      </c>
      <c r="F90" s="832" t="s">
        <v>3595</v>
      </c>
      <c r="G90" s="832" t="s">
        <v>3596</v>
      </c>
      <c r="H90" s="849">
        <v>1</v>
      </c>
      <c r="I90" s="849">
        <v>444</v>
      </c>
      <c r="J90" s="832">
        <v>0.33333333333333331</v>
      </c>
      <c r="K90" s="832">
        <v>444</v>
      </c>
      <c r="L90" s="849">
        <v>3</v>
      </c>
      <c r="M90" s="849">
        <v>1332</v>
      </c>
      <c r="N90" s="832">
        <v>1</v>
      </c>
      <c r="O90" s="832">
        <v>444</v>
      </c>
      <c r="P90" s="849"/>
      <c r="Q90" s="849"/>
      <c r="R90" s="837"/>
      <c r="S90" s="850"/>
    </row>
    <row r="91" spans="1:19" ht="14.4" customHeight="1" x14ac:dyDescent="0.3">
      <c r="A91" s="831" t="s">
        <v>3557</v>
      </c>
      <c r="B91" s="832" t="s">
        <v>3585</v>
      </c>
      <c r="C91" s="832" t="s">
        <v>564</v>
      </c>
      <c r="D91" s="832" t="s">
        <v>2420</v>
      </c>
      <c r="E91" s="832" t="s">
        <v>3554</v>
      </c>
      <c r="F91" s="832" t="s">
        <v>3597</v>
      </c>
      <c r="G91" s="832" t="s">
        <v>3598</v>
      </c>
      <c r="H91" s="849">
        <v>1</v>
      </c>
      <c r="I91" s="849">
        <v>222</v>
      </c>
      <c r="J91" s="832">
        <v>0.33183856502242154</v>
      </c>
      <c r="K91" s="832">
        <v>222</v>
      </c>
      <c r="L91" s="849">
        <v>3</v>
      </c>
      <c r="M91" s="849">
        <v>669</v>
      </c>
      <c r="N91" s="832">
        <v>1</v>
      </c>
      <c r="O91" s="832">
        <v>223</v>
      </c>
      <c r="P91" s="849"/>
      <c r="Q91" s="849"/>
      <c r="R91" s="837"/>
      <c r="S91" s="850"/>
    </row>
    <row r="92" spans="1:19" ht="14.4" customHeight="1" x14ac:dyDescent="0.3">
      <c r="A92" s="831" t="s">
        <v>3557</v>
      </c>
      <c r="B92" s="832" t="s">
        <v>3585</v>
      </c>
      <c r="C92" s="832" t="s">
        <v>564</v>
      </c>
      <c r="D92" s="832" t="s">
        <v>2420</v>
      </c>
      <c r="E92" s="832" t="s">
        <v>3554</v>
      </c>
      <c r="F92" s="832" t="s">
        <v>3573</v>
      </c>
      <c r="G92" s="832" t="s">
        <v>3574</v>
      </c>
      <c r="H92" s="849">
        <v>1</v>
      </c>
      <c r="I92" s="849">
        <v>33.33</v>
      </c>
      <c r="J92" s="832">
        <v>7.1422448892127038E-2</v>
      </c>
      <c r="K92" s="832">
        <v>33.33</v>
      </c>
      <c r="L92" s="849">
        <v>14</v>
      </c>
      <c r="M92" s="849">
        <v>466.65999999999997</v>
      </c>
      <c r="N92" s="832">
        <v>1</v>
      </c>
      <c r="O92" s="832">
        <v>33.332857142857144</v>
      </c>
      <c r="P92" s="849">
        <v>1</v>
      </c>
      <c r="Q92" s="849">
        <v>33.33</v>
      </c>
      <c r="R92" s="837">
        <v>7.1422448892127038E-2</v>
      </c>
      <c r="S92" s="850">
        <v>33.33</v>
      </c>
    </row>
    <row r="93" spans="1:19" ht="14.4" customHeight="1" x14ac:dyDescent="0.3">
      <c r="A93" s="831" t="s">
        <v>3557</v>
      </c>
      <c r="B93" s="832" t="s">
        <v>3585</v>
      </c>
      <c r="C93" s="832" t="s">
        <v>564</v>
      </c>
      <c r="D93" s="832" t="s">
        <v>2420</v>
      </c>
      <c r="E93" s="832" t="s">
        <v>3554</v>
      </c>
      <c r="F93" s="832" t="s">
        <v>3599</v>
      </c>
      <c r="G93" s="832" t="s">
        <v>3600</v>
      </c>
      <c r="H93" s="849">
        <v>1</v>
      </c>
      <c r="I93" s="849">
        <v>354</v>
      </c>
      <c r="J93" s="832">
        <v>0.3323943661971831</v>
      </c>
      <c r="K93" s="832">
        <v>354</v>
      </c>
      <c r="L93" s="849">
        <v>3</v>
      </c>
      <c r="M93" s="849">
        <v>1065</v>
      </c>
      <c r="N93" s="832">
        <v>1</v>
      </c>
      <c r="O93" s="832">
        <v>355</v>
      </c>
      <c r="P93" s="849"/>
      <c r="Q93" s="849"/>
      <c r="R93" s="837"/>
      <c r="S93" s="850"/>
    </row>
    <row r="94" spans="1:19" ht="14.4" customHeight="1" x14ac:dyDescent="0.3">
      <c r="A94" s="831" t="s">
        <v>3557</v>
      </c>
      <c r="B94" s="832" t="s">
        <v>3585</v>
      </c>
      <c r="C94" s="832" t="s">
        <v>564</v>
      </c>
      <c r="D94" s="832" t="s">
        <v>2420</v>
      </c>
      <c r="E94" s="832" t="s">
        <v>3554</v>
      </c>
      <c r="F94" s="832" t="s">
        <v>3575</v>
      </c>
      <c r="G94" s="832" t="s">
        <v>3576</v>
      </c>
      <c r="H94" s="849">
        <v>7</v>
      </c>
      <c r="I94" s="849">
        <v>259</v>
      </c>
      <c r="J94" s="832">
        <v>0.63636363636363635</v>
      </c>
      <c r="K94" s="832">
        <v>37</v>
      </c>
      <c r="L94" s="849">
        <v>11</v>
      </c>
      <c r="M94" s="849">
        <v>407</v>
      </c>
      <c r="N94" s="832">
        <v>1</v>
      </c>
      <c r="O94" s="832">
        <v>37</v>
      </c>
      <c r="P94" s="849">
        <v>2</v>
      </c>
      <c r="Q94" s="849">
        <v>74</v>
      </c>
      <c r="R94" s="837">
        <v>0.18181818181818182</v>
      </c>
      <c r="S94" s="850">
        <v>37</v>
      </c>
    </row>
    <row r="95" spans="1:19" ht="14.4" customHeight="1" x14ac:dyDescent="0.3">
      <c r="A95" s="831" t="s">
        <v>3557</v>
      </c>
      <c r="B95" s="832" t="s">
        <v>3585</v>
      </c>
      <c r="C95" s="832" t="s">
        <v>564</v>
      </c>
      <c r="D95" s="832" t="s">
        <v>2420</v>
      </c>
      <c r="E95" s="832" t="s">
        <v>3554</v>
      </c>
      <c r="F95" s="832" t="s">
        <v>3579</v>
      </c>
      <c r="G95" s="832" t="s">
        <v>3580</v>
      </c>
      <c r="H95" s="849">
        <v>6</v>
      </c>
      <c r="I95" s="849">
        <v>192</v>
      </c>
      <c r="J95" s="832"/>
      <c r="K95" s="832">
        <v>32</v>
      </c>
      <c r="L95" s="849"/>
      <c r="M95" s="849"/>
      <c r="N95" s="832"/>
      <c r="O95" s="832"/>
      <c r="P95" s="849"/>
      <c r="Q95" s="849"/>
      <c r="R95" s="837"/>
      <c r="S95" s="850"/>
    </row>
    <row r="96" spans="1:19" ht="14.4" customHeight="1" x14ac:dyDescent="0.3">
      <c r="A96" s="831" t="s">
        <v>3557</v>
      </c>
      <c r="B96" s="832" t="s">
        <v>3585</v>
      </c>
      <c r="C96" s="832" t="s">
        <v>564</v>
      </c>
      <c r="D96" s="832" t="s">
        <v>2420</v>
      </c>
      <c r="E96" s="832" t="s">
        <v>3554</v>
      </c>
      <c r="F96" s="832" t="s">
        <v>3581</v>
      </c>
      <c r="G96" s="832" t="s">
        <v>3582</v>
      </c>
      <c r="H96" s="849">
        <v>32</v>
      </c>
      <c r="I96" s="849">
        <v>4192</v>
      </c>
      <c r="J96" s="832">
        <v>0.50408850408850414</v>
      </c>
      <c r="K96" s="832">
        <v>131</v>
      </c>
      <c r="L96" s="849">
        <v>63</v>
      </c>
      <c r="M96" s="849">
        <v>8316</v>
      </c>
      <c r="N96" s="832">
        <v>1</v>
      </c>
      <c r="O96" s="832">
        <v>132</v>
      </c>
      <c r="P96" s="849"/>
      <c r="Q96" s="849"/>
      <c r="R96" s="837"/>
      <c r="S96" s="850"/>
    </row>
    <row r="97" spans="1:19" ht="14.4" customHeight="1" x14ac:dyDescent="0.3">
      <c r="A97" s="831" t="s">
        <v>3557</v>
      </c>
      <c r="B97" s="832" t="s">
        <v>3585</v>
      </c>
      <c r="C97" s="832" t="s">
        <v>564</v>
      </c>
      <c r="D97" s="832" t="s">
        <v>2420</v>
      </c>
      <c r="E97" s="832" t="s">
        <v>3554</v>
      </c>
      <c r="F97" s="832" t="s">
        <v>3601</v>
      </c>
      <c r="G97" s="832" t="s">
        <v>3602</v>
      </c>
      <c r="H97" s="849">
        <v>1</v>
      </c>
      <c r="I97" s="849">
        <v>177</v>
      </c>
      <c r="J97" s="832">
        <v>9.0909090909090912E-2</v>
      </c>
      <c r="K97" s="832">
        <v>177</v>
      </c>
      <c r="L97" s="849">
        <v>11</v>
      </c>
      <c r="M97" s="849">
        <v>1947</v>
      </c>
      <c r="N97" s="832">
        <v>1</v>
      </c>
      <c r="O97" s="832">
        <v>177</v>
      </c>
      <c r="P97" s="849">
        <v>1</v>
      </c>
      <c r="Q97" s="849">
        <v>178</v>
      </c>
      <c r="R97" s="837">
        <v>9.1422701592193123E-2</v>
      </c>
      <c r="S97" s="850">
        <v>178</v>
      </c>
    </row>
    <row r="98" spans="1:19" ht="14.4" customHeight="1" x14ac:dyDescent="0.3">
      <c r="A98" s="831" t="s">
        <v>3557</v>
      </c>
      <c r="B98" s="832" t="s">
        <v>3585</v>
      </c>
      <c r="C98" s="832" t="s">
        <v>564</v>
      </c>
      <c r="D98" s="832" t="s">
        <v>2422</v>
      </c>
      <c r="E98" s="832" t="s">
        <v>3559</v>
      </c>
      <c r="F98" s="832" t="s">
        <v>3562</v>
      </c>
      <c r="G98" s="832" t="s">
        <v>2119</v>
      </c>
      <c r="H98" s="849">
        <v>0.3</v>
      </c>
      <c r="I98" s="849">
        <v>18.420000000000002</v>
      </c>
      <c r="J98" s="832"/>
      <c r="K98" s="832">
        <v>61.400000000000006</v>
      </c>
      <c r="L98" s="849"/>
      <c r="M98" s="849"/>
      <c r="N98" s="832"/>
      <c r="O98" s="832"/>
      <c r="P98" s="849"/>
      <c r="Q98" s="849"/>
      <c r="R98" s="837"/>
      <c r="S98" s="850"/>
    </row>
    <row r="99" spans="1:19" ht="14.4" customHeight="1" x14ac:dyDescent="0.3">
      <c r="A99" s="831" t="s">
        <v>3557</v>
      </c>
      <c r="B99" s="832" t="s">
        <v>3585</v>
      </c>
      <c r="C99" s="832" t="s">
        <v>564</v>
      </c>
      <c r="D99" s="832" t="s">
        <v>2422</v>
      </c>
      <c r="E99" s="832" t="s">
        <v>3559</v>
      </c>
      <c r="F99" s="832" t="s">
        <v>3564</v>
      </c>
      <c r="G99" s="832"/>
      <c r="H99" s="849">
        <v>10</v>
      </c>
      <c r="I99" s="849">
        <v>568.4</v>
      </c>
      <c r="J99" s="832"/>
      <c r="K99" s="832">
        <v>56.839999999999996</v>
      </c>
      <c r="L99" s="849"/>
      <c r="M99" s="849"/>
      <c r="N99" s="832"/>
      <c r="O99" s="832"/>
      <c r="P99" s="849"/>
      <c r="Q99" s="849"/>
      <c r="R99" s="837"/>
      <c r="S99" s="850"/>
    </row>
    <row r="100" spans="1:19" ht="14.4" customHeight="1" x14ac:dyDescent="0.3">
      <c r="A100" s="831" t="s">
        <v>3557</v>
      </c>
      <c r="B100" s="832" t="s">
        <v>3585</v>
      </c>
      <c r="C100" s="832" t="s">
        <v>564</v>
      </c>
      <c r="D100" s="832" t="s">
        <v>2422</v>
      </c>
      <c r="E100" s="832" t="s">
        <v>3554</v>
      </c>
      <c r="F100" s="832" t="s">
        <v>3589</v>
      </c>
      <c r="G100" s="832" t="s">
        <v>3590</v>
      </c>
      <c r="H100" s="849">
        <v>3</v>
      </c>
      <c r="I100" s="849">
        <v>366</v>
      </c>
      <c r="J100" s="832"/>
      <c r="K100" s="832">
        <v>122</v>
      </c>
      <c r="L100" s="849"/>
      <c r="M100" s="849"/>
      <c r="N100" s="832"/>
      <c r="O100" s="832"/>
      <c r="P100" s="849"/>
      <c r="Q100" s="849"/>
      <c r="R100" s="837"/>
      <c r="S100" s="850"/>
    </row>
    <row r="101" spans="1:19" ht="14.4" customHeight="1" x14ac:dyDescent="0.3">
      <c r="A101" s="831" t="s">
        <v>3557</v>
      </c>
      <c r="B101" s="832" t="s">
        <v>3585</v>
      </c>
      <c r="C101" s="832" t="s">
        <v>564</v>
      </c>
      <c r="D101" s="832" t="s">
        <v>2422</v>
      </c>
      <c r="E101" s="832" t="s">
        <v>3554</v>
      </c>
      <c r="F101" s="832" t="s">
        <v>3555</v>
      </c>
      <c r="G101" s="832" t="s">
        <v>3556</v>
      </c>
      <c r="H101" s="849">
        <v>7</v>
      </c>
      <c r="I101" s="849">
        <v>259</v>
      </c>
      <c r="J101" s="832"/>
      <c r="K101" s="832">
        <v>37</v>
      </c>
      <c r="L101" s="849"/>
      <c r="M101" s="849"/>
      <c r="N101" s="832"/>
      <c r="O101" s="832"/>
      <c r="P101" s="849">
        <v>3</v>
      </c>
      <c r="Q101" s="849">
        <v>111</v>
      </c>
      <c r="R101" s="837"/>
      <c r="S101" s="850">
        <v>37</v>
      </c>
    </row>
    <row r="102" spans="1:19" ht="14.4" customHeight="1" x14ac:dyDescent="0.3">
      <c r="A102" s="831" t="s">
        <v>3557</v>
      </c>
      <c r="B102" s="832" t="s">
        <v>3585</v>
      </c>
      <c r="C102" s="832" t="s">
        <v>564</v>
      </c>
      <c r="D102" s="832" t="s">
        <v>2422</v>
      </c>
      <c r="E102" s="832" t="s">
        <v>3554</v>
      </c>
      <c r="F102" s="832" t="s">
        <v>3573</v>
      </c>
      <c r="G102" s="832" t="s">
        <v>3574</v>
      </c>
      <c r="H102" s="849">
        <v>5</v>
      </c>
      <c r="I102" s="849">
        <v>166.67000000000002</v>
      </c>
      <c r="J102" s="832"/>
      <c r="K102" s="832">
        <v>33.334000000000003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 t="s">
        <v>3557</v>
      </c>
      <c r="B103" s="832" t="s">
        <v>3585</v>
      </c>
      <c r="C103" s="832" t="s">
        <v>564</v>
      </c>
      <c r="D103" s="832" t="s">
        <v>2422</v>
      </c>
      <c r="E103" s="832" t="s">
        <v>3554</v>
      </c>
      <c r="F103" s="832" t="s">
        <v>3599</v>
      </c>
      <c r="G103" s="832" t="s">
        <v>3600</v>
      </c>
      <c r="H103" s="849">
        <v>1</v>
      </c>
      <c r="I103" s="849">
        <v>354</v>
      </c>
      <c r="J103" s="832"/>
      <c r="K103" s="832">
        <v>354</v>
      </c>
      <c r="L103" s="849"/>
      <c r="M103" s="849"/>
      <c r="N103" s="832"/>
      <c r="O103" s="832"/>
      <c r="P103" s="849"/>
      <c r="Q103" s="849"/>
      <c r="R103" s="837"/>
      <c r="S103" s="850"/>
    </row>
    <row r="104" spans="1:19" ht="14.4" customHeight="1" x14ac:dyDescent="0.3">
      <c r="A104" s="831" t="s">
        <v>3557</v>
      </c>
      <c r="B104" s="832" t="s">
        <v>3585</v>
      </c>
      <c r="C104" s="832" t="s">
        <v>564</v>
      </c>
      <c r="D104" s="832" t="s">
        <v>2422</v>
      </c>
      <c r="E104" s="832" t="s">
        <v>3554</v>
      </c>
      <c r="F104" s="832" t="s">
        <v>3575</v>
      </c>
      <c r="G104" s="832" t="s">
        <v>3576</v>
      </c>
      <c r="H104" s="849">
        <v>2</v>
      </c>
      <c r="I104" s="849">
        <v>74</v>
      </c>
      <c r="J104" s="832"/>
      <c r="K104" s="832">
        <v>37</v>
      </c>
      <c r="L104" s="849"/>
      <c r="M104" s="849"/>
      <c r="N104" s="832"/>
      <c r="O104" s="832"/>
      <c r="P104" s="849"/>
      <c r="Q104" s="849"/>
      <c r="R104" s="837"/>
      <c r="S104" s="850"/>
    </row>
    <row r="105" spans="1:19" ht="14.4" customHeight="1" x14ac:dyDescent="0.3">
      <c r="A105" s="831" t="s">
        <v>3557</v>
      </c>
      <c r="B105" s="832" t="s">
        <v>3585</v>
      </c>
      <c r="C105" s="832" t="s">
        <v>564</v>
      </c>
      <c r="D105" s="832" t="s">
        <v>2422</v>
      </c>
      <c r="E105" s="832" t="s">
        <v>3554</v>
      </c>
      <c r="F105" s="832" t="s">
        <v>3577</v>
      </c>
      <c r="G105" s="832" t="s">
        <v>3578</v>
      </c>
      <c r="H105" s="849">
        <v>1</v>
      </c>
      <c r="I105" s="849">
        <v>133</v>
      </c>
      <c r="J105" s="832"/>
      <c r="K105" s="832">
        <v>133</v>
      </c>
      <c r="L105" s="849"/>
      <c r="M105" s="849"/>
      <c r="N105" s="832"/>
      <c r="O105" s="832"/>
      <c r="P105" s="849"/>
      <c r="Q105" s="849"/>
      <c r="R105" s="837"/>
      <c r="S105" s="850"/>
    </row>
    <row r="106" spans="1:19" ht="14.4" customHeight="1" x14ac:dyDescent="0.3">
      <c r="A106" s="831" t="s">
        <v>3557</v>
      </c>
      <c r="B106" s="832" t="s">
        <v>3585</v>
      </c>
      <c r="C106" s="832" t="s">
        <v>564</v>
      </c>
      <c r="D106" s="832" t="s">
        <v>2422</v>
      </c>
      <c r="E106" s="832" t="s">
        <v>3554</v>
      </c>
      <c r="F106" s="832" t="s">
        <v>3581</v>
      </c>
      <c r="G106" s="832" t="s">
        <v>3582</v>
      </c>
      <c r="H106" s="849">
        <v>10</v>
      </c>
      <c r="I106" s="849">
        <v>1310</v>
      </c>
      <c r="J106" s="832"/>
      <c r="K106" s="832">
        <v>131</v>
      </c>
      <c r="L106" s="849"/>
      <c r="M106" s="849"/>
      <c r="N106" s="832"/>
      <c r="O106" s="832"/>
      <c r="P106" s="849"/>
      <c r="Q106" s="849"/>
      <c r="R106" s="837"/>
      <c r="S106" s="850"/>
    </row>
    <row r="107" spans="1:19" ht="14.4" customHeight="1" x14ac:dyDescent="0.3">
      <c r="A107" s="831" t="s">
        <v>3557</v>
      </c>
      <c r="B107" s="832" t="s">
        <v>3585</v>
      </c>
      <c r="C107" s="832" t="s">
        <v>564</v>
      </c>
      <c r="D107" s="832" t="s">
        <v>2422</v>
      </c>
      <c r="E107" s="832" t="s">
        <v>3554</v>
      </c>
      <c r="F107" s="832" t="s">
        <v>3601</v>
      </c>
      <c r="G107" s="832" t="s">
        <v>3602</v>
      </c>
      <c r="H107" s="849">
        <v>4</v>
      </c>
      <c r="I107" s="849">
        <v>708</v>
      </c>
      <c r="J107" s="832"/>
      <c r="K107" s="832">
        <v>177</v>
      </c>
      <c r="L107" s="849"/>
      <c r="M107" s="849"/>
      <c r="N107" s="832"/>
      <c r="O107" s="832"/>
      <c r="P107" s="849"/>
      <c r="Q107" s="849"/>
      <c r="R107" s="837"/>
      <c r="S107" s="850"/>
    </row>
    <row r="108" spans="1:19" ht="14.4" customHeight="1" x14ac:dyDescent="0.3">
      <c r="A108" s="831" t="s">
        <v>3557</v>
      </c>
      <c r="B108" s="832" t="s">
        <v>3585</v>
      </c>
      <c r="C108" s="832" t="s">
        <v>564</v>
      </c>
      <c r="D108" s="832" t="s">
        <v>2423</v>
      </c>
      <c r="E108" s="832" t="s">
        <v>3559</v>
      </c>
      <c r="F108" s="832" t="s">
        <v>3560</v>
      </c>
      <c r="G108" s="832" t="s">
        <v>3561</v>
      </c>
      <c r="H108" s="849"/>
      <c r="I108" s="849"/>
      <c r="J108" s="832"/>
      <c r="K108" s="832"/>
      <c r="L108" s="849"/>
      <c r="M108" s="849"/>
      <c r="N108" s="832"/>
      <c r="O108" s="832"/>
      <c r="P108" s="849">
        <v>5.6</v>
      </c>
      <c r="Q108" s="849">
        <v>606.21</v>
      </c>
      <c r="R108" s="837"/>
      <c r="S108" s="850">
        <v>108.25178571428573</v>
      </c>
    </row>
    <row r="109" spans="1:19" ht="14.4" customHeight="1" x14ac:dyDescent="0.3">
      <c r="A109" s="831" t="s">
        <v>3557</v>
      </c>
      <c r="B109" s="832" t="s">
        <v>3585</v>
      </c>
      <c r="C109" s="832" t="s">
        <v>564</v>
      </c>
      <c r="D109" s="832" t="s">
        <v>2423</v>
      </c>
      <c r="E109" s="832" t="s">
        <v>3559</v>
      </c>
      <c r="F109" s="832" t="s">
        <v>3562</v>
      </c>
      <c r="G109" s="832" t="s">
        <v>2119</v>
      </c>
      <c r="H109" s="849"/>
      <c r="I109" s="849"/>
      <c r="J109" s="832"/>
      <c r="K109" s="832"/>
      <c r="L109" s="849"/>
      <c r="M109" s="849"/>
      <c r="N109" s="832"/>
      <c r="O109" s="832"/>
      <c r="P109" s="849">
        <v>0.9</v>
      </c>
      <c r="Q109" s="849">
        <v>55.26</v>
      </c>
      <c r="R109" s="837"/>
      <c r="S109" s="850">
        <v>61.4</v>
      </c>
    </row>
    <row r="110" spans="1:19" ht="14.4" customHeight="1" x14ac:dyDescent="0.3">
      <c r="A110" s="831" t="s">
        <v>3557</v>
      </c>
      <c r="B110" s="832" t="s">
        <v>3585</v>
      </c>
      <c r="C110" s="832" t="s">
        <v>564</v>
      </c>
      <c r="D110" s="832" t="s">
        <v>2423</v>
      </c>
      <c r="E110" s="832" t="s">
        <v>3559</v>
      </c>
      <c r="F110" s="832" t="s">
        <v>3565</v>
      </c>
      <c r="G110" s="832" t="s">
        <v>3566</v>
      </c>
      <c r="H110" s="849"/>
      <c r="I110" s="849"/>
      <c r="J110" s="832"/>
      <c r="K110" s="832"/>
      <c r="L110" s="849"/>
      <c r="M110" s="849"/>
      <c r="N110" s="832"/>
      <c r="O110" s="832"/>
      <c r="P110" s="849">
        <v>27</v>
      </c>
      <c r="Q110" s="849">
        <v>2819.88</v>
      </c>
      <c r="R110" s="837"/>
      <c r="S110" s="850">
        <v>104.44</v>
      </c>
    </row>
    <row r="111" spans="1:19" ht="14.4" customHeight="1" x14ac:dyDescent="0.3">
      <c r="A111" s="831" t="s">
        <v>3557</v>
      </c>
      <c r="B111" s="832" t="s">
        <v>3585</v>
      </c>
      <c r="C111" s="832" t="s">
        <v>564</v>
      </c>
      <c r="D111" s="832" t="s">
        <v>2423</v>
      </c>
      <c r="E111" s="832" t="s">
        <v>3554</v>
      </c>
      <c r="F111" s="832" t="s">
        <v>3589</v>
      </c>
      <c r="G111" s="832" t="s">
        <v>3590</v>
      </c>
      <c r="H111" s="849">
        <v>10</v>
      </c>
      <c r="I111" s="849">
        <v>1220</v>
      </c>
      <c r="J111" s="832">
        <v>3.3333333333333335</v>
      </c>
      <c r="K111" s="832">
        <v>122</v>
      </c>
      <c r="L111" s="849">
        <v>3</v>
      </c>
      <c r="M111" s="849">
        <v>366</v>
      </c>
      <c r="N111" s="832">
        <v>1</v>
      </c>
      <c r="O111" s="832">
        <v>122</v>
      </c>
      <c r="P111" s="849">
        <v>13</v>
      </c>
      <c r="Q111" s="849">
        <v>1586</v>
      </c>
      <c r="R111" s="837">
        <v>4.333333333333333</v>
      </c>
      <c r="S111" s="850">
        <v>122</v>
      </c>
    </row>
    <row r="112" spans="1:19" ht="14.4" customHeight="1" x14ac:dyDescent="0.3">
      <c r="A112" s="831" t="s">
        <v>3557</v>
      </c>
      <c r="B112" s="832" t="s">
        <v>3585</v>
      </c>
      <c r="C112" s="832" t="s">
        <v>564</v>
      </c>
      <c r="D112" s="832" t="s">
        <v>2423</v>
      </c>
      <c r="E112" s="832" t="s">
        <v>3554</v>
      </c>
      <c r="F112" s="832" t="s">
        <v>3591</v>
      </c>
      <c r="G112" s="832" t="s">
        <v>3592</v>
      </c>
      <c r="H112" s="849"/>
      <c r="I112" s="849"/>
      <c r="J112" s="832"/>
      <c r="K112" s="832"/>
      <c r="L112" s="849"/>
      <c r="M112" s="849"/>
      <c r="N112" s="832"/>
      <c r="O112" s="832"/>
      <c r="P112" s="849">
        <v>6</v>
      </c>
      <c r="Q112" s="849">
        <v>498</v>
      </c>
      <c r="R112" s="837"/>
      <c r="S112" s="850">
        <v>83</v>
      </c>
    </row>
    <row r="113" spans="1:19" ht="14.4" customHeight="1" x14ac:dyDescent="0.3">
      <c r="A113" s="831" t="s">
        <v>3557</v>
      </c>
      <c r="B113" s="832" t="s">
        <v>3585</v>
      </c>
      <c r="C113" s="832" t="s">
        <v>564</v>
      </c>
      <c r="D113" s="832" t="s">
        <v>2423</v>
      </c>
      <c r="E113" s="832" t="s">
        <v>3554</v>
      </c>
      <c r="F113" s="832" t="s">
        <v>3555</v>
      </c>
      <c r="G113" s="832" t="s">
        <v>3556</v>
      </c>
      <c r="H113" s="849">
        <v>7</v>
      </c>
      <c r="I113" s="849">
        <v>259</v>
      </c>
      <c r="J113" s="832">
        <v>1.1666666666666667</v>
      </c>
      <c r="K113" s="832">
        <v>37</v>
      </c>
      <c r="L113" s="849">
        <v>6</v>
      </c>
      <c r="M113" s="849">
        <v>222</v>
      </c>
      <c r="N113" s="832">
        <v>1</v>
      </c>
      <c r="O113" s="832">
        <v>37</v>
      </c>
      <c r="P113" s="849">
        <v>45</v>
      </c>
      <c r="Q113" s="849">
        <v>1665</v>
      </c>
      <c r="R113" s="837">
        <v>7.5</v>
      </c>
      <c r="S113" s="850">
        <v>37</v>
      </c>
    </row>
    <row r="114" spans="1:19" ht="14.4" customHeight="1" x14ac:dyDescent="0.3">
      <c r="A114" s="831" t="s">
        <v>3557</v>
      </c>
      <c r="B114" s="832" t="s">
        <v>3585</v>
      </c>
      <c r="C114" s="832" t="s">
        <v>564</v>
      </c>
      <c r="D114" s="832" t="s">
        <v>2423</v>
      </c>
      <c r="E114" s="832" t="s">
        <v>3554</v>
      </c>
      <c r="F114" s="832" t="s">
        <v>3567</v>
      </c>
      <c r="G114" s="832" t="s">
        <v>3568</v>
      </c>
      <c r="H114" s="849"/>
      <c r="I114" s="849"/>
      <c r="J114" s="832"/>
      <c r="K114" s="832"/>
      <c r="L114" s="849"/>
      <c r="M114" s="849"/>
      <c r="N114" s="832"/>
      <c r="O114" s="832"/>
      <c r="P114" s="849">
        <v>1</v>
      </c>
      <c r="Q114" s="849">
        <v>5</v>
      </c>
      <c r="R114" s="837"/>
      <c r="S114" s="850">
        <v>5</v>
      </c>
    </row>
    <row r="115" spans="1:19" ht="14.4" customHeight="1" x14ac:dyDescent="0.3">
      <c r="A115" s="831" t="s">
        <v>3557</v>
      </c>
      <c r="B115" s="832" t="s">
        <v>3585</v>
      </c>
      <c r="C115" s="832" t="s">
        <v>564</v>
      </c>
      <c r="D115" s="832" t="s">
        <v>2423</v>
      </c>
      <c r="E115" s="832" t="s">
        <v>3554</v>
      </c>
      <c r="F115" s="832" t="s">
        <v>3593</v>
      </c>
      <c r="G115" s="832" t="s">
        <v>3594</v>
      </c>
      <c r="H115" s="849"/>
      <c r="I115" s="849"/>
      <c r="J115" s="832"/>
      <c r="K115" s="832"/>
      <c r="L115" s="849"/>
      <c r="M115" s="849"/>
      <c r="N115" s="832"/>
      <c r="O115" s="832"/>
      <c r="P115" s="849">
        <v>1</v>
      </c>
      <c r="Q115" s="849">
        <v>702</v>
      </c>
      <c r="R115" s="837"/>
      <c r="S115" s="850">
        <v>702</v>
      </c>
    </row>
    <row r="116" spans="1:19" ht="14.4" customHeight="1" x14ac:dyDescent="0.3">
      <c r="A116" s="831" t="s">
        <v>3557</v>
      </c>
      <c r="B116" s="832" t="s">
        <v>3585</v>
      </c>
      <c r="C116" s="832" t="s">
        <v>564</v>
      </c>
      <c r="D116" s="832" t="s">
        <v>2423</v>
      </c>
      <c r="E116" s="832" t="s">
        <v>3554</v>
      </c>
      <c r="F116" s="832" t="s">
        <v>3595</v>
      </c>
      <c r="G116" s="832" t="s">
        <v>3596</v>
      </c>
      <c r="H116" s="849"/>
      <c r="I116" s="849"/>
      <c r="J116" s="832"/>
      <c r="K116" s="832"/>
      <c r="L116" s="849"/>
      <c r="M116" s="849"/>
      <c r="N116" s="832"/>
      <c r="O116" s="832"/>
      <c r="P116" s="849">
        <v>2</v>
      </c>
      <c r="Q116" s="849">
        <v>890</v>
      </c>
      <c r="R116" s="837"/>
      <c r="S116" s="850">
        <v>445</v>
      </c>
    </row>
    <row r="117" spans="1:19" ht="14.4" customHeight="1" x14ac:dyDescent="0.3">
      <c r="A117" s="831" t="s">
        <v>3557</v>
      </c>
      <c r="B117" s="832" t="s">
        <v>3585</v>
      </c>
      <c r="C117" s="832" t="s">
        <v>564</v>
      </c>
      <c r="D117" s="832" t="s">
        <v>2423</v>
      </c>
      <c r="E117" s="832" t="s">
        <v>3554</v>
      </c>
      <c r="F117" s="832" t="s">
        <v>3597</v>
      </c>
      <c r="G117" s="832" t="s">
        <v>3598</v>
      </c>
      <c r="H117" s="849">
        <v>1</v>
      </c>
      <c r="I117" s="849">
        <v>222</v>
      </c>
      <c r="J117" s="832"/>
      <c r="K117" s="832">
        <v>222</v>
      </c>
      <c r="L117" s="849"/>
      <c r="M117" s="849"/>
      <c r="N117" s="832"/>
      <c r="O117" s="832"/>
      <c r="P117" s="849">
        <v>2</v>
      </c>
      <c r="Q117" s="849">
        <v>446</v>
      </c>
      <c r="R117" s="837"/>
      <c r="S117" s="850">
        <v>223</v>
      </c>
    </row>
    <row r="118" spans="1:19" ht="14.4" customHeight="1" x14ac:dyDescent="0.3">
      <c r="A118" s="831" t="s">
        <v>3557</v>
      </c>
      <c r="B118" s="832" t="s">
        <v>3585</v>
      </c>
      <c r="C118" s="832" t="s">
        <v>564</v>
      </c>
      <c r="D118" s="832" t="s">
        <v>2423</v>
      </c>
      <c r="E118" s="832" t="s">
        <v>3554</v>
      </c>
      <c r="F118" s="832" t="s">
        <v>3573</v>
      </c>
      <c r="G118" s="832" t="s">
        <v>3574</v>
      </c>
      <c r="H118" s="849">
        <v>1</v>
      </c>
      <c r="I118" s="849">
        <v>33.33</v>
      </c>
      <c r="J118" s="832"/>
      <c r="K118" s="832">
        <v>33.33</v>
      </c>
      <c r="L118" s="849"/>
      <c r="M118" s="849"/>
      <c r="N118" s="832"/>
      <c r="O118" s="832"/>
      <c r="P118" s="849">
        <v>17</v>
      </c>
      <c r="Q118" s="849">
        <v>566.66999999999996</v>
      </c>
      <c r="R118" s="837"/>
      <c r="S118" s="850">
        <v>33.333529411764701</v>
      </c>
    </row>
    <row r="119" spans="1:19" ht="14.4" customHeight="1" x14ac:dyDescent="0.3">
      <c r="A119" s="831" t="s">
        <v>3557</v>
      </c>
      <c r="B119" s="832" t="s">
        <v>3585</v>
      </c>
      <c r="C119" s="832" t="s">
        <v>564</v>
      </c>
      <c r="D119" s="832" t="s">
        <v>2423</v>
      </c>
      <c r="E119" s="832" t="s">
        <v>3554</v>
      </c>
      <c r="F119" s="832" t="s">
        <v>3599</v>
      </c>
      <c r="G119" s="832" t="s">
        <v>3600</v>
      </c>
      <c r="H119" s="849"/>
      <c r="I119" s="849"/>
      <c r="J119" s="832"/>
      <c r="K119" s="832"/>
      <c r="L119" s="849"/>
      <c r="M119" s="849"/>
      <c r="N119" s="832"/>
      <c r="O119" s="832"/>
      <c r="P119" s="849">
        <v>6</v>
      </c>
      <c r="Q119" s="849">
        <v>2130</v>
      </c>
      <c r="R119" s="837"/>
      <c r="S119" s="850">
        <v>355</v>
      </c>
    </row>
    <row r="120" spans="1:19" ht="14.4" customHeight="1" x14ac:dyDescent="0.3">
      <c r="A120" s="831" t="s">
        <v>3557</v>
      </c>
      <c r="B120" s="832" t="s">
        <v>3585</v>
      </c>
      <c r="C120" s="832" t="s">
        <v>564</v>
      </c>
      <c r="D120" s="832" t="s">
        <v>2423</v>
      </c>
      <c r="E120" s="832" t="s">
        <v>3554</v>
      </c>
      <c r="F120" s="832" t="s">
        <v>3575</v>
      </c>
      <c r="G120" s="832" t="s">
        <v>3576</v>
      </c>
      <c r="H120" s="849">
        <v>13</v>
      </c>
      <c r="I120" s="849">
        <v>481</v>
      </c>
      <c r="J120" s="832">
        <v>2.1666666666666665</v>
      </c>
      <c r="K120" s="832">
        <v>37</v>
      </c>
      <c r="L120" s="849">
        <v>6</v>
      </c>
      <c r="M120" s="849">
        <v>222</v>
      </c>
      <c r="N120" s="832">
        <v>1</v>
      </c>
      <c r="O120" s="832">
        <v>37</v>
      </c>
      <c r="P120" s="849">
        <v>18</v>
      </c>
      <c r="Q120" s="849">
        <v>666</v>
      </c>
      <c r="R120" s="837">
        <v>3</v>
      </c>
      <c r="S120" s="850">
        <v>37</v>
      </c>
    </row>
    <row r="121" spans="1:19" ht="14.4" customHeight="1" x14ac:dyDescent="0.3">
      <c r="A121" s="831" t="s">
        <v>3557</v>
      </c>
      <c r="B121" s="832" t="s">
        <v>3585</v>
      </c>
      <c r="C121" s="832" t="s">
        <v>564</v>
      </c>
      <c r="D121" s="832" t="s">
        <v>2423</v>
      </c>
      <c r="E121" s="832" t="s">
        <v>3554</v>
      </c>
      <c r="F121" s="832" t="s">
        <v>3581</v>
      </c>
      <c r="G121" s="832" t="s">
        <v>3582</v>
      </c>
      <c r="H121" s="849"/>
      <c r="I121" s="849"/>
      <c r="J121" s="832"/>
      <c r="K121" s="832"/>
      <c r="L121" s="849"/>
      <c r="M121" s="849"/>
      <c r="N121" s="832"/>
      <c r="O121" s="832"/>
      <c r="P121" s="849">
        <v>27</v>
      </c>
      <c r="Q121" s="849">
        <v>3564</v>
      </c>
      <c r="R121" s="837"/>
      <c r="S121" s="850">
        <v>132</v>
      </c>
    </row>
    <row r="122" spans="1:19" ht="14.4" customHeight="1" x14ac:dyDescent="0.3">
      <c r="A122" s="831" t="s">
        <v>3557</v>
      </c>
      <c r="B122" s="832" t="s">
        <v>3585</v>
      </c>
      <c r="C122" s="832" t="s">
        <v>564</v>
      </c>
      <c r="D122" s="832" t="s">
        <v>2423</v>
      </c>
      <c r="E122" s="832" t="s">
        <v>3554</v>
      </c>
      <c r="F122" s="832" t="s">
        <v>3601</v>
      </c>
      <c r="G122" s="832" t="s">
        <v>3602</v>
      </c>
      <c r="H122" s="849"/>
      <c r="I122" s="849"/>
      <c r="J122" s="832"/>
      <c r="K122" s="832"/>
      <c r="L122" s="849"/>
      <c r="M122" s="849"/>
      <c r="N122" s="832"/>
      <c r="O122" s="832"/>
      <c r="P122" s="849">
        <v>9</v>
      </c>
      <c r="Q122" s="849">
        <v>1602</v>
      </c>
      <c r="R122" s="837"/>
      <c r="S122" s="850">
        <v>178</v>
      </c>
    </row>
    <row r="123" spans="1:19" ht="14.4" customHeight="1" thickBot="1" x14ac:dyDescent="0.35">
      <c r="A123" s="839" t="s">
        <v>3557</v>
      </c>
      <c r="B123" s="840" t="s">
        <v>3585</v>
      </c>
      <c r="C123" s="840" t="s">
        <v>564</v>
      </c>
      <c r="D123" s="840" t="s">
        <v>2413</v>
      </c>
      <c r="E123" s="840" t="s">
        <v>3554</v>
      </c>
      <c r="F123" s="840" t="s">
        <v>3555</v>
      </c>
      <c r="G123" s="840" t="s">
        <v>3556</v>
      </c>
      <c r="H123" s="851"/>
      <c r="I123" s="851"/>
      <c r="J123" s="840"/>
      <c r="K123" s="840"/>
      <c r="L123" s="851"/>
      <c r="M123" s="851"/>
      <c r="N123" s="840"/>
      <c r="O123" s="840"/>
      <c r="P123" s="851">
        <v>2</v>
      </c>
      <c r="Q123" s="851">
        <v>74</v>
      </c>
      <c r="R123" s="845"/>
      <c r="S123" s="852">
        <v>37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3543906</v>
      </c>
      <c r="C3" s="344">
        <f t="shared" ref="C3:R3" si="0">SUBTOTAL(9,C6:C1048576)</f>
        <v>24.996329221723755</v>
      </c>
      <c r="D3" s="344">
        <f t="shared" si="0"/>
        <v>3730992</v>
      </c>
      <c r="E3" s="344">
        <f t="shared" si="0"/>
        <v>19</v>
      </c>
      <c r="F3" s="344">
        <f t="shared" si="0"/>
        <v>3849259</v>
      </c>
      <c r="G3" s="347">
        <f>IF(D3&lt;&gt;0,F3/D3,"")</f>
        <v>1.0316985402273711</v>
      </c>
      <c r="H3" s="343">
        <f t="shared" si="0"/>
        <v>274333.90999999997</v>
      </c>
      <c r="I3" s="344">
        <f t="shared" si="0"/>
        <v>1.4104294923580163</v>
      </c>
      <c r="J3" s="344">
        <f t="shared" si="0"/>
        <v>194503.80999999994</v>
      </c>
      <c r="K3" s="344">
        <f t="shared" si="0"/>
        <v>1</v>
      </c>
      <c r="L3" s="344">
        <f t="shared" si="0"/>
        <v>251115.70999999993</v>
      </c>
      <c r="M3" s="345">
        <f>IF(J3&lt;&gt;0,L3/J3,"")</f>
        <v>1.2910580517677264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3605</v>
      </c>
      <c r="B6" s="887">
        <v>4602</v>
      </c>
      <c r="C6" s="825">
        <v>1.4403755868544601</v>
      </c>
      <c r="D6" s="887">
        <v>3195</v>
      </c>
      <c r="E6" s="825">
        <v>1</v>
      </c>
      <c r="F6" s="887">
        <v>1102</v>
      </c>
      <c r="G6" s="830">
        <v>0.34491392801251958</v>
      </c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3606</v>
      </c>
      <c r="B7" s="889">
        <v>25171</v>
      </c>
      <c r="C7" s="832">
        <v>0.70129833946283293</v>
      </c>
      <c r="D7" s="889">
        <v>35892</v>
      </c>
      <c r="E7" s="832">
        <v>1</v>
      </c>
      <c r="F7" s="889">
        <v>25709</v>
      </c>
      <c r="G7" s="837">
        <v>0.71628775214532492</v>
      </c>
      <c r="H7" s="889"/>
      <c r="I7" s="832"/>
      <c r="J7" s="889"/>
      <c r="K7" s="832"/>
      <c r="L7" s="889"/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3607</v>
      </c>
      <c r="B8" s="889">
        <v>28040</v>
      </c>
      <c r="C8" s="832">
        <v>0.81428778858719331</v>
      </c>
      <c r="D8" s="889">
        <v>34435</v>
      </c>
      <c r="E8" s="832">
        <v>1</v>
      </c>
      <c r="F8" s="889">
        <v>47050</v>
      </c>
      <c r="G8" s="837">
        <v>1.3663423842021198</v>
      </c>
      <c r="H8" s="889"/>
      <c r="I8" s="832"/>
      <c r="J8" s="889"/>
      <c r="K8" s="832"/>
      <c r="L8" s="889"/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3608</v>
      </c>
      <c r="B9" s="889">
        <v>3577</v>
      </c>
      <c r="C9" s="832">
        <v>0.71971830985915497</v>
      </c>
      <c r="D9" s="889">
        <v>4970</v>
      </c>
      <c r="E9" s="832">
        <v>1</v>
      </c>
      <c r="F9" s="889">
        <v>2840</v>
      </c>
      <c r="G9" s="837">
        <v>0.5714285714285714</v>
      </c>
      <c r="H9" s="889"/>
      <c r="I9" s="832"/>
      <c r="J9" s="889"/>
      <c r="K9" s="832"/>
      <c r="L9" s="889"/>
      <c r="M9" s="837"/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3609</v>
      </c>
      <c r="B10" s="889">
        <v>1770</v>
      </c>
      <c r="C10" s="832">
        <v>2.492957746478873</v>
      </c>
      <c r="D10" s="889">
        <v>710</v>
      </c>
      <c r="E10" s="832">
        <v>1</v>
      </c>
      <c r="F10" s="889">
        <v>1065</v>
      </c>
      <c r="G10" s="837">
        <v>1.5</v>
      </c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3610</v>
      </c>
      <c r="B11" s="889">
        <v>2478</v>
      </c>
      <c r="C11" s="832">
        <v>1.1633802816901408</v>
      </c>
      <c r="D11" s="889">
        <v>2130</v>
      </c>
      <c r="E11" s="832">
        <v>1</v>
      </c>
      <c r="F11" s="889">
        <v>2130</v>
      </c>
      <c r="G11" s="837">
        <v>1</v>
      </c>
      <c r="H11" s="889"/>
      <c r="I11" s="832"/>
      <c r="J11" s="889"/>
      <c r="K11" s="832"/>
      <c r="L11" s="889"/>
      <c r="M11" s="837"/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3611</v>
      </c>
      <c r="B12" s="889"/>
      <c r="C12" s="832"/>
      <c r="D12" s="889">
        <v>355</v>
      </c>
      <c r="E12" s="832">
        <v>1</v>
      </c>
      <c r="F12" s="889"/>
      <c r="G12" s="837"/>
      <c r="H12" s="889"/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3612</v>
      </c>
      <c r="B13" s="889">
        <v>3894</v>
      </c>
      <c r="C13" s="832">
        <v>0.70035971223021587</v>
      </c>
      <c r="D13" s="889">
        <v>5560</v>
      </c>
      <c r="E13" s="832">
        <v>1</v>
      </c>
      <c r="F13" s="889">
        <v>3195</v>
      </c>
      <c r="G13" s="837">
        <v>0.57464028776978415</v>
      </c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3613</v>
      </c>
      <c r="B14" s="889">
        <v>1453</v>
      </c>
      <c r="C14" s="832">
        <v>1.0232394366197184</v>
      </c>
      <c r="D14" s="889">
        <v>1420</v>
      </c>
      <c r="E14" s="832">
        <v>1</v>
      </c>
      <c r="F14" s="889">
        <v>1065</v>
      </c>
      <c r="G14" s="837">
        <v>0.75</v>
      </c>
      <c r="H14" s="889"/>
      <c r="I14" s="832"/>
      <c r="J14" s="889"/>
      <c r="K14" s="832"/>
      <c r="L14" s="889"/>
      <c r="M14" s="837"/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3614</v>
      </c>
      <c r="B15" s="889"/>
      <c r="C15" s="832"/>
      <c r="D15" s="889"/>
      <c r="E15" s="832"/>
      <c r="F15" s="889">
        <v>355</v>
      </c>
      <c r="G15" s="837"/>
      <c r="H15" s="889"/>
      <c r="I15" s="832"/>
      <c r="J15" s="889"/>
      <c r="K15" s="832"/>
      <c r="L15" s="889"/>
      <c r="M15" s="837"/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3615</v>
      </c>
      <c r="B16" s="889"/>
      <c r="C16" s="832"/>
      <c r="D16" s="889">
        <v>355</v>
      </c>
      <c r="E16" s="832">
        <v>1</v>
      </c>
      <c r="F16" s="889"/>
      <c r="G16" s="837"/>
      <c r="H16" s="889"/>
      <c r="I16" s="832"/>
      <c r="J16" s="889"/>
      <c r="K16" s="832"/>
      <c r="L16" s="889"/>
      <c r="M16" s="837"/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3616</v>
      </c>
      <c r="B17" s="889">
        <v>708</v>
      </c>
      <c r="C17" s="832">
        <v>0.39887323943661973</v>
      </c>
      <c r="D17" s="889">
        <v>1775</v>
      </c>
      <c r="E17" s="832">
        <v>1</v>
      </c>
      <c r="F17" s="889">
        <v>4615</v>
      </c>
      <c r="G17" s="837">
        <v>2.6</v>
      </c>
      <c r="H17" s="889"/>
      <c r="I17" s="832"/>
      <c r="J17" s="889"/>
      <c r="K17" s="832"/>
      <c r="L17" s="889"/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3617</v>
      </c>
      <c r="B18" s="889">
        <v>17383</v>
      </c>
      <c r="C18" s="832">
        <v>0.95621321304802243</v>
      </c>
      <c r="D18" s="889">
        <v>18179</v>
      </c>
      <c r="E18" s="832">
        <v>1</v>
      </c>
      <c r="F18" s="889">
        <v>22010</v>
      </c>
      <c r="G18" s="837">
        <v>1.2107376643379724</v>
      </c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3618</v>
      </c>
      <c r="B19" s="889">
        <v>354</v>
      </c>
      <c r="C19" s="832"/>
      <c r="D19" s="889"/>
      <c r="E19" s="832"/>
      <c r="F19" s="889">
        <v>710</v>
      </c>
      <c r="G19" s="837"/>
      <c r="H19" s="889"/>
      <c r="I19" s="832"/>
      <c r="J19" s="889"/>
      <c r="K19" s="832"/>
      <c r="L19" s="889"/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3619</v>
      </c>
      <c r="B20" s="889">
        <v>354</v>
      </c>
      <c r="C20" s="832">
        <v>0.49859154929577465</v>
      </c>
      <c r="D20" s="889">
        <v>710</v>
      </c>
      <c r="E20" s="832">
        <v>1</v>
      </c>
      <c r="F20" s="889">
        <v>1420</v>
      </c>
      <c r="G20" s="837">
        <v>2</v>
      </c>
      <c r="H20" s="889"/>
      <c r="I20" s="832"/>
      <c r="J20" s="889"/>
      <c r="K20" s="832"/>
      <c r="L20" s="889"/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3620</v>
      </c>
      <c r="B21" s="889"/>
      <c r="C21" s="832"/>
      <c r="D21" s="889">
        <v>355</v>
      </c>
      <c r="E21" s="832">
        <v>1</v>
      </c>
      <c r="F21" s="889">
        <v>355</v>
      </c>
      <c r="G21" s="837">
        <v>1</v>
      </c>
      <c r="H21" s="889"/>
      <c r="I21" s="832"/>
      <c r="J21" s="889"/>
      <c r="K21" s="832"/>
      <c r="L21" s="889"/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3621</v>
      </c>
      <c r="B22" s="889"/>
      <c r="C22" s="832"/>
      <c r="D22" s="889"/>
      <c r="E22" s="832"/>
      <c r="F22" s="889">
        <v>355</v>
      </c>
      <c r="G22" s="837"/>
      <c r="H22" s="889"/>
      <c r="I22" s="832"/>
      <c r="J22" s="889"/>
      <c r="K22" s="832"/>
      <c r="L22" s="889"/>
      <c r="M22" s="837"/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3622</v>
      </c>
      <c r="B23" s="889">
        <v>354</v>
      </c>
      <c r="C23" s="832">
        <v>0.49859154929577465</v>
      </c>
      <c r="D23" s="889">
        <v>710</v>
      </c>
      <c r="E23" s="832">
        <v>1</v>
      </c>
      <c r="F23" s="889">
        <v>710</v>
      </c>
      <c r="G23" s="837">
        <v>1</v>
      </c>
      <c r="H23" s="889"/>
      <c r="I23" s="832"/>
      <c r="J23" s="889"/>
      <c r="K23" s="832"/>
      <c r="L23" s="889"/>
      <c r="M23" s="837"/>
      <c r="N23" s="889"/>
      <c r="O23" s="832"/>
      <c r="P23" s="889"/>
      <c r="Q23" s="832"/>
      <c r="R23" s="889"/>
      <c r="S23" s="838"/>
    </row>
    <row r="24" spans="1:19" ht="14.4" customHeight="1" x14ac:dyDescent="0.3">
      <c r="A24" s="857" t="s">
        <v>2397</v>
      </c>
      <c r="B24" s="889">
        <v>3435994</v>
      </c>
      <c r="C24" s="832">
        <v>0.9531351293322855</v>
      </c>
      <c r="D24" s="889">
        <v>3604939</v>
      </c>
      <c r="E24" s="832">
        <v>1</v>
      </c>
      <c r="F24" s="889">
        <v>3720220</v>
      </c>
      <c r="G24" s="837">
        <v>1.0319786271002089</v>
      </c>
      <c r="H24" s="889">
        <v>274333.90999999997</v>
      </c>
      <c r="I24" s="832">
        <v>1.4104294923580163</v>
      </c>
      <c r="J24" s="889">
        <v>194503.80999999994</v>
      </c>
      <c r="K24" s="832">
        <v>1</v>
      </c>
      <c r="L24" s="889">
        <v>251115.70999999993</v>
      </c>
      <c r="M24" s="837">
        <v>1.2910580517677264</v>
      </c>
      <c r="N24" s="889"/>
      <c r="O24" s="832"/>
      <c r="P24" s="889"/>
      <c r="Q24" s="832"/>
      <c r="R24" s="889"/>
      <c r="S24" s="838"/>
    </row>
    <row r="25" spans="1:19" ht="14.4" customHeight="1" x14ac:dyDescent="0.3">
      <c r="A25" s="857" t="s">
        <v>3623</v>
      </c>
      <c r="B25" s="889">
        <v>16004</v>
      </c>
      <c r="C25" s="832">
        <v>1.0733735747820254</v>
      </c>
      <c r="D25" s="889">
        <v>14910</v>
      </c>
      <c r="E25" s="832">
        <v>1</v>
      </c>
      <c r="F25" s="889">
        <v>13288</v>
      </c>
      <c r="G25" s="837">
        <v>0.89121395036887996</v>
      </c>
      <c r="H25" s="889"/>
      <c r="I25" s="832"/>
      <c r="J25" s="889"/>
      <c r="K25" s="832"/>
      <c r="L25" s="889"/>
      <c r="M25" s="837"/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3624</v>
      </c>
      <c r="B26" s="889">
        <v>354</v>
      </c>
      <c r="C26" s="832">
        <v>9.5675675675675684</v>
      </c>
      <c r="D26" s="889">
        <v>37</v>
      </c>
      <c r="E26" s="832">
        <v>1</v>
      </c>
      <c r="F26" s="889">
        <v>710</v>
      </c>
      <c r="G26" s="837">
        <v>19.189189189189189</v>
      </c>
      <c r="H26" s="889"/>
      <c r="I26" s="832"/>
      <c r="J26" s="889"/>
      <c r="K26" s="832"/>
      <c r="L26" s="889"/>
      <c r="M26" s="837"/>
      <c r="N26" s="889"/>
      <c r="O26" s="832"/>
      <c r="P26" s="889"/>
      <c r="Q26" s="832"/>
      <c r="R26" s="889"/>
      <c r="S26" s="838"/>
    </row>
    <row r="27" spans="1:19" ht="14.4" customHeight="1" x14ac:dyDescent="0.3">
      <c r="A27" s="857" t="s">
        <v>3625</v>
      </c>
      <c r="B27" s="889">
        <v>708</v>
      </c>
      <c r="C27" s="832"/>
      <c r="D27" s="889"/>
      <c r="E27" s="832"/>
      <c r="F27" s="889"/>
      <c r="G27" s="837"/>
      <c r="H27" s="889"/>
      <c r="I27" s="832"/>
      <c r="J27" s="889"/>
      <c r="K27" s="832"/>
      <c r="L27" s="889"/>
      <c r="M27" s="837"/>
      <c r="N27" s="889"/>
      <c r="O27" s="832"/>
      <c r="P27" s="889"/>
      <c r="Q27" s="832"/>
      <c r="R27" s="889"/>
      <c r="S27" s="838"/>
    </row>
    <row r="28" spans="1:19" ht="14.4" customHeight="1" thickBot="1" x14ac:dyDescent="0.35">
      <c r="A28" s="893" t="s">
        <v>3626</v>
      </c>
      <c r="B28" s="891">
        <v>708</v>
      </c>
      <c r="C28" s="840">
        <v>1.9943661971830986</v>
      </c>
      <c r="D28" s="891">
        <v>355</v>
      </c>
      <c r="E28" s="840">
        <v>1</v>
      </c>
      <c r="F28" s="891">
        <v>355</v>
      </c>
      <c r="G28" s="845">
        <v>1</v>
      </c>
      <c r="H28" s="891"/>
      <c r="I28" s="840"/>
      <c r="J28" s="891"/>
      <c r="K28" s="840"/>
      <c r="L28" s="891"/>
      <c r="M28" s="845"/>
      <c r="N28" s="891"/>
      <c r="O28" s="840"/>
      <c r="P28" s="891"/>
      <c r="Q28" s="840"/>
      <c r="R28" s="891"/>
      <c r="S28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0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3730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4391.45</v>
      </c>
      <c r="G3" s="208">
        <f t="shared" si="0"/>
        <v>3818239.91</v>
      </c>
      <c r="H3" s="208"/>
      <c r="I3" s="208"/>
      <c r="J3" s="208">
        <f t="shared" si="0"/>
        <v>4496.6499999999996</v>
      </c>
      <c r="K3" s="208">
        <f t="shared" si="0"/>
        <v>3925495.81</v>
      </c>
      <c r="L3" s="208"/>
      <c r="M3" s="208"/>
      <c r="N3" s="208">
        <f t="shared" si="0"/>
        <v>5787.35</v>
      </c>
      <c r="O3" s="208">
        <f t="shared" si="0"/>
        <v>4100374.71</v>
      </c>
      <c r="P3" s="79">
        <f>IF(K3=0,0,O3/K3)</f>
        <v>1.0445495062189354</v>
      </c>
      <c r="Q3" s="209">
        <f>IF(N3=0,0,O3/N3)</f>
        <v>708.50643386005675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3627</v>
      </c>
      <c r="B6" s="825" t="s">
        <v>3585</v>
      </c>
      <c r="C6" s="825" t="s">
        <v>3554</v>
      </c>
      <c r="D6" s="825" t="s">
        <v>3555</v>
      </c>
      <c r="E6" s="825" t="s">
        <v>3556</v>
      </c>
      <c r="F6" s="225"/>
      <c r="G6" s="225"/>
      <c r="H6" s="225"/>
      <c r="I6" s="225"/>
      <c r="J6" s="225"/>
      <c r="K6" s="225"/>
      <c r="L6" s="225"/>
      <c r="M6" s="225"/>
      <c r="N6" s="225">
        <v>1</v>
      </c>
      <c r="O6" s="225">
        <v>37</v>
      </c>
      <c r="P6" s="830"/>
      <c r="Q6" s="848">
        <v>37</v>
      </c>
    </row>
    <row r="7" spans="1:17" ht="14.4" customHeight="1" x14ac:dyDescent="0.3">
      <c r="A7" s="831" t="s">
        <v>3627</v>
      </c>
      <c r="B7" s="832" t="s">
        <v>3585</v>
      </c>
      <c r="C7" s="832" t="s">
        <v>3554</v>
      </c>
      <c r="D7" s="832" t="s">
        <v>3599</v>
      </c>
      <c r="E7" s="832" t="s">
        <v>3600</v>
      </c>
      <c r="F7" s="849">
        <v>13</v>
      </c>
      <c r="G7" s="849">
        <v>4602</v>
      </c>
      <c r="H7" s="849">
        <v>1.4403755868544601</v>
      </c>
      <c r="I7" s="849">
        <v>354</v>
      </c>
      <c r="J7" s="849">
        <v>9</v>
      </c>
      <c r="K7" s="849">
        <v>3195</v>
      </c>
      <c r="L7" s="849">
        <v>1</v>
      </c>
      <c r="M7" s="849">
        <v>355</v>
      </c>
      <c r="N7" s="849">
        <v>3</v>
      </c>
      <c r="O7" s="849">
        <v>1065</v>
      </c>
      <c r="P7" s="837">
        <v>0.33333333333333331</v>
      </c>
      <c r="Q7" s="850">
        <v>355</v>
      </c>
    </row>
    <row r="8" spans="1:17" ht="14.4" customHeight="1" x14ac:dyDescent="0.3">
      <c r="A8" s="831" t="s">
        <v>3628</v>
      </c>
      <c r="B8" s="832" t="s">
        <v>3558</v>
      </c>
      <c r="C8" s="832" t="s">
        <v>3554</v>
      </c>
      <c r="D8" s="832" t="s">
        <v>3555</v>
      </c>
      <c r="E8" s="832" t="s">
        <v>3556</v>
      </c>
      <c r="F8" s="849">
        <v>1</v>
      </c>
      <c r="G8" s="849">
        <v>37</v>
      </c>
      <c r="H8" s="849"/>
      <c r="I8" s="849">
        <v>37</v>
      </c>
      <c r="J8" s="849"/>
      <c r="K8" s="849"/>
      <c r="L8" s="849"/>
      <c r="M8" s="849"/>
      <c r="N8" s="849"/>
      <c r="O8" s="849"/>
      <c r="P8" s="837"/>
      <c r="Q8" s="850"/>
    </row>
    <row r="9" spans="1:17" ht="14.4" customHeight="1" x14ac:dyDescent="0.3">
      <c r="A9" s="831" t="s">
        <v>3628</v>
      </c>
      <c r="B9" s="832" t="s">
        <v>3585</v>
      </c>
      <c r="C9" s="832" t="s">
        <v>3554</v>
      </c>
      <c r="D9" s="832" t="s">
        <v>3555</v>
      </c>
      <c r="E9" s="832" t="s">
        <v>3556</v>
      </c>
      <c r="F9" s="849"/>
      <c r="G9" s="849"/>
      <c r="H9" s="849"/>
      <c r="I9" s="849"/>
      <c r="J9" s="849">
        <v>1</v>
      </c>
      <c r="K9" s="849">
        <v>37</v>
      </c>
      <c r="L9" s="849">
        <v>1</v>
      </c>
      <c r="M9" s="849">
        <v>37</v>
      </c>
      <c r="N9" s="849">
        <v>4</v>
      </c>
      <c r="O9" s="849">
        <v>148</v>
      </c>
      <c r="P9" s="837">
        <v>4</v>
      </c>
      <c r="Q9" s="850">
        <v>37</v>
      </c>
    </row>
    <row r="10" spans="1:17" ht="14.4" customHeight="1" x14ac:dyDescent="0.3">
      <c r="A10" s="831" t="s">
        <v>3628</v>
      </c>
      <c r="B10" s="832" t="s">
        <v>3585</v>
      </c>
      <c r="C10" s="832" t="s">
        <v>3554</v>
      </c>
      <c r="D10" s="832" t="s">
        <v>3599</v>
      </c>
      <c r="E10" s="832" t="s">
        <v>3600</v>
      </c>
      <c r="F10" s="849">
        <v>71</v>
      </c>
      <c r="G10" s="849">
        <v>25134</v>
      </c>
      <c r="H10" s="849">
        <v>0.70099009900990095</v>
      </c>
      <c r="I10" s="849">
        <v>354</v>
      </c>
      <c r="J10" s="849">
        <v>101</v>
      </c>
      <c r="K10" s="849">
        <v>35855</v>
      </c>
      <c r="L10" s="849">
        <v>1</v>
      </c>
      <c r="M10" s="849">
        <v>355</v>
      </c>
      <c r="N10" s="849">
        <v>71</v>
      </c>
      <c r="O10" s="849">
        <v>25205</v>
      </c>
      <c r="P10" s="837">
        <v>0.70297029702970293</v>
      </c>
      <c r="Q10" s="850">
        <v>355</v>
      </c>
    </row>
    <row r="11" spans="1:17" ht="14.4" customHeight="1" x14ac:dyDescent="0.3">
      <c r="A11" s="831" t="s">
        <v>3628</v>
      </c>
      <c r="B11" s="832" t="s">
        <v>3585</v>
      </c>
      <c r="C11" s="832" t="s">
        <v>3554</v>
      </c>
      <c r="D11" s="832" t="s">
        <v>3601</v>
      </c>
      <c r="E11" s="832" t="s">
        <v>3602</v>
      </c>
      <c r="F11" s="849"/>
      <c r="G11" s="849"/>
      <c r="H11" s="849"/>
      <c r="I11" s="849"/>
      <c r="J11" s="849"/>
      <c r="K11" s="849"/>
      <c r="L11" s="849"/>
      <c r="M11" s="849"/>
      <c r="N11" s="849">
        <v>2</v>
      </c>
      <c r="O11" s="849">
        <v>356</v>
      </c>
      <c r="P11" s="837"/>
      <c r="Q11" s="850">
        <v>178</v>
      </c>
    </row>
    <row r="12" spans="1:17" ht="14.4" customHeight="1" x14ac:dyDescent="0.3">
      <c r="A12" s="831" t="s">
        <v>3629</v>
      </c>
      <c r="B12" s="832" t="s">
        <v>3558</v>
      </c>
      <c r="C12" s="832" t="s">
        <v>3554</v>
      </c>
      <c r="D12" s="832" t="s">
        <v>3555</v>
      </c>
      <c r="E12" s="832" t="s">
        <v>3556</v>
      </c>
      <c r="F12" s="849">
        <v>1</v>
      </c>
      <c r="G12" s="849">
        <v>37</v>
      </c>
      <c r="H12" s="849"/>
      <c r="I12" s="849">
        <v>37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3629</v>
      </c>
      <c r="B13" s="832" t="s">
        <v>3558</v>
      </c>
      <c r="C13" s="832" t="s">
        <v>3554</v>
      </c>
      <c r="D13" s="832" t="s">
        <v>3571</v>
      </c>
      <c r="E13" s="832" t="s">
        <v>3572</v>
      </c>
      <c r="F13" s="849"/>
      <c r="G13" s="849"/>
      <c r="H13" s="849"/>
      <c r="I13" s="849"/>
      <c r="J13" s="849"/>
      <c r="K13" s="849"/>
      <c r="L13" s="849"/>
      <c r="M13" s="849"/>
      <c r="N13" s="849">
        <v>1</v>
      </c>
      <c r="O13" s="849">
        <v>471</v>
      </c>
      <c r="P13" s="837"/>
      <c r="Q13" s="850">
        <v>471</v>
      </c>
    </row>
    <row r="14" spans="1:17" ht="14.4" customHeight="1" x14ac:dyDescent="0.3">
      <c r="A14" s="831" t="s">
        <v>3629</v>
      </c>
      <c r="B14" s="832" t="s">
        <v>3585</v>
      </c>
      <c r="C14" s="832" t="s">
        <v>3554</v>
      </c>
      <c r="D14" s="832" t="s">
        <v>3555</v>
      </c>
      <c r="E14" s="832" t="s">
        <v>3556</v>
      </c>
      <c r="F14" s="849">
        <v>1</v>
      </c>
      <c r="G14" s="849">
        <v>37</v>
      </c>
      <c r="H14" s="849"/>
      <c r="I14" s="849">
        <v>37</v>
      </c>
      <c r="J14" s="849"/>
      <c r="K14" s="849"/>
      <c r="L14" s="849"/>
      <c r="M14" s="849"/>
      <c r="N14" s="849">
        <v>2</v>
      </c>
      <c r="O14" s="849">
        <v>74</v>
      </c>
      <c r="P14" s="837"/>
      <c r="Q14" s="850">
        <v>37</v>
      </c>
    </row>
    <row r="15" spans="1:17" ht="14.4" customHeight="1" x14ac:dyDescent="0.3">
      <c r="A15" s="831" t="s">
        <v>3629</v>
      </c>
      <c r="B15" s="832" t="s">
        <v>3585</v>
      </c>
      <c r="C15" s="832" t="s">
        <v>3554</v>
      </c>
      <c r="D15" s="832" t="s">
        <v>3599</v>
      </c>
      <c r="E15" s="832" t="s">
        <v>3600</v>
      </c>
      <c r="F15" s="849">
        <v>79</v>
      </c>
      <c r="G15" s="849">
        <v>27966</v>
      </c>
      <c r="H15" s="849">
        <v>0.81213881225497309</v>
      </c>
      <c r="I15" s="849">
        <v>354</v>
      </c>
      <c r="J15" s="849">
        <v>97</v>
      </c>
      <c r="K15" s="849">
        <v>34435</v>
      </c>
      <c r="L15" s="849">
        <v>1</v>
      </c>
      <c r="M15" s="849">
        <v>355</v>
      </c>
      <c r="N15" s="849">
        <v>131</v>
      </c>
      <c r="O15" s="849">
        <v>46505</v>
      </c>
      <c r="P15" s="837">
        <v>1.3505154639175259</v>
      </c>
      <c r="Q15" s="850">
        <v>355</v>
      </c>
    </row>
    <row r="16" spans="1:17" ht="14.4" customHeight="1" x14ac:dyDescent="0.3">
      <c r="A16" s="831" t="s">
        <v>3630</v>
      </c>
      <c r="B16" s="832" t="s">
        <v>3558</v>
      </c>
      <c r="C16" s="832" t="s">
        <v>3554</v>
      </c>
      <c r="D16" s="832" t="s">
        <v>3555</v>
      </c>
      <c r="E16" s="832" t="s">
        <v>3556</v>
      </c>
      <c r="F16" s="849">
        <v>1</v>
      </c>
      <c r="G16" s="849">
        <v>37</v>
      </c>
      <c r="H16" s="849"/>
      <c r="I16" s="849">
        <v>37</v>
      </c>
      <c r="J16" s="849"/>
      <c r="K16" s="849"/>
      <c r="L16" s="849"/>
      <c r="M16" s="849"/>
      <c r="N16" s="849"/>
      <c r="O16" s="849"/>
      <c r="P16" s="837"/>
      <c r="Q16" s="850"/>
    </row>
    <row r="17" spans="1:17" ht="14.4" customHeight="1" x14ac:dyDescent="0.3">
      <c r="A17" s="831" t="s">
        <v>3630</v>
      </c>
      <c r="B17" s="832" t="s">
        <v>3585</v>
      </c>
      <c r="C17" s="832" t="s">
        <v>3554</v>
      </c>
      <c r="D17" s="832" t="s">
        <v>3599</v>
      </c>
      <c r="E17" s="832" t="s">
        <v>3600</v>
      </c>
      <c r="F17" s="849">
        <v>10</v>
      </c>
      <c r="G17" s="849">
        <v>3540</v>
      </c>
      <c r="H17" s="849">
        <v>0.71227364185110664</v>
      </c>
      <c r="I17" s="849">
        <v>354</v>
      </c>
      <c r="J17" s="849">
        <v>14</v>
      </c>
      <c r="K17" s="849">
        <v>4970</v>
      </c>
      <c r="L17" s="849">
        <v>1</v>
      </c>
      <c r="M17" s="849">
        <v>355</v>
      </c>
      <c r="N17" s="849">
        <v>8</v>
      </c>
      <c r="O17" s="849">
        <v>2840</v>
      </c>
      <c r="P17" s="837">
        <v>0.5714285714285714</v>
      </c>
      <c r="Q17" s="850">
        <v>355</v>
      </c>
    </row>
    <row r="18" spans="1:17" ht="14.4" customHeight="1" x14ac:dyDescent="0.3">
      <c r="A18" s="831" t="s">
        <v>3631</v>
      </c>
      <c r="B18" s="832" t="s">
        <v>3585</v>
      </c>
      <c r="C18" s="832" t="s">
        <v>3554</v>
      </c>
      <c r="D18" s="832" t="s">
        <v>3599</v>
      </c>
      <c r="E18" s="832" t="s">
        <v>3600</v>
      </c>
      <c r="F18" s="849">
        <v>5</v>
      </c>
      <c r="G18" s="849">
        <v>1770</v>
      </c>
      <c r="H18" s="849">
        <v>2.492957746478873</v>
      </c>
      <c r="I18" s="849">
        <v>354</v>
      </c>
      <c r="J18" s="849">
        <v>2</v>
      </c>
      <c r="K18" s="849">
        <v>710</v>
      </c>
      <c r="L18" s="849">
        <v>1</v>
      </c>
      <c r="M18" s="849">
        <v>355</v>
      </c>
      <c r="N18" s="849">
        <v>3</v>
      </c>
      <c r="O18" s="849">
        <v>1065</v>
      </c>
      <c r="P18" s="837">
        <v>1.5</v>
      </c>
      <c r="Q18" s="850">
        <v>355</v>
      </c>
    </row>
    <row r="19" spans="1:17" ht="14.4" customHeight="1" x14ac:dyDescent="0.3">
      <c r="A19" s="831" t="s">
        <v>3557</v>
      </c>
      <c r="B19" s="832" t="s">
        <v>3585</v>
      </c>
      <c r="C19" s="832" t="s">
        <v>3554</v>
      </c>
      <c r="D19" s="832" t="s">
        <v>3599</v>
      </c>
      <c r="E19" s="832" t="s">
        <v>3600</v>
      </c>
      <c r="F19" s="849">
        <v>7</v>
      </c>
      <c r="G19" s="849">
        <v>2478</v>
      </c>
      <c r="H19" s="849">
        <v>1.1633802816901408</v>
      </c>
      <c r="I19" s="849">
        <v>354</v>
      </c>
      <c r="J19" s="849">
        <v>6</v>
      </c>
      <c r="K19" s="849">
        <v>2130</v>
      </c>
      <c r="L19" s="849">
        <v>1</v>
      </c>
      <c r="M19" s="849">
        <v>355</v>
      </c>
      <c r="N19" s="849">
        <v>6</v>
      </c>
      <c r="O19" s="849">
        <v>2130</v>
      </c>
      <c r="P19" s="837">
        <v>1</v>
      </c>
      <c r="Q19" s="850">
        <v>355</v>
      </c>
    </row>
    <row r="20" spans="1:17" ht="14.4" customHeight="1" x14ac:dyDescent="0.3">
      <c r="A20" s="831" t="s">
        <v>3632</v>
      </c>
      <c r="B20" s="832" t="s">
        <v>3585</v>
      </c>
      <c r="C20" s="832" t="s">
        <v>3554</v>
      </c>
      <c r="D20" s="832" t="s">
        <v>3599</v>
      </c>
      <c r="E20" s="832" t="s">
        <v>3600</v>
      </c>
      <c r="F20" s="849"/>
      <c r="G20" s="849"/>
      <c r="H20" s="849"/>
      <c r="I20" s="849"/>
      <c r="J20" s="849">
        <v>1</v>
      </c>
      <c r="K20" s="849">
        <v>355</v>
      </c>
      <c r="L20" s="849">
        <v>1</v>
      </c>
      <c r="M20" s="849">
        <v>355</v>
      </c>
      <c r="N20" s="849"/>
      <c r="O20" s="849"/>
      <c r="P20" s="837"/>
      <c r="Q20" s="850"/>
    </row>
    <row r="21" spans="1:17" ht="14.4" customHeight="1" x14ac:dyDescent="0.3">
      <c r="A21" s="831" t="s">
        <v>3633</v>
      </c>
      <c r="B21" s="832" t="s">
        <v>3558</v>
      </c>
      <c r="C21" s="832" t="s">
        <v>3554</v>
      </c>
      <c r="D21" s="832" t="s">
        <v>3583</v>
      </c>
      <c r="E21" s="832" t="s">
        <v>3584</v>
      </c>
      <c r="F21" s="849"/>
      <c r="G21" s="849"/>
      <c r="H21" s="849"/>
      <c r="I21" s="849"/>
      <c r="J21" s="849">
        <v>1</v>
      </c>
      <c r="K21" s="849">
        <v>235</v>
      </c>
      <c r="L21" s="849">
        <v>1</v>
      </c>
      <c r="M21" s="849">
        <v>235</v>
      </c>
      <c r="N21" s="849"/>
      <c r="O21" s="849"/>
      <c r="P21" s="837"/>
      <c r="Q21" s="850"/>
    </row>
    <row r="22" spans="1:17" ht="14.4" customHeight="1" x14ac:dyDescent="0.3">
      <c r="A22" s="831" t="s">
        <v>3633</v>
      </c>
      <c r="B22" s="832" t="s">
        <v>3585</v>
      </c>
      <c r="C22" s="832" t="s">
        <v>3554</v>
      </c>
      <c r="D22" s="832" t="s">
        <v>3599</v>
      </c>
      <c r="E22" s="832" t="s">
        <v>3600</v>
      </c>
      <c r="F22" s="849">
        <v>11</v>
      </c>
      <c r="G22" s="849">
        <v>3894</v>
      </c>
      <c r="H22" s="849">
        <v>0.73126760563380278</v>
      </c>
      <c r="I22" s="849">
        <v>354</v>
      </c>
      <c r="J22" s="849">
        <v>15</v>
      </c>
      <c r="K22" s="849">
        <v>5325</v>
      </c>
      <c r="L22" s="849">
        <v>1</v>
      </c>
      <c r="M22" s="849">
        <v>355</v>
      </c>
      <c r="N22" s="849">
        <v>9</v>
      </c>
      <c r="O22" s="849">
        <v>3195</v>
      </c>
      <c r="P22" s="837">
        <v>0.6</v>
      </c>
      <c r="Q22" s="850">
        <v>355</v>
      </c>
    </row>
    <row r="23" spans="1:17" ht="14.4" customHeight="1" x14ac:dyDescent="0.3">
      <c r="A23" s="831" t="s">
        <v>3634</v>
      </c>
      <c r="B23" s="832" t="s">
        <v>3558</v>
      </c>
      <c r="C23" s="832" t="s">
        <v>3554</v>
      </c>
      <c r="D23" s="832" t="s">
        <v>3555</v>
      </c>
      <c r="E23" s="832" t="s">
        <v>3556</v>
      </c>
      <c r="F23" s="849">
        <v>1</v>
      </c>
      <c r="G23" s="849">
        <v>37</v>
      </c>
      <c r="H23" s="849"/>
      <c r="I23" s="849">
        <v>37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" customHeight="1" x14ac:dyDescent="0.3">
      <c r="A24" s="831" t="s">
        <v>3634</v>
      </c>
      <c r="B24" s="832" t="s">
        <v>3585</v>
      </c>
      <c r="C24" s="832" t="s">
        <v>3554</v>
      </c>
      <c r="D24" s="832" t="s">
        <v>3599</v>
      </c>
      <c r="E24" s="832" t="s">
        <v>3600</v>
      </c>
      <c r="F24" s="849">
        <v>4</v>
      </c>
      <c r="G24" s="849">
        <v>1416</v>
      </c>
      <c r="H24" s="849">
        <v>0.9971830985915493</v>
      </c>
      <c r="I24" s="849">
        <v>354</v>
      </c>
      <c r="J24" s="849">
        <v>4</v>
      </c>
      <c r="K24" s="849">
        <v>1420</v>
      </c>
      <c r="L24" s="849">
        <v>1</v>
      </c>
      <c r="M24" s="849">
        <v>355</v>
      </c>
      <c r="N24" s="849">
        <v>3</v>
      </c>
      <c r="O24" s="849">
        <v>1065</v>
      </c>
      <c r="P24" s="837">
        <v>0.75</v>
      </c>
      <c r="Q24" s="850">
        <v>355</v>
      </c>
    </row>
    <row r="25" spans="1:17" ht="14.4" customHeight="1" x14ac:dyDescent="0.3">
      <c r="A25" s="831" t="s">
        <v>3635</v>
      </c>
      <c r="B25" s="832" t="s">
        <v>3585</v>
      </c>
      <c r="C25" s="832" t="s">
        <v>3554</v>
      </c>
      <c r="D25" s="832" t="s">
        <v>3599</v>
      </c>
      <c r="E25" s="832" t="s">
        <v>3600</v>
      </c>
      <c r="F25" s="849"/>
      <c r="G25" s="849"/>
      <c r="H25" s="849"/>
      <c r="I25" s="849"/>
      <c r="J25" s="849"/>
      <c r="K25" s="849"/>
      <c r="L25" s="849"/>
      <c r="M25" s="849"/>
      <c r="N25" s="849">
        <v>1</v>
      </c>
      <c r="O25" s="849">
        <v>355</v>
      </c>
      <c r="P25" s="837"/>
      <c r="Q25" s="850">
        <v>355</v>
      </c>
    </row>
    <row r="26" spans="1:17" ht="14.4" customHeight="1" x14ac:dyDescent="0.3">
      <c r="A26" s="831" t="s">
        <v>3636</v>
      </c>
      <c r="B26" s="832" t="s">
        <v>3585</v>
      </c>
      <c r="C26" s="832" t="s">
        <v>3554</v>
      </c>
      <c r="D26" s="832" t="s">
        <v>3599</v>
      </c>
      <c r="E26" s="832" t="s">
        <v>3600</v>
      </c>
      <c r="F26" s="849"/>
      <c r="G26" s="849"/>
      <c r="H26" s="849"/>
      <c r="I26" s="849"/>
      <c r="J26" s="849">
        <v>1</v>
      </c>
      <c r="K26" s="849">
        <v>355</v>
      </c>
      <c r="L26" s="849">
        <v>1</v>
      </c>
      <c r="M26" s="849">
        <v>355</v>
      </c>
      <c r="N26" s="849"/>
      <c r="O26" s="849"/>
      <c r="P26" s="837"/>
      <c r="Q26" s="850"/>
    </row>
    <row r="27" spans="1:17" ht="14.4" customHeight="1" x14ac:dyDescent="0.3">
      <c r="A27" s="831" t="s">
        <v>3637</v>
      </c>
      <c r="B27" s="832" t="s">
        <v>3585</v>
      </c>
      <c r="C27" s="832" t="s">
        <v>3554</v>
      </c>
      <c r="D27" s="832" t="s">
        <v>3599</v>
      </c>
      <c r="E27" s="832" t="s">
        <v>3600</v>
      </c>
      <c r="F27" s="849">
        <v>2</v>
      </c>
      <c r="G27" s="849">
        <v>708</v>
      </c>
      <c r="H27" s="849">
        <v>0.39887323943661973</v>
      </c>
      <c r="I27" s="849">
        <v>354</v>
      </c>
      <c r="J27" s="849">
        <v>5</v>
      </c>
      <c r="K27" s="849">
        <v>1775</v>
      </c>
      <c r="L27" s="849">
        <v>1</v>
      </c>
      <c r="M27" s="849">
        <v>355</v>
      </c>
      <c r="N27" s="849">
        <v>13</v>
      </c>
      <c r="O27" s="849">
        <v>4615</v>
      </c>
      <c r="P27" s="837">
        <v>2.6</v>
      </c>
      <c r="Q27" s="850">
        <v>355</v>
      </c>
    </row>
    <row r="28" spans="1:17" ht="14.4" customHeight="1" x14ac:dyDescent="0.3">
      <c r="A28" s="831" t="s">
        <v>3638</v>
      </c>
      <c r="B28" s="832" t="s">
        <v>3585</v>
      </c>
      <c r="C28" s="832" t="s">
        <v>3554</v>
      </c>
      <c r="D28" s="832" t="s">
        <v>3555</v>
      </c>
      <c r="E28" s="832" t="s">
        <v>3556</v>
      </c>
      <c r="F28" s="849">
        <v>1</v>
      </c>
      <c r="G28" s="849">
        <v>37</v>
      </c>
      <c r="H28" s="849">
        <v>0.5</v>
      </c>
      <c r="I28" s="849">
        <v>37</v>
      </c>
      <c r="J28" s="849">
        <v>2</v>
      </c>
      <c r="K28" s="849">
        <v>74</v>
      </c>
      <c r="L28" s="849">
        <v>1</v>
      </c>
      <c r="M28" s="849">
        <v>37</v>
      </c>
      <c r="N28" s="849"/>
      <c r="O28" s="849"/>
      <c r="P28" s="837"/>
      <c r="Q28" s="850"/>
    </row>
    <row r="29" spans="1:17" ht="14.4" customHeight="1" x14ac:dyDescent="0.3">
      <c r="A29" s="831" t="s">
        <v>3638</v>
      </c>
      <c r="B29" s="832" t="s">
        <v>3585</v>
      </c>
      <c r="C29" s="832" t="s">
        <v>3554</v>
      </c>
      <c r="D29" s="832" t="s">
        <v>3599</v>
      </c>
      <c r="E29" s="832" t="s">
        <v>3600</v>
      </c>
      <c r="F29" s="849">
        <v>49</v>
      </c>
      <c r="G29" s="849">
        <v>17346</v>
      </c>
      <c r="H29" s="849">
        <v>0.95807787903893948</v>
      </c>
      <c r="I29" s="849">
        <v>354</v>
      </c>
      <c r="J29" s="849">
        <v>51</v>
      </c>
      <c r="K29" s="849">
        <v>18105</v>
      </c>
      <c r="L29" s="849">
        <v>1</v>
      </c>
      <c r="M29" s="849">
        <v>355</v>
      </c>
      <c r="N29" s="849">
        <v>62</v>
      </c>
      <c r="O29" s="849">
        <v>22010</v>
      </c>
      <c r="P29" s="837">
        <v>1.2156862745098038</v>
      </c>
      <c r="Q29" s="850">
        <v>355</v>
      </c>
    </row>
    <row r="30" spans="1:17" ht="14.4" customHeight="1" x14ac:dyDescent="0.3">
      <c r="A30" s="831" t="s">
        <v>3639</v>
      </c>
      <c r="B30" s="832" t="s">
        <v>3585</v>
      </c>
      <c r="C30" s="832" t="s">
        <v>3554</v>
      </c>
      <c r="D30" s="832" t="s">
        <v>3599</v>
      </c>
      <c r="E30" s="832" t="s">
        <v>3600</v>
      </c>
      <c r="F30" s="849">
        <v>1</v>
      </c>
      <c r="G30" s="849">
        <v>354</v>
      </c>
      <c r="H30" s="849"/>
      <c r="I30" s="849">
        <v>354</v>
      </c>
      <c r="J30" s="849"/>
      <c r="K30" s="849"/>
      <c r="L30" s="849"/>
      <c r="M30" s="849"/>
      <c r="N30" s="849">
        <v>2</v>
      </c>
      <c r="O30" s="849">
        <v>710</v>
      </c>
      <c r="P30" s="837"/>
      <c r="Q30" s="850">
        <v>355</v>
      </c>
    </row>
    <row r="31" spans="1:17" ht="14.4" customHeight="1" x14ac:dyDescent="0.3">
      <c r="A31" s="831" t="s">
        <v>3640</v>
      </c>
      <c r="B31" s="832" t="s">
        <v>3585</v>
      </c>
      <c r="C31" s="832" t="s">
        <v>3554</v>
      </c>
      <c r="D31" s="832" t="s">
        <v>3599</v>
      </c>
      <c r="E31" s="832" t="s">
        <v>3600</v>
      </c>
      <c r="F31" s="849">
        <v>1</v>
      </c>
      <c r="G31" s="849">
        <v>354</v>
      </c>
      <c r="H31" s="849">
        <v>0.49859154929577465</v>
      </c>
      <c r="I31" s="849">
        <v>354</v>
      </c>
      <c r="J31" s="849">
        <v>2</v>
      </c>
      <c r="K31" s="849">
        <v>710</v>
      </c>
      <c r="L31" s="849">
        <v>1</v>
      </c>
      <c r="M31" s="849">
        <v>355</v>
      </c>
      <c r="N31" s="849">
        <v>4</v>
      </c>
      <c r="O31" s="849">
        <v>1420</v>
      </c>
      <c r="P31" s="837">
        <v>2</v>
      </c>
      <c r="Q31" s="850">
        <v>355</v>
      </c>
    </row>
    <row r="32" spans="1:17" ht="14.4" customHeight="1" x14ac:dyDescent="0.3">
      <c r="A32" s="831" t="s">
        <v>3641</v>
      </c>
      <c r="B32" s="832" t="s">
        <v>3585</v>
      </c>
      <c r="C32" s="832" t="s">
        <v>3554</v>
      </c>
      <c r="D32" s="832" t="s">
        <v>3599</v>
      </c>
      <c r="E32" s="832" t="s">
        <v>3600</v>
      </c>
      <c r="F32" s="849"/>
      <c r="G32" s="849"/>
      <c r="H32" s="849"/>
      <c r="I32" s="849"/>
      <c r="J32" s="849">
        <v>1</v>
      </c>
      <c r="K32" s="849">
        <v>355</v>
      </c>
      <c r="L32" s="849">
        <v>1</v>
      </c>
      <c r="M32" s="849">
        <v>355</v>
      </c>
      <c r="N32" s="849">
        <v>1</v>
      </c>
      <c r="O32" s="849">
        <v>355</v>
      </c>
      <c r="P32" s="837">
        <v>1</v>
      </c>
      <c r="Q32" s="850">
        <v>355</v>
      </c>
    </row>
    <row r="33" spans="1:17" ht="14.4" customHeight="1" x14ac:dyDescent="0.3">
      <c r="A33" s="831" t="s">
        <v>3642</v>
      </c>
      <c r="B33" s="832" t="s">
        <v>3585</v>
      </c>
      <c r="C33" s="832" t="s">
        <v>3554</v>
      </c>
      <c r="D33" s="832" t="s">
        <v>3599</v>
      </c>
      <c r="E33" s="832" t="s">
        <v>3600</v>
      </c>
      <c r="F33" s="849"/>
      <c r="G33" s="849"/>
      <c r="H33" s="849"/>
      <c r="I33" s="849"/>
      <c r="J33" s="849"/>
      <c r="K33" s="849"/>
      <c r="L33" s="849"/>
      <c r="M33" s="849"/>
      <c r="N33" s="849">
        <v>1</v>
      </c>
      <c r="O33" s="849">
        <v>355</v>
      </c>
      <c r="P33" s="837"/>
      <c r="Q33" s="850">
        <v>355</v>
      </c>
    </row>
    <row r="34" spans="1:17" ht="14.4" customHeight="1" x14ac:dyDescent="0.3">
      <c r="A34" s="831" t="s">
        <v>3643</v>
      </c>
      <c r="B34" s="832" t="s">
        <v>3585</v>
      </c>
      <c r="C34" s="832" t="s">
        <v>3554</v>
      </c>
      <c r="D34" s="832" t="s">
        <v>3599</v>
      </c>
      <c r="E34" s="832" t="s">
        <v>3600</v>
      </c>
      <c r="F34" s="849">
        <v>1</v>
      </c>
      <c r="G34" s="849">
        <v>354</v>
      </c>
      <c r="H34" s="849">
        <v>0.49859154929577465</v>
      </c>
      <c r="I34" s="849">
        <v>354</v>
      </c>
      <c r="J34" s="849">
        <v>2</v>
      </c>
      <c r="K34" s="849">
        <v>710</v>
      </c>
      <c r="L34" s="849">
        <v>1</v>
      </c>
      <c r="M34" s="849">
        <v>355</v>
      </c>
      <c r="N34" s="849">
        <v>2</v>
      </c>
      <c r="O34" s="849">
        <v>710</v>
      </c>
      <c r="P34" s="837">
        <v>1</v>
      </c>
      <c r="Q34" s="850">
        <v>355</v>
      </c>
    </row>
    <row r="35" spans="1:17" ht="14.4" customHeight="1" x14ac:dyDescent="0.3">
      <c r="A35" s="831" t="s">
        <v>544</v>
      </c>
      <c r="B35" s="832" t="s">
        <v>3585</v>
      </c>
      <c r="C35" s="832" t="s">
        <v>3554</v>
      </c>
      <c r="D35" s="832" t="s">
        <v>3555</v>
      </c>
      <c r="E35" s="832" t="s">
        <v>3556</v>
      </c>
      <c r="F35" s="849"/>
      <c r="G35" s="849"/>
      <c r="H35" s="849"/>
      <c r="I35" s="849"/>
      <c r="J35" s="849"/>
      <c r="K35" s="849"/>
      <c r="L35" s="849"/>
      <c r="M35" s="849"/>
      <c r="N35" s="849">
        <v>1</v>
      </c>
      <c r="O35" s="849">
        <v>37</v>
      </c>
      <c r="P35" s="837"/>
      <c r="Q35" s="850">
        <v>37</v>
      </c>
    </row>
    <row r="36" spans="1:17" ht="14.4" customHeight="1" x14ac:dyDescent="0.3">
      <c r="A36" s="831" t="s">
        <v>544</v>
      </c>
      <c r="B36" s="832" t="s">
        <v>3644</v>
      </c>
      <c r="C36" s="832" t="s">
        <v>3559</v>
      </c>
      <c r="D36" s="832" t="s">
        <v>3645</v>
      </c>
      <c r="E36" s="832"/>
      <c r="F36" s="849">
        <v>54</v>
      </c>
      <c r="G36" s="849">
        <v>2696.2200000000003</v>
      </c>
      <c r="H36" s="849">
        <v>1.35</v>
      </c>
      <c r="I36" s="849">
        <v>49.930000000000007</v>
      </c>
      <c r="J36" s="849">
        <v>40</v>
      </c>
      <c r="K36" s="849">
        <v>1997.2</v>
      </c>
      <c r="L36" s="849">
        <v>1</v>
      </c>
      <c r="M36" s="849">
        <v>49.93</v>
      </c>
      <c r="N36" s="849"/>
      <c r="O36" s="849"/>
      <c r="P36" s="837"/>
      <c r="Q36" s="850"/>
    </row>
    <row r="37" spans="1:17" ht="14.4" customHeight="1" x14ac:dyDescent="0.3">
      <c r="A37" s="831" t="s">
        <v>544</v>
      </c>
      <c r="B37" s="832" t="s">
        <v>3644</v>
      </c>
      <c r="C37" s="832" t="s">
        <v>3559</v>
      </c>
      <c r="D37" s="832" t="s">
        <v>3646</v>
      </c>
      <c r="E37" s="832" t="s">
        <v>2073</v>
      </c>
      <c r="F37" s="849">
        <v>0.6</v>
      </c>
      <c r="G37" s="849">
        <v>264.72000000000003</v>
      </c>
      <c r="H37" s="849"/>
      <c r="I37" s="849">
        <v>441.20000000000005</v>
      </c>
      <c r="J37" s="849"/>
      <c r="K37" s="849"/>
      <c r="L37" s="849"/>
      <c r="M37" s="849"/>
      <c r="N37" s="849">
        <v>11.1</v>
      </c>
      <c r="O37" s="849">
        <v>4897.7</v>
      </c>
      <c r="P37" s="837"/>
      <c r="Q37" s="850">
        <v>441.23423423423424</v>
      </c>
    </row>
    <row r="38" spans="1:17" ht="14.4" customHeight="1" x14ac:dyDescent="0.3">
      <c r="A38" s="831" t="s">
        <v>544</v>
      </c>
      <c r="B38" s="832" t="s">
        <v>3644</v>
      </c>
      <c r="C38" s="832" t="s">
        <v>3559</v>
      </c>
      <c r="D38" s="832" t="s">
        <v>3647</v>
      </c>
      <c r="E38" s="832" t="s">
        <v>670</v>
      </c>
      <c r="F38" s="849"/>
      <c r="G38" s="849"/>
      <c r="H38" s="849"/>
      <c r="I38" s="849"/>
      <c r="J38" s="849"/>
      <c r="K38" s="849"/>
      <c r="L38" s="849"/>
      <c r="M38" s="849"/>
      <c r="N38" s="849">
        <v>22</v>
      </c>
      <c r="O38" s="849">
        <v>6849.48</v>
      </c>
      <c r="P38" s="837"/>
      <c r="Q38" s="850">
        <v>311.33999999999997</v>
      </c>
    </row>
    <row r="39" spans="1:17" ht="14.4" customHeight="1" x14ac:dyDescent="0.3">
      <c r="A39" s="831" t="s">
        <v>544</v>
      </c>
      <c r="B39" s="832" t="s">
        <v>3644</v>
      </c>
      <c r="C39" s="832" t="s">
        <v>3559</v>
      </c>
      <c r="D39" s="832" t="s">
        <v>3648</v>
      </c>
      <c r="E39" s="832" t="s">
        <v>1432</v>
      </c>
      <c r="F39" s="849"/>
      <c r="G39" s="849"/>
      <c r="H39" s="849"/>
      <c r="I39" s="849"/>
      <c r="J39" s="849">
        <v>6</v>
      </c>
      <c r="K39" s="849">
        <v>350.4</v>
      </c>
      <c r="L39" s="849">
        <v>1</v>
      </c>
      <c r="M39" s="849">
        <v>58.4</v>
      </c>
      <c r="N39" s="849">
        <v>53</v>
      </c>
      <c r="O39" s="849">
        <v>3095.2</v>
      </c>
      <c r="P39" s="837">
        <v>8.8333333333333339</v>
      </c>
      <c r="Q39" s="850">
        <v>58.4</v>
      </c>
    </row>
    <row r="40" spans="1:17" ht="14.4" customHeight="1" x14ac:dyDescent="0.3">
      <c r="A40" s="831" t="s">
        <v>544</v>
      </c>
      <c r="B40" s="832" t="s">
        <v>3644</v>
      </c>
      <c r="C40" s="832" t="s">
        <v>3559</v>
      </c>
      <c r="D40" s="832" t="s">
        <v>3649</v>
      </c>
      <c r="E40" s="832" t="s">
        <v>1386</v>
      </c>
      <c r="F40" s="849">
        <v>5.45</v>
      </c>
      <c r="G40" s="849">
        <v>3772.7700000000004</v>
      </c>
      <c r="H40" s="849">
        <v>0.90831764405645266</v>
      </c>
      <c r="I40" s="849">
        <v>692.25137614678908</v>
      </c>
      <c r="J40" s="849">
        <v>6</v>
      </c>
      <c r="K40" s="849">
        <v>4153.58</v>
      </c>
      <c r="L40" s="849">
        <v>1</v>
      </c>
      <c r="M40" s="849">
        <v>692.26333333333332</v>
      </c>
      <c r="N40" s="849">
        <v>5</v>
      </c>
      <c r="O40" s="849">
        <v>3461.25</v>
      </c>
      <c r="P40" s="837">
        <v>0.83331728292220208</v>
      </c>
      <c r="Q40" s="850">
        <v>692.25</v>
      </c>
    </row>
    <row r="41" spans="1:17" ht="14.4" customHeight="1" x14ac:dyDescent="0.3">
      <c r="A41" s="831" t="s">
        <v>544</v>
      </c>
      <c r="B41" s="832" t="s">
        <v>3644</v>
      </c>
      <c r="C41" s="832" t="s">
        <v>3559</v>
      </c>
      <c r="D41" s="832" t="s">
        <v>3650</v>
      </c>
      <c r="E41" s="832" t="s">
        <v>3651</v>
      </c>
      <c r="F41" s="849">
        <v>6.6</v>
      </c>
      <c r="G41" s="849">
        <v>79288.44</v>
      </c>
      <c r="H41" s="849"/>
      <c r="I41" s="849">
        <v>12013.400000000001</v>
      </c>
      <c r="J41" s="849"/>
      <c r="K41" s="849"/>
      <c r="L41" s="849"/>
      <c r="M41" s="849"/>
      <c r="N41" s="849">
        <v>4.5999999999999996</v>
      </c>
      <c r="O41" s="849">
        <v>55261.64</v>
      </c>
      <c r="P41" s="837"/>
      <c r="Q41" s="850">
        <v>12013.400000000001</v>
      </c>
    </row>
    <row r="42" spans="1:17" ht="14.4" customHeight="1" x14ac:dyDescent="0.3">
      <c r="A42" s="831" t="s">
        <v>544</v>
      </c>
      <c r="B42" s="832" t="s">
        <v>3644</v>
      </c>
      <c r="C42" s="832" t="s">
        <v>3559</v>
      </c>
      <c r="D42" s="832" t="s">
        <v>3652</v>
      </c>
      <c r="E42" s="832" t="s">
        <v>3653</v>
      </c>
      <c r="F42" s="849"/>
      <c r="G42" s="849"/>
      <c r="H42" s="849"/>
      <c r="I42" s="849"/>
      <c r="J42" s="849"/>
      <c r="K42" s="849"/>
      <c r="L42" s="849"/>
      <c r="M42" s="849"/>
      <c r="N42" s="849">
        <v>1.2</v>
      </c>
      <c r="O42" s="849">
        <v>470.16</v>
      </c>
      <c r="P42" s="837"/>
      <c r="Q42" s="850">
        <v>391.8</v>
      </c>
    </row>
    <row r="43" spans="1:17" ht="14.4" customHeight="1" x14ac:dyDescent="0.3">
      <c r="A43" s="831" t="s">
        <v>544</v>
      </c>
      <c r="B43" s="832" t="s">
        <v>3644</v>
      </c>
      <c r="C43" s="832" t="s">
        <v>3559</v>
      </c>
      <c r="D43" s="832" t="s">
        <v>3654</v>
      </c>
      <c r="E43" s="832" t="s">
        <v>1424</v>
      </c>
      <c r="F43" s="849">
        <v>78</v>
      </c>
      <c r="G43" s="849">
        <v>6023.16</v>
      </c>
      <c r="H43" s="849"/>
      <c r="I43" s="849">
        <v>77.22</v>
      </c>
      <c r="J43" s="849"/>
      <c r="K43" s="849"/>
      <c r="L43" s="849"/>
      <c r="M43" s="849"/>
      <c r="N43" s="849">
        <v>32</v>
      </c>
      <c r="O43" s="849">
        <v>2471.04</v>
      </c>
      <c r="P43" s="837"/>
      <c r="Q43" s="850">
        <v>77.22</v>
      </c>
    </row>
    <row r="44" spans="1:17" ht="14.4" customHeight="1" x14ac:dyDescent="0.3">
      <c r="A44" s="831" t="s">
        <v>544</v>
      </c>
      <c r="B44" s="832" t="s">
        <v>3644</v>
      </c>
      <c r="C44" s="832" t="s">
        <v>3559</v>
      </c>
      <c r="D44" s="832" t="s">
        <v>3655</v>
      </c>
      <c r="E44" s="832" t="s">
        <v>3656</v>
      </c>
      <c r="F44" s="849">
        <v>72.2</v>
      </c>
      <c r="G44" s="849">
        <v>19618.02</v>
      </c>
      <c r="H44" s="849">
        <v>1.4886620343003532</v>
      </c>
      <c r="I44" s="849">
        <v>271.71772853185593</v>
      </c>
      <c r="J44" s="849">
        <v>48.5</v>
      </c>
      <c r="K44" s="849">
        <v>13178.289999999999</v>
      </c>
      <c r="L44" s="849">
        <v>1</v>
      </c>
      <c r="M44" s="849">
        <v>271.71731958762882</v>
      </c>
      <c r="N44" s="849">
        <v>39</v>
      </c>
      <c r="O44" s="849">
        <v>10596.97</v>
      </c>
      <c r="P44" s="837">
        <v>0.80412329672514415</v>
      </c>
      <c r="Q44" s="850">
        <v>271.71717948717946</v>
      </c>
    </row>
    <row r="45" spans="1:17" ht="14.4" customHeight="1" x14ac:dyDescent="0.3">
      <c r="A45" s="831" t="s">
        <v>544</v>
      </c>
      <c r="B45" s="832" t="s">
        <v>3644</v>
      </c>
      <c r="C45" s="832" t="s">
        <v>3559</v>
      </c>
      <c r="D45" s="832" t="s">
        <v>3657</v>
      </c>
      <c r="E45" s="832" t="s">
        <v>3658</v>
      </c>
      <c r="F45" s="849">
        <v>1.4</v>
      </c>
      <c r="G45" s="849">
        <v>4569.25</v>
      </c>
      <c r="H45" s="849"/>
      <c r="I45" s="849">
        <v>3263.75</v>
      </c>
      <c r="J45" s="849"/>
      <c r="K45" s="849"/>
      <c r="L45" s="849"/>
      <c r="M45" s="849"/>
      <c r="N45" s="849"/>
      <c r="O45" s="849"/>
      <c r="P45" s="837"/>
      <c r="Q45" s="850"/>
    </row>
    <row r="46" spans="1:17" ht="14.4" customHeight="1" x14ac:dyDescent="0.3">
      <c r="A46" s="831" t="s">
        <v>544</v>
      </c>
      <c r="B46" s="832" t="s">
        <v>3644</v>
      </c>
      <c r="C46" s="832" t="s">
        <v>3559</v>
      </c>
      <c r="D46" s="832" t="s">
        <v>3659</v>
      </c>
      <c r="E46" s="832" t="s">
        <v>3658</v>
      </c>
      <c r="F46" s="849">
        <v>1.4</v>
      </c>
      <c r="G46" s="849">
        <v>2284.61</v>
      </c>
      <c r="H46" s="849"/>
      <c r="I46" s="849">
        <v>1631.8642857142859</v>
      </c>
      <c r="J46" s="849"/>
      <c r="K46" s="849"/>
      <c r="L46" s="849"/>
      <c r="M46" s="849"/>
      <c r="N46" s="849"/>
      <c r="O46" s="849"/>
      <c r="P46" s="837"/>
      <c r="Q46" s="850"/>
    </row>
    <row r="47" spans="1:17" ht="14.4" customHeight="1" x14ac:dyDescent="0.3">
      <c r="A47" s="831" t="s">
        <v>544</v>
      </c>
      <c r="B47" s="832" t="s">
        <v>3644</v>
      </c>
      <c r="C47" s="832" t="s">
        <v>3559</v>
      </c>
      <c r="D47" s="832" t="s">
        <v>3660</v>
      </c>
      <c r="E47" s="832" t="s">
        <v>1654</v>
      </c>
      <c r="F47" s="849"/>
      <c r="G47" s="849"/>
      <c r="H47" s="849"/>
      <c r="I47" s="849"/>
      <c r="J47" s="849">
        <v>1.2</v>
      </c>
      <c r="K47" s="849">
        <v>515.04</v>
      </c>
      <c r="L47" s="849">
        <v>1</v>
      </c>
      <c r="M47" s="849">
        <v>429.2</v>
      </c>
      <c r="N47" s="849">
        <v>0.9</v>
      </c>
      <c r="O47" s="849">
        <v>386.28</v>
      </c>
      <c r="P47" s="837">
        <v>0.75</v>
      </c>
      <c r="Q47" s="850">
        <v>429.19999999999993</v>
      </c>
    </row>
    <row r="48" spans="1:17" ht="14.4" customHeight="1" x14ac:dyDescent="0.3">
      <c r="A48" s="831" t="s">
        <v>544</v>
      </c>
      <c r="B48" s="832" t="s">
        <v>3644</v>
      </c>
      <c r="C48" s="832" t="s">
        <v>3559</v>
      </c>
      <c r="D48" s="832" t="s">
        <v>3661</v>
      </c>
      <c r="E48" s="832" t="s">
        <v>3662</v>
      </c>
      <c r="F48" s="849">
        <v>105</v>
      </c>
      <c r="G48" s="849">
        <v>6903.75</v>
      </c>
      <c r="H48" s="849">
        <v>1.5837412884192752</v>
      </c>
      <c r="I48" s="849">
        <v>65.75</v>
      </c>
      <c r="J48" s="849">
        <v>68</v>
      </c>
      <c r="K48" s="849">
        <v>4359.1400000000003</v>
      </c>
      <c r="L48" s="849">
        <v>1</v>
      </c>
      <c r="M48" s="849">
        <v>64.105000000000004</v>
      </c>
      <c r="N48" s="849">
        <v>90</v>
      </c>
      <c r="O48" s="849">
        <v>5917.5</v>
      </c>
      <c r="P48" s="837">
        <v>1.3574925329308074</v>
      </c>
      <c r="Q48" s="850">
        <v>65.75</v>
      </c>
    </row>
    <row r="49" spans="1:17" ht="14.4" customHeight="1" x14ac:dyDescent="0.3">
      <c r="A49" s="831" t="s">
        <v>544</v>
      </c>
      <c r="B49" s="832" t="s">
        <v>3644</v>
      </c>
      <c r="C49" s="832" t="s">
        <v>3559</v>
      </c>
      <c r="D49" s="832" t="s">
        <v>3663</v>
      </c>
      <c r="E49" s="832" t="s">
        <v>3664</v>
      </c>
      <c r="F49" s="849">
        <v>6</v>
      </c>
      <c r="G49" s="849">
        <v>472.8</v>
      </c>
      <c r="H49" s="849">
        <v>0.3845277985620873</v>
      </c>
      <c r="I49" s="849">
        <v>78.8</v>
      </c>
      <c r="J49" s="849">
        <v>15.600000000000001</v>
      </c>
      <c r="K49" s="849">
        <v>1229.56</v>
      </c>
      <c r="L49" s="849">
        <v>1</v>
      </c>
      <c r="M49" s="849">
        <v>78.81794871794871</v>
      </c>
      <c r="N49" s="849">
        <v>6</v>
      </c>
      <c r="O49" s="849">
        <v>472.80000000000007</v>
      </c>
      <c r="P49" s="837">
        <v>0.3845277985620873</v>
      </c>
      <c r="Q49" s="850">
        <v>78.800000000000011</v>
      </c>
    </row>
    <row r="50" spans="1:17" ht="14.4" customHeight="1" x14ac:dyDescent="0.3">
      <c r="A50" s="831" t="s">
        <v>544</v>
      </c>
      <c r="B50" s="832" t="s">
        <v>3644</v>
      </c>
      <c r="C50" s="832" t="s">
        <v>3559</v>
      </c>
      <c r="D50" s="832" t="s">
        <v>3665</v>
      </c>
      <c r="E50" s="832" t="s">
        <v>2076</v>
      </c>
      <c r="F50" s="849"/>
      <c r="G50" s="849"/>
      <c r="H50" s="849"/>
      <c r="I50" s="849"/>
      <c r="J50" s="849">
        <v>25</v>
      </c>
      <c r="K50" s="849">
        <v>1103.25</v>
      </c>
      <c r="L50" s="849">
        <v>1</v>
      </c>
      <c r="M50" s="849">
        <v>44.13</v>
      </c>
      <c r="N50" s="849">
        <v>3</v>
      </c>
      <c r="O50" s="849">
        <v>132.38999999999999</v>
      </c>
      <c r="P50" s="837">
        <v>0.11999999999999998</v>
      </c>
      <c r="Q50" s="850">
        <v>44.129999999999995</v>
      </c>
    </row>
    <row r="51" spans="1:17" ht="14.4" customHeight="1" x14ac:dyDescent="0.3">
      <c r="A51" s="831" t="s">
        <v>544</v>
      </c>
      <c r="B51" s="832" t="s">
        <v>3644</v>
      </c>
      <c r="C51" s="832" t="s">
        <v>3559</v>
      </c>
      <c r="D51" s="832" t="s">
        <v>3666</v>
      </c>
      <c r="E51" s="832" t="s">
        <v>3667</v>
      </c>
      <c r="F51" s="849">
        <v>1.3</v>
      </c>
      <c r="G51" s="849">
        <v>994.76</v>
      </c>
      <c r="H51" s="849">
        <v>0.41269841269841268</v>
      </c>
      <c r="I51" s="849">
        <v>765.19999999999993</v>
      </c>
      <c r="J51" s="849">
        <v>3.15</v>
      </c>
      <c r="K51" s="849">
        <v>2410.38</v>
      </c>
      <c r="L51" s="849">
        <v>1</v>
      </c>
      <c r="M51" s="849">
        <v>765.2</v>
      </c>
      <c r="N51" s="849">
        <v>1.6500000000000001</v>
      </c>
      <c r="O51" s="849">
        <v>1262.58</v>
      </c>
      <c r="P51" s="837">
        <v>0.52380952380952372</v>
      </c>
      <c r="Q51" s="850">
        <v>765.19999999999993</v>
      </c>
    </row>
    <row r="52" spans="1:17" ht="14.4" customHeight="1" x14ac:dyDescent="0.3">
      <c r="A52" s="831" t="s">
        <v>544</v>
      </c>
      <c r="B52" s="832" t="s">
        <v>3644</v>
      </c>
      <c r="C52" s="832" t="s">
        <v>3559</v>
      </c>
      <c r="D52" s="832" t="s">
        <v>3668</v>
      </c>
      <c r="E52" s="832" t="s">
        <v>3669</v>
      </c>
      <c r="F52" s="849"/>
      <c r="G52" s="849"/>
      <c r="H52" s="849"/>
      <c r="I52" s="849"/>
      <c r="J52" s="849">
        <v>2.2999999999999998</v>
      </c>
      <c r="K52" s="849">
        <v>1379.54</v>
      </c>
      <c r="L52" s="849">
        <v>1</v>
      </c>
      <c r="M52" s="849">
        <v>599.80000000000007</v>
      </c>
      <c r="N52" s="849">
        <v>4.3</v>
      </c>
      <c r="O52" s="849">
        <v>2579.14</v>
      </c>
      <c r="P52" s="837">
        <v>1.8695652173913042</v>
      </c>
      <c r="Q52" s="850">
        <v>599.79999999999995</v>
      </c>
    </row>
    <row r="53" spans="1:17" ht="14.4" customHeight="1" x14ac:dyDescent="0.3">
      <c r="A53" s="831" t="s">
        <v>544</v>
      </c>
      <c r="B53" s="832" t="s">
        <v>3644</v>
      </c>
      <c r="C53" s="832" t="s">
        <v>3559</v>
      </c>
      <c r="D53" s="832" t="s">
        <v>3670</v>
      </c>
      <c r="E53" s="832" t="s">
        <v>3669</v>
      </c>
      <c r="F53" s="849">
        <v>3.1</v>
      </c>
      <c r="G53" s="849">
        <v>2479.21</v>
      </c>
      <c r="H53" s="849">
        <v>3.8750371215555108</v>
      </c>
      <c r="I53" s="849">
        <v>799.74516129032259</v>
      </c>
      <c r="J53" s="849">
        <v>0.8</v>
      </c>
      <c r="K53" s="849">
        <v>639.79</v>
      </c>
      <c r="L53" s="849">
        <v>1</v>
      </c>
      <c r="M53" s="849">
        <v>799.73749999999995</v>
      </c>
      <c r="N53" s="849">
        <v>1.1000000000000001</v>
      </c>
      <c r="O53" s="849">
        <v>879.72</v>
      </c>
      <c r="P53" s="837">
        <v>1.3750136763625567</v>
      </c>
      <c r="Q53" s="850">
        <v>799.74545454545455</v>
      </c>
    </row>
    <row r="54" spans="1:17" ht="14.4" customHeight="1" x14ac:dyDescent="0.3">
      <c r="A54" s="831" t="s">
        <v>544</v>
      </c>
      <c r="B54" s="832" t="s">
        <v>3644</v>
      </c>
      <c r="C54" s="832" t="s">
        <v>3559</v>
      </c>
      <c r="D54" s="832" t="s">
        <v>3671</v>
      </c>
      <c r="E54" s="832" t="s">
        <v>1408</v>
      </c>
      <c r="F54" s="849">
        <v>42</v>
      </c>
      <c r="G54" s="849">
        <v>3884.58</v>
      </c>
      <c r="H54" s="849">
        <v>1.4482758620689657</v>
      </c>
      <c r="I54" s="849">
        <v>92.49</v>
      </c>
      <c r="J54" s="849">
        <v>29</v>
      </c>
      <c r="K54" s="849">
        <v>2682.2099999999996</v>
      </c>
      <c r="L54" s="849">
        <v>1</v>
      </c>
      <c r="M54" s="849">
        <v>92.489999999999981</v>
      </c>
      <c r="N54" s="849">
        <v>5</v>
      </c>
      <c r="O54" s="849">
        <v>462.45</v>
      </c>
      <c r="P54" s="837">
        <v>0.17241379310344829</v>
      </c>
      <c r="Q54" s="850">
        <v>92.49</v>
      </c>
    </row>
    <row r="55" spans="1:17" ht="14.4" customHeight="1" x14ac:dyDescent="0.3">
      <c r="A55" s="831" t="s">
        <v>544</v>
      </c>
      <c r="B55" s="832" t="s">
        <v>3644</v>
      </c>
      <c r="C55" s="832" t="s">
        <v>3559</v>
      </c>
      <c r="D55" s="832" t="s">
        <v>3672</v>
      </c>
      <c r="E55" s="832" t="s">
        <v>3673</v>
      </c>
      <c r="F55" s="849">
        <v>1.6</v>
      </c>
      <c r="G55" s="849">
        <v>2610.9899999999998</v>
      </c>
      <c r="H55" s="849"/>
      <c r="I55" s="849">
        <v>1631.8687499999999</v>
      </c>
      <c r="J55" s="849"/>
      <c r="K55" s="849"/>
      <c r="L55" s="849"/>
      <c r="M55" s="849"/>
      <c r="N55" s="849"/>
      <c r="O55" s="849"/>
      <c r="P55" s="837"/>
      <c r="Q55" s="850"/>
    </row>
    <row r="56" spans="1:17" ht="14.4" customHeight="1" x14ac:dyDescent="0.3">
      <c r="A56" s="831" t="s">
        <v>544</v>
      </c>
      <c r="B56" s="832" t="s">
        <v>3644</v>
      </c>
      <c r="C56" s="832" t="s">
        <v>3559</v>
      </c>
      <c r="D56" s="832" t="s">
        <v>3674</v>
      </c>
      <c r="E56" s="832" t="s">
        <v>3675</v>
      </c>
      <c r="F56" s="849"/>
      <c r="G56" s="849"/>
      <c r="H56" s="849"/>
      <c r="I56" s="849"/>
      <c r="J56" s="849">
        <v>1</v>
      </c>
      <c r="K56" s="849">
        <v>391.8</v>
      </c>
      <c r="L56" s="849">
        <v>1</v>
      </c>
      <c r="M56" s="849">
        <v>391.8</v>
      </c>
      <c r="N56" s="849"/>
      <c r="O56" s="849"/>
      <c r="P56" s="837"/>
      <c r="Q56" s="850"/>
    </row>
    <row r="57" spans="1:17" ht="14.4" customHeight="1" x14ac:dyDescent="0.3">
      <c r="A57" s="831" t="s">
        <v>544</v>
      </c>
      <c r="B57" s="832" t="s">
        <v>3644</v>
      </c>
      <c r="C57" s="832" t="s">
        <v>3559</v>
      </c>
      <c r="D57" s="832" t="s">
        <v>3676</v>
      </c>
      <c r="E57" s="832" t="s">
        <v>3677</v>
      </c>
      <c r="F57" s="849"/>
      <c r="G57" s="849"/>
      <c r="H57" s="849"/>
      <c r="I57" s="849"/>
      <c r="J57" s="849">
        <v>8</v>
      </c>
      <c r="K57" s="849">
        <v>876.8</v>
      </c>
      <c r="L57" s="849">
        <v>1</v>
      </c>
      <c r="M57" s="849">
        <v>109.6</v>
      </c>
      <c r="N57" s="849">
        <v>23</v>
      </c>
      <c r="O57" s="849">
        <v>2520.8000000000002</v>
      </c>
      <c r="P57" s="837">
        <v>2.8750000000000004</v>
      </c>
      <c r="Q57" s="850">
        <v>109.60000000000001</v>
      </c>
    </row>
    <row r="58" spans="1:17" ht="14.4" customHeight="1" x14ac:dyDescent="0.3">
      <c r="A58" s="831" t="s">
        <v>544</v>
      </c>
      <c r="B58" s="832" t="s">
        <v>3644</v>
      </c>
      <c r="C58" s="832" t="s">
        <v>3559</v>
      </c>
      <c r="D58" s="832" t="s">
        <v>3678</v>
      </c>
      <c r="E58" s="832" t="s">
        <v>3677</v>
      </c>
      <c r="F58" s="849"/>
      <c r="G58" s="849"/>
      <c r="H58" s="849"/>
      <c r="I58" s="849"/>
      <c r="J58" s="849">
        <v>25</v>
      </c>
      <c r="K58" s="849">
        <v>5480</v>
      </c>
      <c r="L58" s="849">
        <v>1</v>
      </c>
      <c r="M58" s="849">
        <v>219.2</v>
      </c>
      <c r="N58" s="849"/>
      <c r="O58" s="849"/>
      <c r="P58" s="837"/>
      <c r="Q58" s="850"/>
    </row>
    <row r="59" spans="1:17" ht="14.4" customHeight="1" x14ac:dyDescent="0.3">
      <c r="A59" s="831" t="s">
        <v>544</v>
      </c>
      <c r="B59" s="832" t="s">
        <v>3644</v>
      </c>
      <c r="C59" s="832" t="s">
        <v>3559</v>
      </c>
      <c r="D59" s="832" t="s">
        <v>3679</v>
      </c>
      <c r="E59" s="832" t="s">
        <v>3680</v>
      </c>
      <c r="F59" s="849">
        <v>24.6</v>
      </c>
      <c r="G59" s="849">
        <v>18995.34</v>
      </c>
      <c r="H59" s="849">
        <v>4.4728806295593362</v>
      </c>
      <c r="I59" s="849">
        <v>772.16829268292679</v>
      </c>
      <c r="J59" s="849">
        <v>5.5</v>
      </c>
      <c r="K59" s="849">
        <v>4246.7800000000007</v>
      </c>
      <c r="L59" s="849">
        <v>1</v>
      </c>
      <c r="M59" s="849">
        <v>772.14181818181828</v>
      </c>
      <c r="N59" s="849">
        <v>3.8</v>
      </c>
      <c r="O59" s="849">
        <v>2934.1400000000003</v>
      </c>
      <c r="P59" s="837">
        <v>0.69090934778820656</v>
      </c>
      <c r="Q59" s="850">
        <v>772.14210526315799</v>
      </c>
    </row>
    <row r="60" spans="1:17" ht="14.4" customHeight="1" x14ac:dyDescent="0.3">
      <c r="A60" s="831" t="s">
        <v>544</v>
      </c>
      <c r="B60" s="832" t="s">
        <v>3644</v>
      </c>
      <c r="C60" s="832" t="s">
        <v>3559</v>
      </c>
      <c r="D60" s="832" t="s">
        <v>3681</v>
      </c>
      <c r="E60" s="832"/>
      <c r="F60" s="849">
        <v>0.5</v>
      </c>
      <c r="G60" s="849">
        <v>1700.53</v>
      </c>
      <c r="H60" s="849"/>
      <c r="I60" s="849">
        <v>3401.06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" customHeight="1" x14ac:dyDescent="0.3">
      <c r="A61" s="831" t="s">
        <v>544</v>
      </c>
      <c r="B61" s="832" t="s">
        <v>3644</v>
      </c>
      <c r="C61" s="832" t="s">
        <v>3559</v>
      </c>
      <c r="D61" s="832" t="s">
        <v>3682</v>
      </c>
      <c r="E61" s="832" t="s">
        <v>2080</v>
      </c>
      <c r="F61" s="849">
        <v>8.5</v>
      </c>
      <c r="G61" s="849">
        <v>3644.2799999999997</v>
      </c>
      <c r="H61" s="849">
        <v>11.729634040361775</v>
      </c>
      <c r="I61" s="849">
        <v>428.73882352941172</v>
      </c>
      <c r="J61" s="849">
        <v>0.79999999999999993</v>
      </c>
      <c r="K61" s="849">
        <v>310.69</v>
      </c>
      <c r="L61" s="849">
        <v>1</v>
      </c>
      <c r="M61" s="849">
        <v>388.36250000000001</v>
      </c>
      <c r="N61" s="849">
        <v>3.2</v>
      </c>
      <c r="O61" s="849">
        <v>1293.4699999999998</v>
      </c>
      <c r="P61" s="837">
        <v>4.163217354919694</v>
      </c>
      <c r="Q61" s="850">
        <v>404.20937499999991</v>
      </c>
    </row>
    <row r="62" spans="1:17" ht="14.4" customHeight="1" x14ac:dyDescent="0.3">
      <c r="A62" s="831" t="s">
        <v>544</v>
      </c>
      <c r="B62" s="832" t="s">
        <v>3644</v>
      </c>
      <c r="C62" s="832" t="s">
        <v>3559</v>
      </c>
      <c r="D62" s="832" t="s">
        <v>3683</v>
      </c>
      <c r="E62" s="832" t="s">
        <v>2067</v>
      </c>
      <c r="F62" s="849"/>
      <c r="G62" s="849"/>
      <c r="H62" s="849"/>
      <c r="I62" s="849"/>
      <c r="J62" s="849">
        <v>19</v>
      </c>
      <c r="K62" s="849">
        <v>4164.8</v>
      </c>
      <c r="L62" s="849">
        <v>1</v>
      </c>
      <c r="M62" s="849">
        <v>219.20000000000002</v>
      </c>
      <c r="N62" s="849">
        <v>28</v>
      </c>
      <c r="O62" s="849">
        <v>6137.6</v>
      </c>
      <c r="P62" s="837">
        <v>1.4736842105263157</v>
      </c>
      <c r="Q62" s="850">
        <v>219.20000000000002</v>
      </c>
    </row>
    <row r="63" spans="1:17" ht="14.4" customHeight="1" x14ac:dyDescent="0.3">
      <c r="A63" s="831" t="s">
        <v>544</v>
      </c>
      <c r="B63" s="832" t="s">
        <v>3644</v>
      </c>
      <c r="C63" s="832" t="s">
        <v>3559</v>
      </c>
      <c r="D63" s="832" t="s">
        <v>3684</v>
      </c>
      <c r="E63" s="832" t="s">
        <v>2080</v>
      </c>
      <c r="F63" s="849">
        <v>1.1000000000000001</v>
      </c>
      <c r="G63" s="849">
        <v>943.25</v>
      </c>
      <c r="H63" s="849"/>
      <c r="I63" s="849">
        <v>857.49999999999989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544</v>
      </c>
      <c r="B64" s="832" t="s">
        <v>3644</v>
      </c>
      <c r="C64" s="832" t="s">
        <v>3559</v>
      </c>
      <c r="D64" s="832" t="s">
        <v>3685</v>
      </c>
      <c r="E64" s="832" t="s">
        <v>2044</v>
      </c>
      <c r="F64" s="849"/>
      <c r="G64" s="849"/>
      <c r="H64" s="849"/>
      <c r="I64" s="849"/>
      <c r="J64" s="849"/>
      <c r="K64" s="849"/>
      <c r="L64" s="849"/>
      <c r="M64" s="849"/>
      <c r="N64" s="849">
        <v>4</v>
      </c>
      <c r="O64" s="849">
        <v>263</v>
      </c>
      <c r="P64" s="837"/>
      <c r="Q64" s="850">
        <v>65.75</v>
      </c>
    </row>
    <row r="65" spans="1:17" ht="14.4" customHeight="1" x14ac:dyDescent="0.3">
      <c r="A65" s="831" t="s">
        <v>544</v>
      </c>
      <c r="B65" s="832" t="s">
        <v>3644</v>
      </c>
      <c r="C65" s="832" t="s">
        <v>3559</v>
      </c>
      <c r="D65" s="832" t="s">
        <v>3686</v>
      </c>
      <c r="E65" s="832" t="s">
        <v>3653</v>
      </c>
      <c r="F65" s="849"/>
      <c r="G65" s="849"/>
      <c r="H65" s="849"/>
      <c r="I65" s="849"/>
      <c r="J65" s="849"/>
      <c r="K65" s="849"/>
      <c r="L65" s="849"/>
      <c r="M65" s="849"/>
      <c r="N65" s="849">
        <v>0.9</v>
      </c>
      <c r="O65" s="849">
        <v>176.31</v>
      </c>
      <c r="P65" s="837"/>
      <c r="Q65" s="850">
        <v>195.9</v>
      </c>
    </row>
    <row r="66" spans="1:17" ht="14.4" customHeight="1" x14ac:dyDescent="0.3">
      <c r="A66" s="831" t="s">
        <v>544</v>
      </c>
      <c r="B66" s="832" t="s">
        <v>3644</v>
      </c>
      <c r="C66" s="832" t="s">
        <v>3559</v>
      </c>
      <c r="D66" s="832" t="s">
        <v>3687</v>
      </c>
      <c r="E66" s="832" t="s">
        <v>2036</v>
      </c>
      <c r="F66" s="849">
        <v>28.3</v>
      </c>
      <c r="G66" s="849">
        <v>60154.479999999996</v>
      </c>
      <c r="H66" s="849">
        <v>6.7380952380952372</v>
      </c>
      <c r="I66" s="849">
        <v>2125.6</v>
      </c>
      <c r="J66" s="849">
        <v>4.2</v>
      </c>
      <c r="K66" s="849">
        <v>8927.52</v>
      </c>
      <c r="L66" s="849">
        <v>1</v>
      </c>
      <c r="M66" s="849">
        <v>2125.6</v>
      </c>
      <c r="N66" s="849">
        <v>25.9</v>
      </c>
      <c r="O66" s="849">
        <v>55053.04</v>
      </c>
      <c r="P66" s="837">
        <v>6.1666666666666661</v>
      </c>
      <c r="Q66" s="850">
        <v>2125.6000000000004</v>
      </c>
    </row>
    <row r="67" spans="1:17" ht="14.4" customHeight="1" x14ac:dyDescent="0.3">
      <c r="A67" s="831" t="s">
        <v>544</v>
      </c>
      <c r="B67" s="832" t="s">
        <v>3644</v>
      </c>
      <c r="C67" s="832" t="s">
        <v>3559</v>
      </c>
      <c r="D67" s="832" t="s">
        <v>3688</v>
      </c>
      <c r="E67" s="832" t="s">
        <v>3689</v>
      </c>
      <c r="F67" s="849"/>
      <c r="G67" s="849"/>
      <c r="H67" s="849"/>
      <c r="I67" s="849"/>
      <c r="J67" s="849">
        <v>6.5</v>
      </c>
      <c r="K67" s="849">
        <v>2602.6</v>
      </c>
      <c r="L67" s="849">
        <v>1</v>
      </c>
      <c r="M67" s="849">
        <v>400.4</v>
      </c>
      <c r="N67" s="849"/>
      <c r="O67" s="849"/>
      <c r="P67" s="837"/>
      <c r="Q67" s="850"/>
    </row>
    <row r="68" spans="1:17" ht="14.4" customHeight="1" x14ac:dyDescent="0.3">
      <c r="A68" s="831" t="s">
        <v>544</v>
      </c>
      <c r="B68" s="832" t="s">
        <v>3644</v>
      </c>
      <c r="C68" s="832" t="s">
        <v>3559</v>
      </c>
      <c r="D68" s="832" t="s">
        <v>3690</v>
      </c>
      <c r="E68" s="832" t="s">
        <v>2067</v>
      </c>
      <c r="F68" s="849"/>
      <c r="G68" s="849"/>
      <c r="H68" s="849"/>
      <c r="I68" s="849"/>
      <c r="J68" s="849">
        <v>12</v>
      </c>
      <c r="K68" s="849">
        <v>1808.76</v>
      </c>
      <c r="L68" s="849">
        <v>1</v>
      </c>
      <c r="M68" s="849">
        <v>150.72999999999999</v>
      </c>
      <c r="N68" s="849">
        <v>103.5</v>
      </c>
      <c r="O68" s="849">
        <v>14058.169999999998</v>
      </c>
      <c r="P68" s="837">
        <v>7.7722694000309591</v>
      </c>
      <c r="Q68" s="850">
        <v>135.82772946859902</v>
      </c>
    </row>
    <row r="69" spans="1:17" ht="14.4" customHeight="1" x14ac:dyDescent="0.3">
      <c r="A69" s="831" t="s">
        <v>544</v>
      </c>
      <c r="B69" s="832" t="s">
        <v>3644</v>
      </c>
      <c r="C69" s="832" t="s">
        <v>3559</v>
      </c>
      <c r="D69" s="832" t="s">
        <v>3691</v>
      </c>
      <c r="E69" s="832" t="s">
        <v>2063</v>
      </c>
      <c r="F69" s="849">
        <v>0.8</v>
      </c>
      <c r="G69" s="849">
        <v>631.88</v>
      </c>
      <c r="H69" s="849"/>
      <c r="I69" s="849">
        <v>789.84999999999991</v>
      </c>
      <c r="J69" s="849"/>
      <c r="K69" s="849"/>
      <c r="L69" s="849"/>
      <c r="M69" s="849"/>
      <c r="N69" s="849">
        <v>4.7</v>
      </c>
      <c r="O69" s="849">
        <v>3712.13</v>
      </c>
      <c r="P69" s="837"/>
      <c r="Q69" s="850">
        <v>789.81489361702131</v>
      </c>
    </row>
    <row r="70" spans="1:17" ht="14.4" customHeight="1" x14ac:dyDescent="0.3">
      <c r="A70" s="831" t="s">
        <v>544</v>
      </c>
      <c r="B70" s="832" t="s">
        <v>3644</v>
      </c>
      <c r="C70" s="832" t="s">
        <v>3559</v>
      </c>
      <c r="D70" s="832" t="s">
        <v>3692</v>
      </c>
      <c r="E70" s="832" t="s">
        <v>2048</v>
      </c>
      <c r="F70" s="849">
        <v>0.9</v>
      </c>
      <c r="G70" s="849">
        <v>1468.66</v>
      </c>
      <c r="H70" s="849">
        <v>0.64285495428063677</v>
      </c>
      <c r="I70" s="849">
        <v>1631.8444444444444</v>
      </c>
      <c r="J70" s="849">
        <v>1.4</v>
      </c>
      <c r="K70" s="849">
        <v>2284.59</v>
      </c>
      <c r="L70" s="849">
        <v>1</v>
      </c>
      <c r="M70" s="849">
        <v>1631.8500000000001</v>
      </c>
      <c r="N70" s="849">
        <v>0.3</v>
      </c>
      <c r="O70" s="849">
        <v>489.55</v>
      </c>
      <c r="P70" s="837">
        <v>0.21428352570920819</v>
      </c>
      <c r="Q70" s="850">
        <v>1631.8333333333335</v>
      </c>
    </row>
    <row r="71" spans="1:17" ht="14.4" customHeight="1" x14ac:dyDescent="0.3">
      <c r="A71" s="831" t="s">
        <v>544</v>
      </c>
      <c r="B71" s="832" t="s">
        <v>3644</v>
      </c>
      <c r="C71" s="832" t="s">
        <v>3559</v>
      </c>
      <c r="D71" s="832" t="s">
        <v>3693</v>
      </c>
      <c r="E71" s="832" t="s">
        <v>2048</v>
      </c>
      <c r="F71" s="849">
        <v>7.1</v>
      </c>
      <c r="G71" s="849">
        <v>23172.510000000002</v>
      </c>
      <c r="H71" s="849">
        <v>0.21068222279218357</v>
      </c>
      <c r="I71" s="849">
        <v>3263.733802816902</v>
      </c>
      <c r="J71" s="849">
        <v>33.700000000000003</v>
      </c>
      <c r="K71" s="849">
        <v>109987.97</v>
      </c>
      <c r="L71" s="849">
        <v>1</v>
      </c>
      <c r="M71" s="849">
        <v>3263.7379821958452</v>
      </c>
      <c r="N71" s="849">
        <v>12.200000000000001</v>
      </c>
      <c r="O71" s="849">
        <v>39817.54</v>
      </c>
      <c r="P71" s="837">
        <v>0.36201722788410406</v>
      </c>
      <c r="Q71" s="850">
        <v>3263.7327868852458</v>
      </c>
    </row>
    <row r="72" spans="1:17" ht="14.4" customHeight="1" x14ac:dyDescent="0.3">
      <c r="A72" s="831" t="s">
        <v>544</v>
      </c>
      <c r="B72" s="832" t="s">
        <v>3644</v>
      </c>
      <c r="C72" s="832" t="s">
        <v>3559</v>
      </c>
      <c r="D72" s="832" t="s">
        <v>3694</v>
      </c>
      <c r="E72" s="832" t="s">
        <v>3662</v>
      </c>
      <c r="F72" s="849"/>
      <c r="G72" s="849"/>
      <c r="H72" s="849"/>
      <c r="I72" s="849"/>
      <c r="J72" s="849">
        <v>2</v>
      </c>
      <c r="K72" s="849">
        <v>1183.4000000000001</v>
      </c>
      <c r="L72" s="849">
        <v>1</v>
      </c>
      <c r="M72" s="849">
        <v>591.70000000000005</v>
      </c>
      <c r="N72" s="849"/>
      <c r="O72" s="849"/>
      <c r="P72" s="837"/>
      <c r="Q72" s="850"/>
    </row>
    <row r="73" spans="1:17" ht="14.4" customHeight="1" x14ac:dyDescent="0.3">
      <c r="A73" s="831" t="s">
        <v>544</v>
      </c>
      <c r="B73" s="832" t="s">
        <v>3644</v>
      </c>
      <c r="C73" s="832" t="s">
        <v>3695</v>
      </c>
      <c r="D73" s="832" t="s">
        <v>3696</v>
      </c>
      <c r="E73" s="832" t="s">
        <v>3697</v>
      </c>
      <c r="F73" s="849">
        <v>13</v>
      </c>
      <c r="G73" s="849">
        <v>26052.39</v>
      </c>
      <c r="H73" s="849">
        <v>2.0106155392045637</v>
      </c>
      <c r="I73" s="849">
        <v>2004.03</v>
      </c>
      <c r="J73" s="849">
        <v>6</v>
      </c>
      <c r="K73" s="849">
        <v>12957.420000000002</v>
      </c>
      <c r="L73" s="849">
        <v>1</v>
      </c>
      <c r="M73" s="849">
        <v>2159.5700000000002</v>
      </c>
      <c r="N73" s="849">
        <v>6</v>
      </c>
      <c r="O73" s="849">
        <v>12957.420000000002</v>
      </c>
      <c r="P73" s="837">
        <v>1</v>
      </c>
      <c r="Q73" s="850">
        <v>2159.5700000000002</v>
      </c>
    </row>
    <row r="74" spans="1:17" ht="14.4" customHeight="1" x14ac:dyDescent="0.3">
      <c r="A74" s="831" t="s">
        <v>544</v>
      </c>
      <c r="B74" s="832" t="s">
        <v>3644</v>
      </c>
      <c r="C74" s="832" t="s">
        <v>3695</v>
      </c>
      <c r="D74" s="832" t="s">
        <v>3698</v>
      </c>
      <c r="E74" s="832" t="s">
        <v>3699</v>
      </c>
      <c r="F74" s="849"/>
      <c r="G74" s="849"/>
      <c r="H74" s="849"/>
      <c r="I74" s="849"/>
      <c r="J74" s="849">
        <v>2</v>
      </c>
      <c r="K74" s="849">
        <v>5282.3</v>
      </c>
      <c r="L74" s="849">
        <v>1</v>
      </c>
      <c r="M74" s="849">
        <v>2641.15</v>
      </c>
      <c r="N74" s="849">
        <v>3</v>
      </c>
      <c r="O74" s="849">
        <v>7923.4500000000007</v>
      </c>
      <c r="P74" s="837">
        <v>1.5</v>
      </c>
      <c r="Q74" s="850">
        <v>2641.15</v>
      </c>
    </row>
    <row r="75" spans="1:17" ht="14.4" customHeight="1" x14ac:dyDescent="0.3">
      <c r="A75" s="831" t="s">
        <v>544</v>
      </c>
      <c r="B75" s="832" t="s">
        <v>3644</v>
      </c>
      <c r="C75" s="832" t="s">
        <v>3695</v>
      </c>
      <c r="D75" s="832" t="s">
        <v>3700</v>
      </c>
      <c r="E75" s="832" t="s">
        <v>3701</v>
      </c>
      <c r="F75" s="849"/>
      <c r="G75" s="849"/>
      <c r="H75" s="849"/>
      <c r="I75" s="849"/>
      <c r="J75" s="849"/>
      <c r="K75" s="849"/>
      <c r="L75" s="849"/>
      <c r="M75" s="849"/>
      <c r="N75" s="849">
        <v>2</v>
      </c>
      <c r="O75" s="849">
        <v>2423.2199999999998</v>
      </c>
      <c r="P75" s="837"/>
      <c r="Q75" s="850">
        <v>1211.6099999999999</v>
      </c>
    </row>
    <row r="76" spans="1:17" ht="14.4" customHeight="1" x14ac:dyDescent="0.3">
      <c r="A76" s="831" t="s">
        <v>544</v>
      </c>
      <c r="B76" s="832" t="s">
        <v>3644</v>
      </c>
      <c r="C76" s="832" t="s">
        <v>3702</v>
      </c>
      <c r="D76" s="832" t="s">
        <v>3703</v>
      </c>
      <c r="E76" s="832" t="s">
        <v>3704</v>
      </c>
      <c r="F76" s="849">
        <v>1</v>
      </c>
      <c r="G76" s="849">
        <v>1707.31</v>
      </c>
      <c r="H76" s="849"/>
      <c r="I76" s="849">
        <v>1707.31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" customHeight="1" x14ac:dyDescent="0.3">
      <c r="A77" s="831" t="s">
        <v>544</v>
      </c>
      <c r="B77" s="832" t="s">
        <v>3644</v>
      </c>
      <c r="C77" s="832" t="s">
        <v>3554</v>
      </c>
      <c r="D77" s="832" t="s">
        <v>3705</v>
      </c>
      <c r="E77" s="832" t="s">
        <v>3706</v>
      </c>
      <c r="F77" s="849">
        <v>2820</v>
      </c>
      <c r="G77" s="849">
        <v>3119225</v>
      </c>
      <c r="H77" s="849">
        <v>0.95113721154247832</v>
      </c>
      <c r="I77" s="849">
        <v>1106.1081560283687</v>
      </c>
      <c r="J77" s="849">
        <v>2942</v>
      </c>
      <c r="K77" s="849">
        <v>3279469</v>
      </c>
      <c r="L77" s="849">
        <v>1</v>
      </c>
      <c r="M77" s="849">
        <v>1114.7073419442556</v>
      </c>
      <c r="N77" s="849">
        <v>3101</v>
      </c>
      <c r="O77" s="849">
        <v>3385343</v>
      </c>
      <c r="P77" s="837">
        <v>1.0322838849825993</v>
      </c>
      <c r="Q77" s="850">
        <v>1091.6939696871978</v>
      </c>
    </row>
    <row r="78" spans="1:17" ht="14.4" customHeight="1" x14ac:dyDescent="0.3">
      <c r="A78" s="831" t="s">
        <v>544</v>
      </c>
      <c r="B78" s="832" t="s">
        <v>3644</v>
      </c>
      <c r="C78" s="832" t="s">
        <v>3554</v>
      </c>
      <c r="D78" s="832" t="s">
        <v>3707</v>
      </c>
      <c r="E78" s="832" t="s">
        <v>3708</v>
      </c>
      <c r="F78" s="849">
        <v>12</v>
      </c>
      <c r="G78" s="849">
        <v>2340</v>
      </c>
      <c r="H78" s="849">
        <v>1.4923469387755102</v>
      </c>
      <c r="I78" s="849">
        <v>195</v>
      </c>
      <c r="J78" s="849">
        <v>8</v>
      </c>
      <c r="K78" s="849">
        <v>1568</v>
      </c>
      <c r="L78" s="849">
        <v>1</v>
      </c>
      <c r="M78" s="849">
        <v>196</v>
      </c>
      <c r="N78" s="849">
        <v>11</v>
      </c>
      <c r="O78" s="849">
        <v>2156</v>
      </c>
      <c r="P78" s="837">
        <v>1.375</v>
      </c>
      <c r="Q78" s="850">
        <v>196</v>
      </c>
    </row>
    <row r="79" spans="1:17" ht="14.4" customHeight="1" x14ac:dyDescent="0.3">
      <c r="A79" s="831" t="s">
        <v>544</v>
      </c>
      <c r="B79" s="832" t="s">
        <v>3644</v>
      </c>
      <c r="C79" s="832" t="s">
        <v>3554</v>
      </c>
      <c r="D79" s="832" t="s">
        <v>3593</v>
      </c>
      <c r="E79" s="832" t="s">
        <v>3594</v>
      </c>
      <c r="F79" s="849">
        <v>203</v>
      </c>
      <c r="G79" s="849">
        <v>141583</v>
      </c>
      <c r="H79" s="849">
        <v>1.103677026574059</v>
      </c>
      <c r="I79" s="849">
        <v>697.45320197044339</v>
      </c>
      <c r="J79" s="849">
        <v>183</v>
      </c>
      <c r="K79" s="849">
        <v>128283</v>
      </c>
      <c r="L79" s="849">
        <v>1</v>
      </c>
      <c r="M79" s="849">
        <v>701</v>
      </c>
      <c r="N79" s="849">
        <v>163</v>
      </c>
      <c r="O79" s="849">
        <v>114406</v>
      </c>
      <c r="P79" s="837">
        <v>0.89182510543096127</v>
      </c>
      <c r="Q79" s="850">
        <v>701.87730061349691</v>
      </c>
    </row>
    <row r="80" spans="1:17" ht="14.4" customHeight="1" x14ac:dyDescent="0.3">
      <c r="A80" s="831" t="s">
        <v>544</v>
      </c>
      <c r="B80" s="832" t="s">
        <v>3644</v>
      </c>
      <c r="C80" s="832" t="s">
        <v>3554</v>
      </c>
      <c r="D80" s="832" t="s">
        <v>3595</v>
      </c>
      <c r="E80" s="832" t="s">
        <v>3596</v>
      </c>
      <c r="F80" s="849">
        <v>146</v>
      </c>
      <c r="G80" s="849">
        <v>64524</v>
      </c>
      <c r="H80" s="849">
        <v>0.73768692550418435</v>
      </c>
      <c r="I80" s="849">
        <v>441.94520547945206</v>
      </c>
      <c r="J80" s="849">
        <v>197</v>
      </c>
      <c r="K80" s="849">
        <v>87468</v>
      </c>
      <c r="L80" s="849">
        <v>1</v>
      </c>
      <c r="M80" s="849">
        <v>444</v>
      </c>
      <c r="N80" s="849">
        <v>206</v>
      </c>
      <c r="O80" s="849">
        <v>91652</v>
      </c>
      <c r="P80" s="837">
        <v>1.0478346366671241</v>
      </c>
      <c r="Q80" s="850">
        <v>444.91262135922329</v>
      </c>
    </row>
    <row r="81" spans="1:17" ht="14.4" customHeight="1" x14ac:dyDescent="0.3">
      <c r="A81" s="831" t="s">
        <v>544</v>
      </c>
      <c r="B81" s="832" t="s">
        <v>3644</v>
      </c>
      <c r="C81" s="832" t="s">
        <v>3554</v>
      </c>
      <c r="D81" s="832" t="s">
        <v>3597</v>
      </c>
      <c r="E81" s="832" t="s">
        <v>3598</v>
      </c>
      <c r="F81" s="849">
        <v>152</v>
      </c>
      <c r="G81" s="849">
        <v>33576</v>
      </c>
      <c r="H81" s="849">
        <v>0.83218083128857168</v>
      </c>
      <c r="I81" s="849">
        <v>220.89473684210526</v>
      </c>
      <c r="J81" s="849">
        <v>181</v>
      </c>
      <c r="K81" s="849">
        <v>40347</v>
      </c>
      <c r="L81" s="849">
        <v>1</v>
      </c>
      <c r="M81" s="849">
        <v>222.91160220994476</v>
      </c>
      <c r="N81" s="849">
        <v>158</v>
      </c>
      <c r="O81" s="849">
        <v>35234</v>
      </c>
      <c r="P81" s="837">
        <v>0.87327434505663371</v>
      </c>
      <c r="Q81" s="850">
        <v>223</v>
      </c>
    </row>
    <row r="82" spans="1:17" ht="14.4" customHeight="1" x14ac:dyDescent="0.3">
      <c r="A82" s="831" t="s">
        <v>544</v>
      </c>
      <c r="B82" s="832" t="s">
        <v>3644</v>
      </c>
      <c r="C82" s="832" t="s">
        <v>3554</v>
      </c>
      <c r="D82" s="832" t="s">
        <v>3709</v>
      </c>
      <c r="E82" s="832" t="s">
        <v>3710</v>
      </c>
      <c r="F82" s="849">
        <v>0</v>
      </c>
      <c r="G82" s="849">
        <v>0</v>
      </c>
      <c r="H82" s="849"/>
      <c r="I82" s="849"/>
      <c r="J82" s="849">
        <v>0</v>
      </c>
      <c r="K82" s="849">
        <v>0</v>
      </c>
      <c r="L82" s="849"/>
      <c r="M82" s="849"/>
      <c r="N82" s="849">
        <v>0</v>
      </c>
      <c r="O82" s="849">
        <v>0</v>
      </c>
      <c r="P82" s="837"/>
      <c r="Q82" s="850"/>
    </row>
    <row r="83" spans="1:17" ht="14.4" customHeight="1" x14ac:dyDescent="0.3">
      <c r="A83" s="831" t="s">
        <v>544</v>
      </c>
      <c r="B83" s="832" t="s">
        <v>3644</v>
      </c>
      <c r="C83" s="832" t="s">
        <v>3554</v>
      </c>
      <c r="D83" s="832" t="s">
        <v>3711</v>
      </c>
      <c r="E83" s="832" t="s">
        <v>3712</v>
      </c>
      <c r="F83" s="849">
        <v>72</v>
      </c>
      <c r="G83" s="849">
        <v>0</v>
      </c>
      <c r="H83" s="849"/>
      <c r="I83" s="849">
        <v>0</v>
      </c>
      <c r="J83" s="849">
        <v>62</v>
      </c>
      <c r="K83" s="849">
        <v>0</v>
      </c>
      <c r="L83" s="849"/>
      <c r="M83" s="849">
        <v>0</v>
      </c>
      <c r="N83" s="849">
        <v>188</v>
      </c>
      <c r="O83" s="849">
        <v>0</v>
      </c>
      <c r="P83" s="837"/>
      <c r="Q83" s="850">
        <v>0</v>
      </c>
    </row>
    <row r="84" spans="1:17" ht="14.4" customHeight="1" x14ac:dyDescent="0.3">
      <c r="A84" s="831" t="s">
        <v>544</v>
      </c>
      <c r="B84" s="832" t="s">
        <v>3644</v>
      </c>
      <c r="C84" s="832" t="s">
        <v>3554</v>
      </c>
      <c r="D84" s="832" t="s">
        <v>3599</v>
      </c>
      <c r="E84" s="832" t="s">
        <v>3600</v>
      </c>
      <c r="F84" s="849">
        <v>205</v>
      </c>
      <c r="G84" s="849">
        <v>72547</v>
      </c>
      <c r="H84" s="849">
        <v>1.0699516252728452</v>
      </c>
      <c r="I84" s="849">
        <v>353.88780487804877</v>
      </c>
      <c r="J84" s="849">
        <v>191</v>
      </c>
      <c r="K84" s="849">
        <v>67804</v>
      </c>
      <c r="L84" s="849">
        <v>1</v>
      </c>
      <c r="M84" s="849">
        <v>354.99476439790578</v>
      </c>
      <c r="N84" s="849">
        <v>196</v>
      </c>
      <c r="O84" s="849">
        <v>69580</v>
      </c>
      <c r="P84" s="837">
        <v>1.0261931449472008</v>
      </c>
      <c r="Q84" s="850">
        <v>355</v>
      </c>
    </row>
    <row r="85" spans="1:17" ht="14.4" customHeight="1" x14ac:dyDescent="0.3">
      <c r="A85" s="831" t="s">
        <v>544</v>
      </c>
      <c r="B85" s="832" t="s">
        <v>3644</v>
      </c>
      <c r="C85" s="832" t="s">
        <v>3554</v>
      </c>
      <c r="D85" s="832" t="s">
        <v>3713</v>
      </c>
      <c r="E85" s="832" t="s">
        <v>3714</v>
      </c>
      <c r="F85" s="849">
        <v>3</v>
      </c>
      <c r="G85" s="849">
        <v>0</v>
      </c>
      <c r="H85" s="849"/>
      <c r="I85" s="849">
        <v>0</v>
      </c>
      <c r="J85" s="849">
        <v>1</v>
      </c>
      <c r="K85" s="849">
        <v>0</v>
      </c>
      <c r="L85" s="849"/>
      <c r="M85" s="849">
        <v>0</v>
      </c>
      <c r="N85" s="849"/>
      <c r="O85" s="849"/>
      <c r="P85" s="837"/>
      <c r="Q85" s="850"/>
    </row>
    <row r="86" spans="1:17" ht="14.4" customHeight="1" x14ac:dyDescent="0.3">
      <c r="A86" s="831" t="s">
        <v>544</v>
      </c>
      <c r="B86" s="832" t="s">
        <v>3644</v>
      </c>
      <c r="C86" s="832" t="s">
        <v>3554</v>
      </c>
      <c r="D86" s="832" t="s">
        <v>3715</v>
      </c>
      <c r="E86" s="832" t="s">
        <v>3716</v>
      </c>
      <c r="F86" s="849"/>
      <c r="G86" s="849"/>
      <c r="H86" s="849"/>
      <c r="I86" s="849"/>
      <c r="J86" s="849"/>
      <c r="K86" s="849"/>
      <c r="L86" s="849"/>
      <c r="M86" s="849"/>
      <c r="N86" s="849">
        <v>2</v>
      </c>
      <c r="O86" s="849">
        <v>0</v>
      </c>
      <c r="P86" s="837"/>
      <c r="Q86" s="850">
        <v>0</v>
      </c>
    </row>
    <row r="87" spans="1:17" ht="14.4" customHeight="1" x14ac:dyDescent="0.3">
      <c r="A87" s="831" t="s">
        <v>544</v>
      </c>
      <c r="B87" s="832" t="s">
        <v>3644</v>
      </c>
      <c r="C87" s="832" t="s">
        <v>3554</v>
      </c>
      <c r="D87" s="832" t="s">
        <v>3717</v>
      </c>
      <c r="E87" s="832" t="s">
        <v>3718</v>
      </c>
      <c r="F87" s="849">
        <v>1</v>
      </c>
      <c r="G87" s="849">
        <v>235</v>
      </c>
      <c r="H87" s="849"/>
      <c r="I87" s="849">
        <v>235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544</v>
      </c>
      <c r="B88" s="832" t="s">
        <v>3719</v>
      </c>
      <c r="C88" s="832" t="s">
        <v>3554</v>
      </c>
      <c r="D88" s="832" t="s">
        <v>3720</v>
      </c>
      <c r="E88" s="832" t="s">
        <v>3721</v>
      </c>
      <c r="F88" s="849">
        <v>1</v>
      </c>
      <c r="G88" s="849">
        <v>1964</v>
      </c>
      <c r="H88" s="849"/>
      <c r="I88" s="849">
        <v>1964</v>
      </c>
      <c r="J88" s="849"/>
      <c r="K88" s="849"/>
      <c r="L88" s="849"/>
      <c r="M88" s="849"/>
      <c r="N88" s="849"/>
      <c r="O88" s="849"/>
      <c r="P88" s="837"/>
      <c r="Q88" s="850"/>
    </row>
    <row r="89" spans="1:17" ht="14.4" customHeight="1" x14ac:dyDescent="0.3">
      <c r="A89" s="831" t="s">
        <v>544</v>
      </c>
      <c r="B89" s="832" t="s">
        <v>3719</v>
      </c>
      <c r="C89" s="832" t="s">
        <v>3554</v>
      </c>
      <c r="D89" s="832" t="s">
        <v>3722</v>
      </c>
      <c r="E89" s="832" t="s">
        <v>3723</v>
      </c>
      <c r="F89" s="849"/>
      <c r="G89" s="849"/>
      <c r="H89" s="849"/>
      <c r="I89" s="849"/>
      <c r="J89" s="849"/>
      <c r="K89" s="849"/>
      <c r="L89" s="849"/>
      <c r="M89" s="849"/>
      <c r="N89" s="849">
        <v>1</v>
      </c>
      <c r="O89" s="849">
        <v>2774</v>
      </c>
      <c r="P89" s="837"/>
      <c r="Q89" s="850">
        <v>2774</v>
      </c>
    </row>
    <row r="90" spans="1:17" ht="14.4" customHeight="1" x14ac:dyDescent="0.3">
      <c r="A90" s="831" t="s">
        <v>544</v>
      </c>
      <c r="B90" s="832" t="s">
        <v>3553</v>
      </c>
      <c r="C90" s="832" t="s">
        <v>3695</v>
      </c>
      <c r="D90" s="832" t="s">
        <v>3696</v>
      </c>
      <c r="E90" s="832" t="s">
        <v>3697</v>
      </c>
      <c r="F90" s="849"/>
      <c r="G90" s="849"/>
      <c r="H90" s="849"/>
      <c r="I90" s="849"/>
      <c r="J90" s="849"/>
      <c r="K90" s="849"/>
      <c r="L90" s="849"/>
      <c r="M90" s="849"/>
      <c r="N90" s="849">
        <v>1</v>
      </c>
      <c r="O90" s="849">
        <v>2159.5700000000002</v>
      </c>
      <c r="P90" s="837"/>
      <c r="Q90" s="850">
        <v>2159.5700000000002</v>
      </c>
    </row>
    <row r="91" spans="1:17" ht="14.4" customHeight="1" x14ac:dyDescent="0.3">
      <c r="A91" s="831" t="s">
        <v>544</v>
      </c>
      <c r="B91" s="832" t="s">
        <v>3553</v>
      </c>
      <c r="C91" s="832" t="s">
        <v>3554</v>
      </c>
      <c r="D91" s="832" t="s">
        <v>3707</v>
      </c>
      <c r="E91" s="832" t="s">
        <v>3708</v>
      </c>
      <c r="F91" s="849"/>
      <c r="G91" s="849"/>
      <c r="H91" s="849"/>
      <c r="I91" s="849"/>
      <c r="J91" s="849"/>
      <c r="K91" s="849"/>
      <c r="L91" s="849"/>
      <c r="M91" s="849"/>
      <c r="N91" s="849">
        <v>1</v>
      </c>
      <c r="O91" s="849">
        <v>196</v>
      </c>
      <c r="P91" s="837"/>
      <c r="Q91" s="850">
        <v>196</v>
      </c>
    </row>
    <row r="92" spans="1:17" ht="14.4" customHeight="1" x14ac:dyDescent="0.3">
      <c r="A92" s="831" t="s">
        <v>544</v>
      </c>
      <c r="B92" s="832" t="s">
        <v>3553</v>
      </c>
      <c r="C92" s="832" t="s">
        <v>3554</v>
      </c>
      <c r="D92" s="832" t="s">
        <v>3593</v>
      </c>
      <c r="E92" s="832" t="s">
        <v>3594</v>
      </c>
      <c r="F92" s="849"/>
      <c r="G92" s="849"/>
      <c r="H92" s="849"/>
      <c r="I92" s="849"/>
      <c r="J92" s="849"/>
      <c r="K92" s="849"/>
      <c r="L92" s="849"/>
      <c r="M92" s="849"/>
      <c r="N92" s="849">
        <v>14</v>
      </c>
      <c r="O92" s="849">
        <v>9828</v>
      </c>
      <c r="P92" s="837"/>
      <c r="Q92" s="850">
        <v>702</v>
      </c>
    </row>
    <row r="93" spans="1:17" ht="14.4" customHeight="1" x14ac:dyDescent="0.3">
      <c r="A93" s="831" t="s">
        <v>544</v>
      </c>
      <c r="B93" s="832" t="s">
        <v>3553</v>
      </c>
      <c r="C93" s="832" t="s">
        <v>3554</v>
      </c>
      <c r="D93" s="832" t="s">
        <v>3595</v>
      </c>
      <c r="E93" s="832" t="s">
        <v>3596</v>
      </c>
      <c r="F93" s="849"/>
      <c r="G93" s="849"/>
      <c r="H93" s="849"/>
      <c r="I93" s="849"/>
      <c r="J93" s="849"/>
      <c r="K93" s="849"/>
      <c r="L93" s="849"/>
      <c r="M93" s="849"/>
      <c r="N93" s="849">
        <v>2</v>
      </c>
      <c r="O93" s="849">
        <v>890</v>
      </c>
      <c r="P93" s="837"/>
      <c r="Q93" s="850">
        <v>445</v>
      </c>
    </row>
    <row r="94" spans="1:17" ht="14.4" customHeight="1" x14ac:dyDescent="0.3">
      <c r="A94" s="831" t="s">
        <v>544</v>
      </c>
      <c r="B94" s="832" t="s">
        <v>3553</v>
      </c>
      <c r="C94" s="832" t="s">
        <v>3554</v>
      </c>
      <c r="D94" s="832" t="s">
        <v>3597</v>
      </c>
      <c r="E94" s="832" t="s">
        <v>3598</v>
      </c>
      <c r="F94" s="849"/>
      <c r="G94" s="849"/>
      <c r="H94" s="849"/>
      <c r="I94" s="849"/>
      <c r="J94" s="849"/>
      <c r="K94" s="849"/>
      <c r="L94" s="849"/>
      <c r="M94" s="849"/>
      <c r="N94" s="849">
        <v>3</v>
      </c>
      <c r="O94" s="849">
        <v>669</v>
      </c>
      <c r="P94" s="837"/>
      <c r="Q94" s="850">
        <v>223</v>
      </c>
    </row>
    <row r="95" spans="1:17" ht="14.4" customHeight="1" x14ac:dyDescent="0.3">
      <c r="A95" s="831" t="s">
        <v>544</v>
      </c>
      <c r="B95" s="832" t="s">
        <v>3553</v>
      </c>
      <c r="C95" s="832" t="s">
        <v>3554</v>
      </c>
      <c r="D95" s="832" t="s">
        <v>3709</v>
      </c>
      <c r="E95" s="832" t="s">
        <v>3710</v>
      </c>
      <c r="F95" s="849"/>
      <c r="G95" s="849"/>
      <c r="H95" s="849"/>
      <c r="I95" s="849"/>
      <c r="J95" s="849"/>
      <c r="K95" s="849"/>
      <c r="L95" s="849"/>
      <c r="M95" s="849"/>
      <c r="N95" s="849">
        <v>0</v>
      </c>
      <c r="O95" s="849">
        <v>0</v>
      </c>
      <c r="P95" s="837"/>
      <c r="Q95" s="850"/>
    </row>
    <row r="96" spans="1:17" ht="14.4" customHeight="1" x14ac:dyDescent="0.3">
      <c r="A96" s="831" t="s">
        <v>544</v>
      </c>
      <c r="B96" s="832" t="s">
        <v>3553</v>
      </c>
      <c r="C96" s="832" t="s">
        <v>3554</v>
      </c>
      <c r="D96" s="832" t="s">
        <v>3711</v>
      </c>
      <c r="E96" s="832" t="s">
        <v>3712</v>
      </c>
      <c r="F96" s="849"/>
      <c r="G96" s="849"/>
      <c r="H96" s="849"/>
      <c r="I96" s="849"/>
      <c r="J96" s="849"/>
      <c r="K96" s="849"/>
      <c r="L96" s="849"/>
      <c r="M96" s="849"/>
      <c r="N96" s="849">
        <v>83</v>
      </c>
      <c r="O96" s="849">
        <v>0</v>
      </c>
      <c r="P96" s="837"/>
      <c r="Q96" s="850">
        <v>0</v>
      </c>
    </row>
    <row r="97" spans="1:17" ht="14.4" customHeight="1" x14ac:dyDescent="0.3">
      <c r="A97" s="831" t="s">
        <v>544</v>
      </c>
      <c r="B97" s="832" t="s">
        <v>3553</v>
      </c>
      <c r="C97" s="832" t="s">
        <v>3554</v>
      </c>
      <c r="D97" s="832" t="s">
        <v>3599</v>
      </c>
      <c r="E97" s="832" t="s">
        <v>3600</v>
      </c>
      <c r="F97" s="849"/>
      <c r="G97" s="849"/>
      <c r="H97" s="849"/>
      <c r="I97" s="849"/>
      <c r="J97" s="849"/>
      <c r="K97" s="849"/>
      <c r="L97" s="849"/>
      <c r="M97" s="849"/>
      <c r="N97" s="849">
        <v>21</v>
      </c>
      <c r="O97" s="849">
        <v>7455</v>
      </c>
      <c r="P97" s="837"/>
      <c r="Q97" s="850">
        <v>355</v>
      </c>
    </row>
    <row r="98" spans="1:17" ht="14.4" customHeight="1" x14ac:dyDescent="0.3">
      <c r="A98" s="831" t="s">
        <v>544</v>
      </c>
      <c r="B98" s="832" t="s">
        <v>3553</v>
      </c>
      <c r="C98" s="832" t="s">
        <v>3554</v>
      </c>
      <c r="D98" s="832" t="s">
        <v>3724</v>
      </c>
      <c r="E98" s="832" t="s">
        <v>3725</v>
      </c>
      <c r="F98" s="849"/>
      <c r="G98" s="849"/>
      <c r="H98" s="849"/>
      <c r="I98" s="849"/>
      <c r="J98" s="849"/>
      <c r="K98" s="849"/>
      <c r="L98" s="849"/>
      <c r="M98" s="849"/>
      <c r="N98" s="849">
        <v>764</v>
      </c>
      <c r="O98" s="849">
        <v>0</v>
      </c>
      <c r="P98" s="837"/>
      <c r="Q98" s="850">
        <v>0</v>
      </c>
    </row>
    <row r="99" spans="1:17" ht="14.4" customHeight="1" x14ac:dyDescent="0.3">
      <c r="A99" s="831" t="s">
        <v>3726</v>
      </c>
      <c r="B99" s="832" t="s">
        <v>3558</v>
      </c>
      <c r="C99" s="832" t="s">
        <v>3554</v>
      </c>
      <c r="D99" s="832" t="s">
        <v>3555</v>
      </c>
      <c r="E99" s="832" t="s">
        <v>3556</v>
      </c>
      <c r="F99" s="849"/>
      <c r="G99" s="849"/>
      <c r="H99" s="849"/>
      <c r="I99" s="849"/>
      <c r="J99" s="849"/>
      <c r="K99" s="849"/>
      <c r="L99" s="849"/>
      <c r="M99" s="849"/>
      <c r="N99" s="849">
        <v>1</v>
      </c>
      <c r="O99" s="849">
        <v>37</v>
      </c>
      <c r="P99" s="837"/>
      <c r="Q99" s="850">
        <v>37</v>
      </c>
    </row>
    <row r="100" spans="1:17" ht="14.4" customHeight="1" x14ac:dyDescent="0.3">
      <c r="A100" s="831" t="s">
        <v>3726</v>
      </c>
      <c r="B100" s="832" t="s">
        <v>3558</v>
      </c>
      <c r="C100" s="832" t="s">
        <v>3554</v>
      </c>
      <c r="D100" s="832" t="s">
        <v>3571</v>
      </c>
      <c r="E100" s="832" t="s">
        <v>3572</v>
      </c>
      <c r="F100" s="849"/>
      <c r="G100" s="849"/>
      <c r="H100" s="849"/>
      <c r="I100" s="849"/>
      <c r="J100" s="849"/>
      <c r="K100" s="849"/>
      <c r="L100" s="849"/>
      <c r="M100" s="849"/>
      <c r="N100" s="849">
        <v>1</v>
      </c>
      <c r="O100" s="849">
        <v>471</v>
      </c>
      <c r="P100" s="837"/>
      <c r="Q100" s="850">
        <v>471</v>
      </c>
    </row>
    <row r="101" spans="1:17" ht="14.4" customHeight="1" x14ac:dyDescent="0.3">
      <c r="A101" s="831" t="s">
        <v>3726</v>
      </c>
      <c r="B101" s="832" t="s">
        <v>3585</v>
      </c>
      <c r="C101" s="832" t="s">
        <v>3554</v>
      </c>
      <c r="D101" s="832" t="s">
        <v>3555</v>
      </c>
      <c r="E101" s="832" t="s">
        <v>3556</v>
      </c>
      <c r="F101" s="849">
        <v>2</v>
      </c>
      <c r="G101" s="849">
        <v>74</v>
      </c>
      <c r="H101" s="849"/>
      <c r="I101" s="849">
        <v>37</v>
      </c>
      <c r="J101" s="849"/>
      <c r="K101" s="849"/>
      <c r="L101" s="849"/>
      <c r="M101" s="849"/>
      <c r="N101" s="849"/>
      <c r="O101" s="849"/>
      <c r="P101" s="837"/>
      <c r="Q101" s="850"/>
    </row>
    <row r="102" spans="1:17" ht="14.4" customHeight="1" x14ac:dyDescent="0.3">
      <c r="A102" s="831" t="s">
        <v>3726</v>
      </c>
      <c r="B102" s="832" t="s">
        <v>3585</v>
      </c>
      <c r="C102" s="832" t="s">
        <v>3554</v>
      </c>
      <c r="D102" s="832" t="s">
        <v>3599</v>
      </c>
      <c r="E102" s="832" t="s">
        <v>3600</v>
      </c>
      <c r="F102" s="849">
        <v>45</v>
      </c>
      <c r="G102" s="849">
        <v>15930</v>
      </c>
      <c r="H102" s="849">
        <v>1.06841046277666</v>
      </c>
      <c r="I102" s="849">
        <v>354</v>
      </c>
      <c r="J102" s="849">
        <v>42</v>
      </c>
      <c r="K102" s="849">
        <v>14910</v>
      </c>
      <c r="L102" s="849">
        <v>1</v>
      </c>
      <c r="M102" s="849">
        <v>355</v>
      </c>
      <c r="N102" s="849">
        <v>36</v>
      </c>
      <c r="O102" s="849">
        <v>12780</v>
      </c>
      <c r="P102" s="837">
        <v>0.8571428571428571</v>
      </c>
      <c r="Q102" s="850">
        <v>355</v>
      </c>
    </row>
    <row r="103" spans="1:17" ht="14.4" customHeight="1" x14ac:dyDescent="0.3">
      <c r="A103" s="831" t="s">
        <v>3727</v>
      </c>
      <c r="B103" s="832" t="s">
        <v>3585</v>
      </c>
      <c r="C103" s="832" t="s">
        <v>3554</v>
      </c>
      <c r="D103" s="832" t="s">
        <v>3555</v>
      </c>
      <c r="E103" s="832" t="s">
        <v>3556</v>
      </c>
      <c r="F103" s="849"/>
      <c r="G103" s="849"/>
      <c r="H103" s="849"/>
      <c r="I103" s="849"/>
      <c r="J103" s="849">
        <v>1</v>
      </c>
      <c r="K103" s="849">
        <v>37</v>
      </c>
      <c r="L103" s="849">
        <v>1</v>
      </c>
      <c r="M103" s="849">
        <v>37</v>
      </c>
      <c r="N103" s="849"/>
      <c r="O103" s="849"/>
      <c r="P103" s="837"/>
      <c r="Q103" s="850"/>
    </row>
    <row r="104" spans="1:17" ht="14.4" customHeight="1" x14ac:dyDescent="0.3">
      <c r="A104" s="831" t="s">
        <v>3727</v>
      </c>
      <c r="B104" s="832" t="s">
        <v>3585</v>
      </c>
      <c r="C104" s="832" t="s">
        <v>3554</v>
      </c>
      <c r="D104" s="832" t="s">
        <v>3599</v>
      </c>
      <c r="E104" s="832" t="s">
        <v>3600</v>
      </c>
      <c r="F104" s="849">
        <v>1</v>
      </c>
      <c r="G104" s="849">
        <v>354</v>
      </c>
      <c r="H104" s="849"/>
      <c r="I104" s="849">
        <v>354</v>
      </c>
      <c r="J104" s="849"/>
      <c r="K104" s="849"/>
      <c r="L104" s="849"/>
      <c r="M104" s="849"/>
      <c r="N104" s="849">
        <v>2</v>
      </c>
      <c r="O104" s="849">
        <v>710</v>
      </c>
      <c r="P104" s="837"/>
      <c r="Q104" s="850">
        <v>355</v>
      </c>
    </row>
    <row r="105" spans="1:17" ht="14.4" customHeight="1" x14ac:dyDescent="0.3">
      <c r="A105" s="831" t="s">
        <v>3728</v>
      </c>
      <c r="B105" s="832" t="s">
        <v>3585</v>
      </c>
      <c r="C105" s="832" t="s">
        <v>3554</v>
      </c>
      <c r="D105" s="832" t="s">
        <v>3599</v>
      </c>
      <c r="E105" s="832" t="s">
        <v>3600</v>
      </c>
      <c r="F105" s="849">
        <v>2</v>
      </c>
      <c r="G105" s="849">
        <v>708</v>
      </c>
      <c r="H105" s="849"/>
      <c r="I105" s="849">
        <v>354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" customHeight="1" thickBot="1" x14ac:dyDescent="0.35">
      <c r="A106" s="839" t="s">
        <v>3729</v>
      </c>
      <c r="B106" s="840" t="s">
        <v>3585</v>
      </c>
      <c r="C106" s="840" t="s">
        <v>3554</v>
      </c>
      <c r="D106" s="840" t="s">
        <v>3599</v>
      </c>
      <c r="E106" s="840" t="s">
        <v>3600</v>
      </c>
      <c r="F106" s="851">
        <v>2</v>
      </c>
      <c r="G106" s="851">
        <v>708</v>
      </c>
      <c r="H106" s="851">
        <v>1.9943661971830986</v>
      </c>
      <c r="I106" s="851">
        <v>354</v>
      </c>
      <c r="J106" s="851">
        <v>1</v>
      </c>
      <c r="K106" s="851">
        <v>355</v>
      </c>
      <c r="L106" s="851">
        <v>1</v>
      </c>
      <c r="M106" s="851">
        <v>355</v>
      </c>
      <c r="N106" s="851">
        <v>1</v>
      </c>
      <c r="O106" s="851">
        <v>355</v>
      </c>
      <c r="P106" s="845">
        <v>1</v>
      </c>
      <c r="Q106" s="852">
        <v>355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163.40100000000001</v>
      </c>
      <c r="C5" s="114">
        <v>169.666</v>
      </c>
      <c r="D5" s="114">
        <v>135.80000000000001</v>
      </c>
      <c r="E5" s="424">
        <f>IF(OR(D5=0,B5=0),"",D5/B5)</f>
        <v>0.83108426509017697</v>
      </c>
      <c r="F5" s="129">
        <f>IF(OR(D5=0,C5=0),"",D5/C5)</f>
        <v>0.80039607228319176</v>
      </c>
      <c r="G5" s="130">
        <v>106</v>
      </c>
      <c r="H5" s="114">
        <v>100</v>
      </c>
      <c r="I5" s="114">
        <v>88</v>
      </c>
      <c r="J5" s="424">
        <f>IF(OR(I5=0,G5=0),"",I5/G5)</f>
        <v>0.83018867924528306</v>
      </c>
      <c r="K5" s="131">
        <f>IF(OR(I5=0,H5=0),"",I5/H5)</f>
        <v>0.88</v>
      </c>
      <c r="L5" s="121"/>
      <c r="M5" s="121"/>
      <c r="N5" s="7">
        <f>D5-C5</f>
        <v>-33.865999999999985</v>
      </c>
      <c r="O5" s="8">
        <f>I5-H5</f>
        <v>-12</v>
      </c>
      <c r="P5" s="7">
        <f>D5-B5</f>
        <v>-27.600999999999999</v>
      </c>
      <c r="Q5" s="8">
        <f>I5-G5</f>
        <v>-18</v>
      </c>
    </row>
    <row r="6" spans="1:17" ht="14.4" hidden="1" customHeight="1" outlineLevel="1" x14ac:dyDescent="0.3">
      <c r="A6" s="441" t="s">
        <v>168</v>
      </c>
      <c r="B6" s="120">
        <v>51.877000000000002</v>
      </c>
      <c r="C6" s="113">
        <v>76.682000000000002</v>
      </c>
      <c r="D6" s="113">
        <v>52.161999999999999</v>
      </c>
      <c r="E6" s="424">
        <f t="shared" ref="E6:E12" si="0">IF(OR(D6=0,B6=0),"",D6/B6)</f>
        <v>1.0054937640958421</v>
      </c>
      <c r="F6" s="129">
        <f t="shared" ref="F6:F12" si="1">IF(OR(D6=0,C6=0),"",D6/C6)</f>
        <v>0.68023786547038412</v>
      </c>
      <c r="G6" s="133">
        <v>27</v>
      </c>
      <c r="H6" s="113">
        <v>32</v>
      </c>
      <c r="I6" s="113">
        <v>24</v>
      </c>
      <c r="J6" s="425">
        <f t="shared" ref="J6:J12" si="2">IF(OR(I6=0,G6=0),"",I6/G6)</f>
        <v>0.88888888888888884</v>
      </c>
      <c r="K6" s="134">
        <f t="shared" ref="K6:K12" si="3">IF(OR(I6=0,H6=0),"",I6/H6)</f>
        <v>0.75</v>
      </c>
      <c r="L6" s="121"/>
      <c r="M6" s="121"/>
      <c r="N6" s="5">
        <f t="shared" ref="N6:N13" si="4">D6-C6</f>
        <v>-24.520000000000003</v>
      </c>
      <c r="O6" s="6">
        <f t="shared" ref="O6:O13" si="5">I6-H6</f>
        <v>-8</v>
      </c>
      <c r="P6" s="5">
        <f t="shared" ref="P6:P13" si="6">D6-B6</f>
        <v>0.28499999999999659</v>
      </c>
      <c r="Q6" s="6">
        <f t="shared" ref="Q6:Q13" si="7">I6-G6</f>
        <v>-3</v>
      </c>
    </row>
    <row r="7" spans="1:17" ht="14.4" hidden="1" customHeight="1" outlineLevel="1" x14ac:dyDescent="0.3">
      <c r="A7" s="441" t="s">
        <v>169</v>
      </c>
      <c r="B7" s="120">
        <v>74.382999999999996</v>
      </c>
      <c r="C7" s="113">
        <v>43.14</v>
      </c>
      <c r="D7" s="113">
        <v>42.969000000000001</v>
      </c>
      <c r="E7" s="424">
        <f t="shared" si="0"/>
        <v>0.57767231759945159</v>
      </c>
      <c r="F7" s="129">
        <f t="shared" si="1"/>
        <v>0.9960361613351878</v>
      </c>
      <c r="G7" s="133">
        <v>33</v>
      </c>
      <c r="H7" s="113">
        <v>18</v>
      </c>
      <c r="I7" s="113">
        <v>22</v>
      </c>
      <c r="J7" s="425">
        <f t="shared" si="2"/>
        <v>0.66666666666666663</v>
      </c>
      <c r="K7" s="134">
        <f t="shared" si="3"/>
        <v>1.2222222222222223</v>
      </c>
      <c r="L7" s="121"/>
      <c r="M7" s="121"/>
      <c r="N7" s="5">
        <f t="shared" si="4"/>
        <v>-0.17099999999999937</v>
      </c>
      <c r="O7" s="6">
        <f t="shared" si="5"/>
        <v>4</v>
      </c>
      <c r="P7" s="5">
        <f t="shared" si="6"/>
        <v>-31.413999999999994</v>
      </c>
      <c r="Q7" s="6">
        <f t="shared" si="7"/>
        <v>-11</v>
      </c>
    </row>
    <row r="8" spans="1:17" ht="14.4" hidden="1" customHeight="1" outlineLevel="1" x14ac:dyDescent="0.3">
      <c r="A8" s="441" t="s">
        <v>170</v>
      </c>
      <c r="B8" s="120">
        <v>7.07</v>
      </c>
      <c r="C8" s="113">
        <v>3.8490000000000002</v>
      </c>
      <c r="D8" s="113">
        <v>4.4630000000000001</v>
      </c>
      <c r="E8" s="424">
        <f t="shared" si="0"/>
        <v>0.63125884016973122</v>
      </c>
      <c r="F8" s="129">
        <f t="shared" si="1"/>
        <v>1.1595219537542218</v>
      </c>
      <c r="G8" s="133">
        <v>5</v>
      </c>
      <c r="H8" s="113">
        <v>2</v>
      </c>
      <c r="I8" s="113">
        <v>3</v>
      </c>
      <c r="J8" s="425">
        <f t="shared" si="2"/>
        <v>0.6</v>
      </c>
      <c r="K8" s="134">
        <f t="shared" si="3"/>
        <v>1.5</v>
      </c>
      <c r="L8" s="121"/>
      <c r="M8" s="121"/>
      <c r="N8" s="5">
        <f t="shared" si="4"/>
        <v>0.61399999999999988</v>
      </c>
      <c r="O8" s="6">
        <f t="shared" si="5"/>
        <v>1</v>
      </c>
      <c r="P8" s="5">
        <f t="shared" si="6"/>
        <v>-2.6070000000000002</v>
      </c>
      <c r="Q8" s="6">
        <f t="shared" si="7"/>
        <v>-2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58.951000000000001</v>
      </c>
      <c r="C10" s="113">
        <v>39.082000000000001</v>
      </c>
      <c r="D10" s="113">
        <v>39.521000000000001</v>
      </c>
      <c r="E10" s="424">
        <f t="shared" si="0"/>
        <v>0.67040423402486815</v>
      </c>
      <c r="F10" s="129">
        <f t="shared" si="1"/>
        <v>1.0112327925899391</v>
      </c>
      <c r="G10" s="133">
        <v>30</v>
      </c>
      <c r="H10" s="113">
        <v>22</v>
      </c>
      <c r="I10" s="113">
        <v>20</v>
      </c>
      <c r="J10" s="425">
        <f t="shared" si="2"/>
        <v>0.66666666666666663</v>
      </c>
      <c r="K10" s="134">
        <f t="shared" si="3"/>
        <v>0.90909090909090906</v>
      </c>
      <c r="L10" s="121"/>
      <c r="M10" s="121"/>
      <c r="N10" s="5">
        <f t="shared" si="4"/>
        <v>0.43900000000000006</v>
      </c>
      <c r="O10" s="6">
        <f t="shared" si="5"/>
        <v>-2</v>
      </c>
      <c r="P10" s="5">
        <f t="shared" si="6"/>
        <v>-19.43</v>
      </c>
      <c r="Q10" s="6">
        <f t="shared" si="7"/>
        <v>-10</v>
      </c>
    </row>
    <row r="11" spans="1:17" ht="14.4" hidden="1" customHeight="1" outlineLevel="1" x14ac:dyDescent="0.3">
      <c r="A11" s="441" t="s">
        <v>173</v>
      </c>
      <c r="B11" s="120">
        <v>8.5470000000000006</v>
      </c>
      <c r="C11" s="113">
        <v>0.89200000000000002</v>
      </c>
      <c r="D11" s="113">
        <v>0</v>
      </c>
      <c r="E11" s="424" t="str">
        <f t="shared" si="0"/>
        <v/>
      </c>
      <c r="F11" s="129" t="str">
        <f t="shared" si="1"/>
        <v/>
      </c>
      <c r="G11" s="133">
        <v>5</v>
      </c>
      <c r="H11" s="113">
        <v>1</v>
      </c>
      <c r="I11" s="113">
        <v>0</v>
      </c>
      <c r="J11" s="425" t="str">
        <f t="shared" si="2"/>
        <v/>
      </c>
      <c r="K11" s="134" t="str">
        <f t="shared" si="3"/>
        <v/>
      </c>
      <c r="L11" s="121"/>
      <c r="M11" s="121"/>
      <c r="N11" s="5">
        <f t="shared" si="4"/>
        <v>-0.89200000000000002</v>
      </c>
      <c r="O11" s="6">
        <f t="shared" si="5"/>
        <v>-1</v>
      </c>
      <c r="P11" s="5">
        <f t="shared" si="6"/>
        <v>-8.5470000000000006</v>
      </c>
      <c r="Q11" s="6">
        <f t="shared" si="7"/>
        <v>-5</v>
      </c>
    </row>
    <row r="12" spans="1:17" ht="14.4" hidden="1" customHeight="1" outlineLevel="1" thickBot="1" x14ac:dyDescent="0.35">
      <c r="A12" s="442" t="s">
        <v>208</v>
      </c>
      <c r="B12" s="238">
        <v>0</v>
      </c>
      <c r="C12" s="239">
        <v>0</v>
      </c>
      <c r="D12" s="239">
        <v>61.354999999999997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26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61.354999999999997</v>
      </c>
      <c r="O12" s="244">
        <f t="shared" si="5"/>
        <v>26</v>
      </c>
      <c r="P12" s="243">
        <f t="shared" si="6"/>
        <v>61.354999999999997</v>
      </c>
      <c r="Q12" s="244">
        <f t="shared" si="7"/>
        <v>26</v>
      </c>
    </row>
    <row r="13" spans="1:17" ht="14.4" customHeight="1" collapsed="1" thickBot="1" x14ac:dyDescent="0.35">
      <c r="A13" s="117" t="s">
        <v>3</v>
      </c>
      <c r="B13" s="115">
        <f>SUM(B5:B12)</f>
        <v>364.22900000000004</v>
      </c>
      <c r="C13" s="116">
        <f>SUM(C5:C12)</f>
        <v>333.31099999999998</v>
      </c>
      <c r="D13" s="116">
        <f>SUM(D5:D12)</f>
        <v>336.27000000000004</v>
      </c>
      <c r="E13" s="420">
        <f>IF(OR(D13=0,B13=0),0,D13/B13)</f>
        <v>0.92323785310889572</v>
      </c>
      <c r="F13" s="135">
        <f>IF(OR(D13=0,C13=0),0,D13/C13)</f>
        <v>1.0088775947988518</v>
      </c>
      <c r="G13" s="136">
        <f>SUM(G5:G12)</f>
        <v>206</v>
      </c>
      <c r="H13" s="116">
        <f>SUM(H5:H12)</f>
        <v>175</v>
      </c>
      <c r="I13" s="116">
        <f>SUM(I5:I12)</f>
        <v>183</v>
      </c>
      <c r="J13" s="420">
        <f>IF(OR(I13=0,G13=0),0,I13/G13)</f>
        <v>0.88834951456310685</v>
      </c>
      <c r="K13" s="137">
        <f>IF(OR(I13=0,H13=0),0,I13/H13)</f>
        <v>1.0457142857142858</v>
      </c>
      <c r="L13" s="121"/>
      <c r="M13" s="121"/>
      <c r="N13" s="127">
        <f t="shared" si="4"/>
        <v>2.95900000000006</v>
      </c>
      <c r="O13" s="138">
        <f t="shared" si="5"/>
        <v>8</v>
      </c>
      <c r="P13" s="127">
        <f t="shared" si="6"/>
        <v>-27.959000000000003</v>
      </c>
      <c r="Q13" s="138">
        <f t="shared" si="7"/>
        <v>-23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146.47999999999999</v>
      </c>
      <c r="C18" s="114">
        <v>165.27</v>
      </c>
      <c r="D18" s="114">
        <v>135.80000000000001</v>
      </c>
      <c r="E18" s="424">
        <f>IF(OR(D18=0,B18=0),"",D18/B18)</f>
        <v>0.92708902239213564</v>
      </c>
      <c r="F18" s="129">
        <f>IF(OR(D18=0,C18=0),"",D18/C18)</f>
        <v>0.82168572638712412</v>
      </c>
      <c r="G18" s="119">
        <v>102</v>
      </c>
      <c r="H18" s="114">
        <v>99</v>
      </c>
      <c r="I18" s="114">
        <v>88</v>
      </c>
      <c r="J18" s="424">
        <f>IF(OR(I18=0,G18=0),"",I18/G18)</f>
        <v>0.86274509803921573</v>
      </c>
      <c r="K18" s="131">
        <f>IF(OR(I18=0,H18=0),"",I18/H18)</f>
        <v>0.88888888888888884</v>
      </c>
      <c r="L18" s="659">
        <v>0.91871999999999998</v>
      </c>
      <c r="M18" s="660"/>
      <c r="N18" s="145">
        <f t="shared" ref="N18:N26" si="8">D18-C18</f>
        <v>-29.47</v>
      </c>
      <c r="O18" s="146">
        <f t="shared" ref="O18:O26" si="9">I18-H18</f>
        <v>-11</v>
      </c>
      <c r="P18" s="145">
        <f t="shared" ref="P18:P26" si="10">D18-B18</f>
        <v>-10.679999999999978</v>
      </c>
      <c r="Q18" s="146">
        <f t="shared" ref="Q18:Q26" si="11">I18-G18</f>
        <v>-14</v>
      </c>
    </row>
    <row r="19" spans="1:17" ht="14.4" hidden="1" customHeight="1" outlineLevel="1" x14ac:dyDescent="0.3">
      <c r="A19" s="441" t="s">
        <v>168</v>
      </c>
      <c r="B19" s="120">
        <v>48.207999999999998</v>
      </c>
      <c r="C19" s="113">
        <v>72.501999999999995</v>
      </c>
      <c r="D19" s="113">
        <v>52.161999999999999</v>
      </c>
      <c r="E19" s="425">
        <f t="shared" ref="E19:E25" si="12">IF(OR(D19=0,B19=0),"",D19/B19)</f>
        <v>1.0820195818121474</v>
      </c>
      <c r="F19" s="132">
        <f t="shared" ref="F19:F25" si="13">IF(OR(D19=0,C19=0),"",D19/C19)</f>
        <v>0.7194560150064826</v>
      </c>
      <c r="G19" s="120">
        <v>26</v>
      </c>
      <c r="H19" s="113">
        <v>31</v>
      </c>
      <c r="I19" s="113">
        <v>24</v>
      </c>
      <c r="J19" s="425">
        <f t="shared" ref="J19:J25" si="14">IF(OR(I19=0,G19=0),"",I19/G19)</f>
        <v>0.92307692307692313</v>
      </c>
      <c r="K19" s="134">
        <f t="shared" ref="K19:K25" si="15">IF(OR(I19=0,H19=0),"",I19/H19)</f>
        <v>0.77419354838709675</v>
      </c>
      <c r="L19" s="659">
        <v>0.99456</v>
      </c>
      <c r="M19" s="660"/>
      <c r="N19" s="147">
        <f t="shared" si="8"/>
        <v>-20.339999999999996</v>
      </c>
      <c r="O19" s="148">
        <f t="shared" si="9"/>
        <v>-7</v>
      </c>
      <c r="P19" s="147">
        <f t="shared" si="10"/>
        <v>3.9540000000000006</v>
      </c>
      <c r="Q19" s="148">
        <f t="shared" si="11"/>
        <v>-2</v>
      </c>
    </row>
    <row r="20" spans="1:17" ht="14.4" hidden="1" customHeight="1" outlineLevel="1" x14ac:dyDescent="0.3">
      <c r="A20" s="441" t="s">
        <v>169</v>
      </c>
      <c r="B20" s="120">
        <v>67.045000000000002</v>
      </c>
      <c r="C20" s="113">
        <v>39.781999999999996</v>
      </c>
      <c r="D20" s="113">
        <v>42.969000000000001</v>
      </c>
      <c r="E20" s="425">
        <f t="shared" si="12"/>
        <v>0.6408979043925721</v>
      </c>
      <c r="F20" s="132">
        <f t="shared" si="13"/>
        <v>1.0801116082650446</v>
      </c>
      <c r="G20" s="120">
        <v>31</v>
      </c>
      <c r="H20" s="113">
        <v>17</v>
      </c>
      <c r="I20" s="113">
        <v>22</v>
      </c>
      <c r="J20" s="425">
        <f t="shared" si="14"/>
        <v>0.70967741935483875</v>
      </c>
      <c r="K20" s="134">
        <f t="shared" si="15"/>
        <v>1.2941176470588236</v>
      </c>
      <c r="L20" s="659">
        <v>0.96671999999999991</v>
      </c>
      <c r="M20" s="660"/>
      <c r="N20" s="147">
        <f t="shared" si="8"/>
        <v>3.1870000000000047</v>
      </c>
      <c r="O20" s="148">
        <f t="shared" si="9"/>
        <v>5</v>
      </c>
      <c r="P20" s="147">
        <f t="shared" si="10"/>
        <v>-24.076000000000001</v>
      </c>
      <c r="Q20" s="148">
        <f t="shared" si="11"/>
        <v>-9</v>
      </c>
    </row>
    <row r="21" spans="1:17" ht="14.4" hidden="1" customHeight="1" outlineLevel="1" x14ac:dyDescent="0.3">
      <c r="A21" s="441" t="s">
        <v>170</v>
      </c>
      <c r="B21" s="120">
        <v>7.07</v>
      </c>
      <c r="C21" s="113">
        <v>3.8490000000000002</v>
      </c>
      <c r="D21" s="113">
        <v>4.4630000000000001</v>
      </c>
      <c r="E21" s="425">
        <f t="shared" si="12"/>
        <v>0.63125884016973122</v>
      </c>
      <c r="F21" s="132">
        <f t="shared" si="13"/>
        <v>1.1595219537542218</v>
      </c>
      <c r="G21" s="120">
        <v>5</v>
      </c>
      <c r="H21" s="113">
        <v>2</v>
      </c>
      <c r="I21" s="113">
        <v>3</v>
      </c>
      <c r="J21" s="425">
        <f t="shared" si="14"/>
        <v>0.6</v>
      </c>
      <c r="K21" s="134">
        <f t="shared" si="15"/>
        <v>1.5</v>
      </c>
      <c r="L21" s="659">
        <v>1.11744</v>
      </c>
      <c r="M21" s="660"/>
      <c r="N21" s="147">
        <f t="shared" si="8"/>
        <v>0.61399999999999988</v>
      </c>
      <c r="O21" s="148">
        <f t="shared" si="9"/>
        <v>1</v>
      </c>
      <c r="P21" s="147">
        <f t="shared" si="10"/>
        <v>-2.6070000000000002</v>
      </c>
      <c r="Q21" s="148">
        <f t="shared" si="11"/>
        <v>-2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54.584000000000003</v>
      </c>
      <c r="C23" s="113">
        <v>33.585000000000001</v>
      </c>
      <c r="D23" s="113">
        <v>39.521000000000001</v>
      </c>
      <c r="E23" s="425">
        <f t="shared" si="12"/>
        <v>0.72404001172504762</v>
      </c>
      <c r="F23" s="132">
        <f t="shared" si="13"/>
        <v>1.1767455709394075</v>
      </c>
      <c r="G23" s="120">
        <v>29</v>
      </c>
      <c r="H23" s="113">
        <v>21</v>
      </c>
      <c r="I23" s="113">
        <v>20</v>
      </c>
      <c r="J23" s="425">
        <f t="shared" si="14"/>
        <v>0.68965517241379315</v>
      </c>
      <c r="K23" s="134">
        <f t="shared" si="15"/>
        <v>0.95238095238095233</v>
      </c>
      <c r="L23" s="659">
        <v>0.98495999999999995</v>
      </c>
      <c r="M23" s="660"/>
      <c r="N23" s="147">
        <f t="shared" si="8"/>
        <v>5.9359999999999999</v>
      </c>
      <c r="O23" s="148">
        <f t="shared" si="9"/>
        <v>-1</v>
      </c>
      <c r="P23" s="147">
        <f t="shared" si="10"/>
        <v>-15.063000000000002</v>
      </c>
      <c r="Q23" s="148">
        <f t="shared" si="11"/>
        <v>-9</v>
      </c>
    </row>
    <row r="24" spans="1:17" ht="14.4" hidden="1" customHeight="1" outlineLevel="1" x14ac:dyDescent="0.3">
      <c r="A24" s="441" t="s">
        <v>173</v>
      </c>
      <c r="B24" s="120">
        <v>8.5470000000000006</v>
      </c>
      <c r="C24" s="113">
        <v>0.89200000000000002</v>
      </c>
      <c r="D24" s="113">
        <v>0</v>
      </c>
      <c r="E24" s="425" t="str">
        <f t="shared" si="12"/>
        <v/>
      </c>
      <c r="F24" s="132" t="str">
        <f t="shared" si="13"/>
        <v/>
      </c>
      <c r="G24" s="120">
        <v>5</v>
      </c>
      <c r="H24" s="113">
        <v>1</v>
      </c>
      <c r="I24" s="113">
        <v>0</v>
      </c>
      <c r="J24" s="425" t="str">
        <f t="shared" si="14"/>
        <v/>
      </c>
      <c r="K24" s="134" t="str">
        <f t="shared" si="15"/>
        <v/>
      </c>
      <c r="L24" s="659">
        <v>1.0147199999999998</v>
      </c>
      <c r="M24" s="660"/>
      <c r="N24" s="147">
        <f t="shared" si="8"/>
        <v>-0.89200000000000002</v>
      </c>
      <c r="O24" s="148">
        <f t="shared" si="9"/>
        <v>-1</v>
      </c>
      <c r="P24" s="147">
        <f t="shared" si="10"/>
        <v>-8.5470000000000006</v>
      </c>
      <c r="Q24" s="148">
        <f t="shared" si="11"/>
        <v>-5</v>
      </c>
    </row>
    <row r="25" spans="1:17" ht="14.4" hidden="1" customHeight="1" outlineLevel="1" thickBot="1" x14ac:dyDescent="0.35">
      <c r="A25" s="442" t="s">
        <v>208</v>
      </c>
      <c r="B25" s="238">
        <v>0</v>
      </c>
      <c r="C25" s="239">
        <v>0</v>
      </c>
      <c r="D25" s="239">
        <v>61.354999999999997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26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61.354999999999997</v>
      </c>
      <c r="O25" s="246">
        <f t="shared" si="9"/>
        <v>26</v>
      </c>
      <c r="P25" s="245">
        <f t="shared" si="10"/>
        <v>61.354999999999997</v>
      </c>
      <c r="Q25" s="246">
        <f t="shared" si="11"/>
        <v>26</v>
      </c>
    </row>
    <row r="26" spans="1:17" ht="14.4" customHeight="1" collapsed="1" thickBot="1" x14ac:dyDescent="0.35">
      <c r="A26" s="445" t="s">
        <v>3</v>
      </c>
      <c r="B26" s="149">
        <f>SUM(B18:B25)</f>
        <v>331.93400000000003</v>
      </c>
      <c r="C26" s="150">
        <f>SUM(C18:C25)</f>
        <v>315.87999999999994</v>
      </c>
      <c r="D26" s="150">
        <f>SUM(D18:D25)</f>
        <v>336.27000000000004</v>
      </c>
      <c r="E26" s="421">
        <f>IF(OR(D26=0,B26=0),0,D26/B26)</f>
        <v>1.0130628377930553</v>
      </c>
      <c r="F26" s="151">
        <f>IF(OR(D26=0,C26=0),0,D26/C26)</f>
        <v>1.0645498290490063</v>
      </c>
      <c r="G26" s="149">
        <f>SUM(G18:G25)</f>
        <v>198</v>
      </c>
      <c r="H26" s="150">
        <f>SUM(H18:H25)</f>
        <v>171</v>
      </c>
      <c r="I26" s="150">
        <f>SUM(I18:I25)</f>
        <v>183</v>
      </c>
      <c r="J26" s="421">
        <f>IF(OR(I26=0,G26=0),0,I26/G26)</f>
        <v>0.9242424242424242</v>
      </c>
      <c r="K26" s="152">
        <f>IF(OR(I26=0,H26=0),0,I26/H26)</f>
        <v>1.0701754385964912</v>
      </c>
      <c r="L26" s="121"/>
      <c r="M26" s="121"/>
      <c r="N26" s="143">
        <f t="shared" si="8"/>
        <v>20.3900000000001</v>
      </c>
      <c r="O26" s="153">
        <f t="shared" si="9"/>
        <v>12</v>
      </c>
      <c r="P26" s="143">
        <f t="shared" si="10"/>
        <v>4.3360000000000127</v>
      </c>
      <c r="Q26" s="153">
        <f t="shared" si="11"/>
        <v>-15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16.920999999999999</v>
      </c>
      <c r="C31" s="114">
        <v>4.3959999999999999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4</v>
      </c>
      <c r="H31" s="114">
        <v>1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-4.3959999999999999</v>
      </c>
      <c r="O31" s="146">
        <f t="shared" ref="O31:O39" si="17">I31-H31</f>
        <v>-1</v>
      </c>
      <c r="P31" s="145">
        <f t="shared" ref="P31:P39" si="18">D31-B31</f>
        <v>-16.920999999999999</v>
      </c>
      <c r="Q31" s="146">
        <f t="shared" ref="Q31:Q39" si="19">I31-G31</f>
        <v>-4</v>
      </c>
    </row>
    <row r="32" spans="1:17" ht="14.4" hidden="1" customHeight="1" outlineLevel="1" x14ac:dyDescent="0.3">
      <c r="A32" s="441" t="s">
        <v>168</v>
      </c>
      <c r="B32" s="120">
        <v>3.669</v>
      </c>
      <c r="C32" s="113">
        <v>4.18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1</v>
      </c>
      <c r="H32" s="113">
        <v>1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-4.18</v>
      </c>
      <c r="O32" s="148">
        <f t="shared" si="17"/>
        <v>-1</v>
      </c>
      <c r="P32" s="147">
        <f t="shared" si="18"/>
        <v>-3.669</v>
      </c>
      <c r="Q32" s="148">
        <f t="shared" si="19"/>
        <v>-1</v>
      </c>
    </row>
    <row r="33" spans="1:17" ht="14.4" hidden="1" customHeight="1" outlineLevel="1" x14ac:dyDescent="0.3">
      <c r="A33" s="441" t="s">
        <v>169</v>
      </c>
      <c r="B33" s="120">
        <v>7.3380000000000001</v>
      </c>
      <c r="C33" s="113">
        <v>3.3580000000000001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2</v>
      </c>
      <c r="H33" s="113">
        <v>1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-3.3580000000000001</v>
      </c>
      <c r="O33" s="148">
        <f t="shared" si="17"/>
        <v>-1</v>
      </c>
      <c r="P33" s="147">
        <f t="shared" si="18"/>
        <v>-7.3380000000000001</v>
      </c>
      <c r="Q33" s="148">
        <f t="shared" si="19"/>
        <v>-2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4.367</v>
      </c>
      <c r="C36" s="113">
        <v>5.4969999999999999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1</v>
      </c>
      <c r="H36" s="113">
        <v>1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-5.4969999999999999</v>
      </c>
      <c r="O36" s="148">
        <f t="shared" si="17"/>
        <v>-1</v>
      </c>
      <c r="P36" s="147">
        <f t="shared" si="18"/>
        <v>-4.367</v>
      </c>
      <c r="Q36" s="148">
        <f t="shared" si="19"/>
        <v>-1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32.295000000000002</v>
      </c>
      <c r="C39" s="162">
        <f>SUM(C31:C38)</f>
        <v>17.431000000000001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8</v>
      </c>
      <c r="H39" s="162">
        <f>SUM(H31:H38)</f>
        <v>4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-17.431000000000001</v>
      </c>
      <c r="O39" s="166">
        <f t="shared" si="17"/>
        <v>-4</v>
      </c>
      <c r="P39" s="160">
        <f t="shared" si="18"/>
        <v>-32.295000000000002</v>
      </c>
      <c r="Q39" s="166">
        <f t="shared" si="19"/>
        <v>-8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499</v>
      </c>
      <c r="C33" s="199">
        <v>1742</v>
      </c>
      <c r="D33" s="84">
        <f>IF(C33="","",C33-B33)</f>
        <v>1243</v>
      </c>
      <c r="E33" s="85">
        <f>IF(C33="","",C33/B33)</f>
        <v>3.4909819639278559</v>
      </c>
      <c r="F33" s="86">
        <v>1243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1054</v>
      </c>
      <c r="C34" s="200">
        <v>3763</v>
      </c>
      <c r="D34" s="87">
        <f t="shared" ref="D34:D45" si="0">IF(C34="","",C34-B34)</f>
        <v>2709</v>
      </c>
      <c r="E34" s="88">
        <f t="shared" ref="E34:E45" si="1">IF(C34="","",C34/B34)</f>
        <v>3.5702087286527515</v>
      </c>
      <c r="F34" s="89">
        <v>2709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1600</v>
      </c>
      <c r="C35" s="200">
        <v>5849</v>
      </c>
      <c r="D35" s="87">
        <f t="shared" si="0"/>
        <v>4249</v>
      </c>
      <c r="E35" s="88">
        <f t="shared" si="1"/>
        <v>3.6556250000000001</v>
      </c>
      <c r="F35" s="89">
        <v>4255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95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4097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3731</v>
      </c>
      <c r="B5" s="950"/>
      <c r="C5" s="951"/>
      <c r="D5" s="952"/>
      <c r="E5" s="953"/>
      <c r="F5" s="954"/>
      <c r="G5" s="955"/>
      <c r="H5" s="956">
        <v>1</v>
      </c>
      <c r="I5" s="957">
        <v>8.3699999999999992</v>
      </c>
      <c r="J5" s="958">
        <v>47</v>
      </c>
      <c r="K5" s="959">
        <v>7.77</v>
      </c>
      <c r="L5" s="960">
        <v>5</v>
      </c>
      <c r="M5" s="960">
        <v>45</v>
      </c>
      <c r="N5" s="961">
        <v>15</v>
      </c>
      <c r="O5" s="960" t="s">
        <v>3732</v>
      </c>
      <c r="P5" s="962" t="s">
        <v>3733</v>
      </c>
      <c r="Q5" s="963">
        <f>H5-B5</f>
        <v>1</v>
      </c>
      <c r="R5" s="978">
        <f>I5-C5</f>
        <v>8.3699999999999992</v>
      </c>
      <c r="S5" s="963">
        <f>H5-E5</f>
        <v>1</v>
      </c>
      <c r="T5" s="978">
        <f>I5-F5</f>
        <v>8.3699999999999992</v>
      </c>
      <c r="U5" s="988">
        <v>15</v>
      </c>
      <c r="V5" s="950">
        <v>47</v>
      </c>
      <c r="W5" s="950">
        <v>32</v>
      </c>
      <c r="X5" s="989">
        <v>3.1333333333333333</v>
      </c>
      <c r="Y5" s="990">
        <v>32</v>
      </c>
    </row>
    <row r="6" spans="1:25" ht="14.4" customHeight="1" x14ac:dyDescent="0.3">
      <c r="A6" s="947" t="s">
        <v>3734</v>
      </c>
      <c r="B6" s="928"/>
      <c r="C6" s="929"/>
      <c r="D6" s="930"/>
      <c r="E6" s="913">
        <v>2</v>
      </c>
      <c r="F6" s="914">
        <v>41.42</v>
      </c>
      <c r="G6" s="920">
        <v>58</v>
      </c>
      <c r="H6" s="917"/>
      <c r="I6" s="911"/>
      <c r="J6" s="912"/>
      <c r="K6" s="916">
        <v>20.34</v>
      </c>
      <c r="L6" s="917">
        <v>11</v>
      </c>
      <c r="M6" s="917">
        <v>87</v>
      </c>
      <c r="N6" s="918">
        <v>29</v>
      </c>
      <c r="O6" s="917" t="s">
        <v>3732</v>
      </c>
      <c r="P6" s="932" t="s">
        <v>3735</v>
      </c>
      <c r="Q6" s="919">
        <f t="shared" ref="Q6:R69" si="0">H6-B6</f>
        <v>0</v>
      </c>
      <c r="R6" s="979">
        <f t="shared" si="0"/>
        <v>0</v>
      </c>
      <c r="S6" s="919">
        <f t="shared" ref="S6:S69" si="1">H6-E6</f>
        <v>-2</v>
      </c>
      <c r="T6" s="979">
        <f t="shared" ref="T6:T69" si="2">I6-F6</f>
        <v>-41.42</v>
      </c>
      <c r="U6" s="986" t="s">
        <v>546</v>
      </c>
      <c r="V6" s="928" t="s">
        <v>546</v>
      </c>
      <c r="W6" s="928" t="s">
        <v>546</v>
      </c>
      <c r="X6" s="984" t="s">
        <v>546</v>
      </c>
      <c r="Y6" s="982"/>
    </row>
    <row r="7" spans="1:25" ht="14.4" customHeight="1" x14ac:dyDescent="0.3">
      <c r="A7" s="947" t="s">
        <v>3736</v>
      </c>
      <c r="B7" s="928">
        <v>1</v>
      </c>
      <c r="C7" s="929">
        <v>12.65</v>
      </c>
      <c r="D7" s="930">
        <v>56</v>
      </c>
      <c r="E7" s="913">
        <v>1</v>
      </c>
      <c r="F7" s="914">
        <v>12.65</v>
      </c>
      <c r="G7" s="920">
        <v>55</v>
      </c>
      <c r="H7" s="917"/>
      <c r="I7" s="911"/>
      <c r="J7" s="912"/>
      <c r="K7" s="916">
        <v>12.65</v>
      </c>
      <c r="L7" s="917">
        <v>5</v>
      </c>
      <c r="M7" s="917">
        <v>60</v>
      </c>
      <c r="N7" s="918">
        <v>20</v>
      </c>
      <c r="O7" s="917" t="s">
        <v>3732</v>
      </c>
      <c r="P7" s="932" t="s">
        <v>3737</v>
      </c>
      <c r="Q7" s="919">
        <f t="shared" si="0"/>
        <v>-1</v>
      </c>
      <c r="R7" s="979">
        <f t="shared" si="0"/>
        <v>-12.65</v>
      </c>
      <c r="S7" s="919">
        <f t="shared" si="1"/>
        <v>-1</v>
      </c>
      <c r="T7" s="979">
        <f t="shared" si="2"/>
        <v>-12.65</v>
      </c>
      <c r="U7" s="986" t="s">
        <v>546</v>
      </c>
      <c r="V7" s="928" t="s">
        <v>546</v>
      </c>
      <c r="W7" s="928" t="s">
        <v>546</v>
      </c>
      <c r="X7" s="984" t="s">
        <v>546</v>
      </c>
      <c r="Y7" s="982"/>
    </row>
    <row r="8" spans="1:25" ht="14.4" customHeight="1" x14ac:dyDescent="0.3">
      <c r="A8" s="947" t="s">
        <v>3738</v>
      </c>
      <c r="B8" s="921">
        <v>1</v>
      </c>
      <c r="C8" s="922">
        <v>3.29</v>
      </c>
      <c r="D8" s="923">
        <v>28</v>
      </c>
      <c r="E8" s="931">
        <v>1</v>
      </c>
      <c r="F8" s="911">
        <v>3.86</v>
      </c>
      <c r="G8" s="912">
        <v>22</v>
      </c>
      <c r="H8" s="917"/>
      <c r="I8" s="911"/>
      <c r="J8" s="912"/>
      <c r="K8" s="916">
        <v>3.29</v>
      </c>
      <c r="L8" s="917">
        <v>3</v>
      </c>
      <c r="M8" s="917">
        <v>30</v>
      </c>
      <c r="N8" s="918">
        <v>10</v>
      </c>
      <c r="O8" s="917" t="s">
        <v>3732</v>
      </c>
      <c r="P8" s="932" t="s">
        <v>3739</v>
      </c>
      <c r="Q8" s="919">
        <f t="shared" si="0"/>
        <v>-1</v>
      </c>
      <c r="R8" s="979">
        <f t="shared" si="0"/>
        <v>-3.29</v>
      </c>
      <c r="S8" s="919">
        <f t="shared" si="1"/>
        <v>-1</v>
      </c>
      <c r="T8" s="979">
        <f t="shared" si="2"/>
        <v>-3.86</v>
      </c>
      <c r="U8" s="986" t="s">
        <v>546</v>
      </c>
      <c r="V8" s="928" t="s">
        <v>546</v>
      </c>
      <c r="W8" s="928" t="s">
        <v>546</v>
      </c>
      <c r="X8" s="984" t="s">
        <v>546</v>
      </c>
      <c r="Y8" s="982"/>
    </row>
    <row r="9" spans="1:25" ht="14.4" customHeight="1" x14ac:dyDescent="0.3">
      <c r="A9" s="948" t="s">
        <v>3740</v>
      </c>
      <c r="B9" s="934">
        <v>1</v>
      </c>
      <c r="C9" s="935">
        <v>4.5999999999999996</v>
      </c>
      <c r="D9" s="924">
        <v>32</v>
      </c>
      <c r="E9" s="936"/>
      <c r="F9" s="937"/>
      <c r="G9" s="925"/>
      <c r="H9" s="938"/>
      <c r="I9" s="937"/>
      <c r="J9" s="925"/>
      <c r="K9" s="939">
        <v>4.5999999999999996</v>
      </c>
      <c r="L9" s="938">
        <v>4</v>
      </c>
      <c r="M9" s="938">
        <v>39</v>
      </c>
      <c r="N9" s="940">
        <v>13</v>
      </c>
      <c r="O9" s="938" t="s">
        <v>3732</v>
      </c>
      <c r="P9" s="941" t="s">
        <v>3741</v>
      </c>
      <c r="Q9" s="942">
        <f t="shared" si="0"/>
        <v>-1</v>
      </c>
      <c r="R9" s="980">
        <f t="shared" si="0"/>
        <v>-4.5999999999999996</v>
      </c>
      <c r="S9" s="942">
        <f t="shared" si="1"/>
        <v>0</v>
      </c>
      <c r="T9" s="980">
        <f t="shared" si="2"/>
        <v>0</v>
      </c>
      <c r="U9" s="987" t="s">
        <v>546</v>
      </c>
      <c r="V9" s="943" t="s">
        <v>546</v>
      </c>
      <c r="W9" s="943" t="s">
        <v>546</v>
      </c>
      <c r="X9" s="985" t="s">
        <v>546</v>
      </c>
      <c r="Y9" s="983"/>
    </row>
    <row r="10" spans="1:25" ht="14.4" customHeight="1" x14ac:dyDescent="0.3">
      <c r="A10" s="948" t="s">
        <v>3742</v>
      </c>
      <c r="B10" s="934">
        <v>1</v>
      </c>
      <c r="C10" s="935">
        <v>6.5</v>
      </c>
      <c r="D10" s="924">
        <v>37</v>
      </c>
      <c r="E10" s="936"/>
      <c r="F10" s="937"/>
      <c r="G10" s="925"/>
      <c r="H10" s="938"/>
      <c r="I10" s="937"/>
      <c r="J10" s="925"/>
      <c r="K10" s="939">
        <v>6.5</v>
      </c>
      <c r="L10" s="938">
        <v>4</v>
      </c>
      <c r="M10" s="938">
        <v>39</v>
      </c>
      <c r="N10" s="940">
        <v>13</v>
      </c>
      <c r="O10" s="938" t="s">
        <v>3732</v>
      </c>
      <c r="P10" s="941" t="s">
        <v>3743</v>
      </c>
      <c r="Q10" s="942">
        <f t="shared" si="0"/>
        <v>-1</v>
      </c>
      <c r="R10" s="980">
        <f t="shared" si="0"/>
        <v>-6.5</v>
      </c>
      <c r="S10" s="942">
        <f t="shared" si="1"/>
        <v>0</v>
      </c>
      <c r="T10" s="980">
        <f t="shared" si="2"/>
        <v>0</v>
      </c>
      <c r="U10" s="987" t="s">
        <v>546</v>
      </c>
      <c r="V10" s="943" t="s">
        <v>546</v>
      </c>
      <c r="W10" s="943" t="s">
        <v>546</v>
      </c>
      <c r="X10" s="985" t="s">
        <v>546</v>
      </c>
      <c r="Y10" s="983"/>
    </row>
    <row r="11" spans="1:25" ht="14.4" customHeight="1" x14ac:dyDescent="0.3">
      <c r="A11" s="947" t="s">
        <v>3744</v>
      </c>
      <c r="B11" s="928"/>
      <c r="C11" s="929"/>
      <c r="D11" s="930"/>
      <c r="E11" s="931"/>
      <c r="F11" s="911"/>
      <c r="G11" s="912"/>
      <c r="H11" s="913">
        <v>1</v>
      </c>
      <c r="I11" s="914">
        <v>5.9</v>
      </c>
      <c r="J11" s="915">
        <v>38</v>
      </c>
      <c r="K11" s="916">
        <v>5.42</v>
      </c>
      <c r="L11" s="917">
        <v>7</v>
      </c>
      <c r="M11" s="917">
        <v>66</v>
      </c>
      <c r="N11" s="918">
        <v>22</v>
      </c>
      <c r="O11" s="917" t="s">
        <v>3732</v>
      </c>
      <c r="P11" s="932" t="s">
        <v>3745</v>
      </c>
      <c r="Q11" s="919">
        <f t="shared" si="0"/>
        <v>1</v>
      </c>
      <c r="R11" s="979">
        <f t="shared" si="0"/>
        <v>5.9</v>
      </c>
      <c r="S11" s="919">
        <f t="shared" si="1"/>
        <v>1</v>
      </c>
      <c r="T11" s="979">
        <f t="shared" si="2"/>
        <v>5.9</v>
      </c>
      <c r="U11" s="986">
        <v>22</v>
      </c>
      <c r="V11" s="928">
        <v>38</v>
      </c>
      <c r="W11" s="928">
        <v>16</v>
      </c>
      <c r="X11" s="984">
        <v>1.7272727272727273</v>
      </c>
      <c r="Y11" s="982">
        <v>16</v>
      </c>
    </row>
    <row r="12" spans="1:25" ht="14.4" customHeight="1" x14ac:dyDescent="0.3">
      <c r="A12" s="947" t="s">
        <v>3746</v>
      </c>
      <c r="B12" s="928">
        <v>1</v>
      </c>
      <c r="C12" s="929">
        <v>7.41</v>
      </c>
      <c r="D12" s="930">
        <v>31</v>
      </c>
      <c r="E12" s="913">
        <v>1</v>
      </c>
      <c r="F12" s="914">
        <v>7.19</v>
      </c>
      <c r="G12" s="920">
        <v>19</v>
      </c>
      <c r="H12" s="917"/>
      <c r="I12" s="911"/>
      <c r="J12" s="912"/>
      <c r="K12" s="916">
        <v>7.19</v>
      </c>
      <c r="L12" s="917">
        <v>3</v>
      </c>
      <c r="M12" s="917">
        <v>30</v>
      </c>
      <c r="N12" s="918">
        <v>10</v>
      </c>
      <c r="O12" s="917" t="s">
        <v>3732</v>
      </c>
      <c r="P12" s="932" t="s">
        <v>3747</v>
      </c>
      <c r="Q12" s="919">
        <f t="shared" si="0"/>
        <v>-1</v>
      </c>
      <c r="R12" s="979">
        <f t="shared" si="0"/>
        <v>-7.41</v>
      </c>
      <c r="S12" s="919">
        <f t="shared" si="1"/>
        <v>-1</v>
      </c>
      <c r="T12" s="979">
        <f t="shared" si="2"/>
        <v>-7.19</v>
      </c>
      <c r="U12" s="986" t="s">
        <v>546</v>
      </c>
      <c r="V12" s="928" t="s">
        <v>546</v>
      </c>
      <c r="W12" s="928" t="s">
        <v>546</v>
      </c>
      <c r="X12" s="984" t="s">
        <v>546</v>
      </c>
      <c r="Y12" s="982"/>
    </row>
    <row r="13" spans="1:25" ht="14.4" customHeight="1" x14ac:dyDescent="0.3">
      <c r="A13" s="947" t="s">
        <v>3748</v>
      </c>
      <c r="B13" s="928"/>
      <c r="C13" s="929"/>
      <c r="D13" s="930"/>
      <c r="E13" s="931"/>
      <c r="F13" s="911"/>
      <c r="G13" s="912"/>
      <c r="H13" s="913">
        <v>1</v>
      </c>
      <c r="I13" s="914">
        <v>0.69</v>
      </c>
      <c r="J13" s="915">
        <v>9</v>
      </c>
      <c r="K13" s="916">
        <v>0.62</v>
      </c>
      <c r="L13" s="917">
        <v>2</v>
      </c>
      <c r="M13" s="917">
        <v>18</v>
      </c>
      <c r="N13" s="918">
        <v>6</v>
      </c>
      <c r="O13" s="917" t="s">
        <v>3732</v>
      </c>
      <c r="P13" s="932" t="s">
        <v>3749</v>
      </c>
      <c r="Q13" s="919">
        <f t="shared" si="0"/>
        <v>1</v>
      </c>
      <c r="R13" s="979">
        <f t="shared" si="0"/>
        <v>0.69</v>
      </c>
      <c r="S13" s="919">
        <f t="shared" si="1"/>
        <v>1</v>
      </c>
      <c r="T13" s="979">
        <f t="shared" si="2"/>
        <v>0.69</v>
      </c>
      <c r="U13" s="986">
        <v>6</v>
      </c>
      <c r="V13" s="928">
        <v>9</v>
      </c>
      <c r="W13" s="928">
        <v>3</v>
      </c>
      <c r="X13" s="984">
        <v>1.5</v>
      </c>
      <c r="Y13" s="982">
        <v>3</v>
      </c>
    </row>
    <row r="14" spans="1:25" ht="14.4" customHeight="1" x14ac:dyDescent="0.3">
      <c r="A14" s="948" t="s">
        <v>3750</v>
      </c>
      <c r="B14" s="943"/>
      <c r="C14" s="944"/>
      <c r="D14" s="933"/>
      <c r="E14" s="936"/>
      <c r="F14" s="937"/>
      <c r="G14" s="925"/>
      <c r="H14" s="945">
        <v>1</v>
      </c>
      <c r="I14" s="946">
        <v>7.09</v>
      </c>
      <c r="J14" s="926">
        <v>26</v>
      </c>
      <c r="K14" s="939">
        <v>2.39</v>
      </c>
      <c r="L14" s="938">
        <v>4</v>
      </c>
      <c r="M14" s="938">
        <v>39</v>
      </c>
      <c r="N14" s="940">
        <v>13</v>
      </c>
      <c r="O14" s="938" t="s">
        <v>3732</v>
      </c>
      <c r="P14" s="941" t="s">
        <v>3751</v>
      </c>
      <c r="Q14" s="942">
        <f t="shared" si="0"/>
        <v>1</v>
      </c>
      <c r="R14" s="980">
        <f t="shared" si="0"/>
        <v>7.09</v>
      </c>
      <c r="S14" s="942">
        <f t="shared" si="1"/>
        <v>1</v>
      </c>
      <c r="T14" s="980">
        <f t="shared" si="2"/>
        <v>7.09</v>
      </c>
      <c r="U14" s="987">
        <v>13</v>
      </c>
      <c r="V14" s="943">
        <v>26</v>
      </c>
      <c r="W14" s="943">
        <v>13</v>
      </c>
      <c r="X14" s="985">
        <v>2</v>
      </c>
      <c r="Y14" s="983">
        <v>13</v>
      </c>
    </row>
    <row r="15" spans="1:25" ht="14.4" customHeight="1" x14ac:dyDescent="0.3">
      <c r="A15" s="947" t="s">
        <v>3752</v>
      </c>
      <c r="B15" s="928"/>
      <c r="C15" s="929"/>
      <c r="D15" s="930"/>
      <c r="E15" s="913">
        <v>2</v>
      </c>
      <c r="F15" s="914">
        <v>2.5099999999999998</v>
      </c>
      <c r="G15" s="920">
        <v>30</v>
      </c>
      <c r="H15" s="917"/>
      <c r="I15" s="911"/>
      <c r="J15" s="912"/>
      <c r="K15" s="916">
        <v>0.61</v>
      </c>
      <c r="L15" s="917">
        <v>2</v>
      </c>
      <c r="M15" s="917">
        <v>18</v>
      </c>
      <c r="N15" s="918">
        <v>6</v>
      </c>
      <c r="O15" s="917" t="s">
        <v>3732</v>
      </c>
      <c r="P15" s="932" t="s">
        <v>3753</v>
      </c>
      <c r="Q15" s="919">
        <f t="shared" si="0"/>
        <v>0</v>
      </c>
      <c r="R15" s="979">
        <f t="shared" si="0"/>
        <v>0</v>
      </c>
      <c r="S15" s="919">
        <f t="shared" si="1"/>
        <v>-2</v>
      </c>
      <c r="T15" s="979">
        <f t="shared" si="2"/>
        <v>-2.5099999999999998</v>
      </c>
      <c r="U15" s="986" t="s">
        <v>546</v>
      </c>
      <c r="V15" s="928" t="s">
        <v>546</v>
      </c>
      <c r="W15" s="928" t="s">
        <v>546</v>
      </c>
      <c r="X15" s="984" t="s">
        <v>546</v>
      </c>
      <c r="Y15" s="982"/>
    </row>
    <row r="16" spans="1:25" ht="14.4" customHeight="1" x14ac:dyDescent="0.3">
      <c r="A16" s="948" t="s">
        <v>3754</v>
      </c>
      <c r="B16" s="943">
        <v>1</v>
      </c>
      <c r="C16" s="944">
        <v>1.33</v>
      </c>
      <c r="D16" s="933">
        <v>34</v>
      </c>
      <c r="E16" s="945">
        <v>3</v>
      </c>
      <c r="F16" s="946">
        <v>3.17</v>
      </c>
      <c r="G16" s="927">
        <v>29</v>
      </c>
      <c r="H16" s="938">
        <v>2</v>
      </c>
      <c r="I16" s="937">
        <v>1.74</v>
      </c>
      <c r="J16" s="926">
        <v>24</v>
      </c>
      <c r="K16" s="939">
        <v>0.74</v>
      </c>
      <c r="L16" s="938">
        <v>3</v>
      </c>
      <c r="M16" s="938">
        <v>24</v>
      </c>
      <c r="N16" s="940">
        <v>8</v>
      </c>
      <c r="O16" s="938" t="s">
        <v>3732</v>
      </c>
      <c r="P16" s="941" t="s">
        <v>3753</v>
      </c>
      <c r="Q16" s="942">
        <f t="shared" si="0"/>
        <v>1</v>
      </c>
      <c r="R16" s="980">
        <f t="shared" si="0"/>
        <v>0.40999999999999992</v>
      </c>
      <c r="S16" s="942">
        <f t="shared" si="1"/>
        <v>-1</v>
      </c>
      <c r="T16" s="980">
        <f t="shared" si="2"/>
        <v>-1.43</v>
      </c>
      <c r="U16" s="987">
        <v>16</v>
      </c>
      <c r="V16" s="943">
        <v>48</v>
      </c>
      <c r="W16" s="943">
        <v>32</v>
      </c>
      <c r="X16" s="985">
        <v>3</v>
      </c>
      <c r="Y16" s="983">
        <v>32</v>
      </c>
    </row>
    <row r="17" spans="1:25" ht="14.4" customHeight="1" x14ac:dyDescent="0.3">
      <c r="A17" s="948" t="s">
        <v>3755</v>
      </c>
      <c r="B17" s="943">
        <v>1</v>
      </c>
      <c r="C17" s="944">
        <v>1.36</v>
      </c>
      <c r="D17" s="933">
        <v>37</v>
      </c>
      <c r="E17" s="945">
        <v>1</v>
      </c>
      <c r="F17" s="946">
        <v>1.1000000000000001</v>
      </c>
      <c r="G17" s="927">
        <v>13</v>
      </c>
      <c r="H17" s="938"/>
      <c r="I17" s="937"/>
      <c r="J17" s="925"/>
      <c r="K17" s="939">
        <v>1.1000000000000001</v>
      </c>
      <c r="L17" s="938">
        <v>4</v>
      </c>
      <c r="M17" s="938">
        <v>33</v>
      </c>
      <c r="N17" s="940">
        <v>11</v>
      </c>
      <c r="O17" s="938" t="s">
        <v>3732</v>
      </c>
      <c r="P17" s="941" t="s">
        <v>3753</v>
      </c>
      <c r="Q17" s="942">
        <f t="shared" si="0"/>
        <v>-1</v>
      </c>
      <c r="R17" s="980">
        <f t="shared" si="0"/>
        <v>-1.36</v>
      </c>
      <c r="S17" s="942">
        <f t="shared" si="1"/>
        <v>-1</v>
      </c>
      <c r="T17" s="980">
        <f t="shared" si="2"/>
        <v>-1.1000000000000001</v>
      </c>
      <c r="U17" s="987" t="s">
        <v>546</v>
      </c>
      <c r="V17" s="943" t="s">
        <v>546</v>
      </c>
      <c r="W17" s="943" t="s">
        <v>546</v>
      </c>
      <c r="X17" s="985" t="s">
        <v>546</v>
      </c>
      <c r="Y17" s="983"/>
    </row>
    <row r="18" spans="1:25" ht="14.4" customHeight="1" x14ac:dyDescent="0.3">
      <c r="A18" s="947" t="s">
        <v>3756</v>
      </c>
      <c r="B18" s="928"/>
      <c r="C18" s="929"/>
      <c r="D18" s="930"/>
      <c r="E18" s="931"/>
      <c r="F18" s="911"/>
      <c r="G18" s="912"/>
      <c r="H18" s="913">
        <v>2</v>
      </c>
      <c r="I18" s="914">
        <v>4.37</v>
      </c>
      <c r="J18" s="915">
        <v>40.5</v>
      </c>
      <c r="K18" s="916">
        <v>0.43</v>
      </c>
      <c r="L18" s="917">
        <v>1</v>
      </c>
      <c r="M18" s="917">
        <v>12</v>
      </c>
      <c r="N18" s="918">
        <v>4</v>
      </c>
      <c r="O18" s="917" t="s">
        <v>3732</v>
      </c>
      <c r="P18" s="932" t="s">
        <v>3757</v>
      </c>
      <c r="Q18" s="919">
        <f t="shared" si="0"/>
        <v>2</v>
      </c>
      <c r="R18" s="979">
        <f t="shared" si="0"/>
        <v>4.37</v>
      </c>
      <c r="S18" s="919">
        <f t="shared" si="1"/>
        <v>2</v>
      </c>
      <c r="T18" s="979">
        <f t="shared" si="2"/>
        <v>4.37</v>
      </c>
      <c r="U18" s="986">
        <v>8</v>
      </c>
      <c r="V18" s="928">
        <v>81</v>
      </c>
      <c r="W18" s="928">
        <v>73</v>
      </c>
      <c r="X18" s="984">
        <v>10.125</v>
      </c>
      <c r="Y18" s="982">
        <v>73</v>
      </c>
    </row>
    <row r="19" spans="1:25" ht="14.4" customHeight="1" x14ac:dyDescent="0.3">
      <c r="A19" s="947" t="s">
        <v>3758</v>
      </c>
      <c r="B19" s="928"/>
      <c r="C19" s="929"/>
      <c r="D19" s="930"/>
      <c r="E19" s="931">
        <v>1</v>
      </c>
      <c r="F19" s="911">
        <v>2.92</v>
      </c>
      <c r="G19" s="912">
        <v>41</v>
      </c>
      <c r="H19" s="913">
        <v>1</v>
      </c>
      <c r="I19" s="914">
        <v>3.8</v>
      </c>
      <c r="J19" s="915">
        <v>50</v>
      </c>
      <c r="K19" s="916">
        <v>1.08</v>
      </c>
      <c r="L19" s="917">
        <v>2</v>
      </c>
      <c r="M19" s="917">
        <v>21</v>
      </c>
      <c r="N19" s="918">
        <v>7</v>
      </c>
      <c r="O19" s="917" t="s">
        <v>3732</v>
      </c>
      <c r="P19" s="932" t="s">
        <v>3759</v>
      </c>
      <c r="Q19" s="919">
        <f t="shared" si="0"/>
        <v>1</v>
      </c>
      <c r="R19" s="979">
        <f t="shared" si="0"/>
        <v>3.8</v>
      </c>
      <c r="S19" s="919">
        <f t="shared" si="1"/>
        <v>0</v>
      </c>
      <c r="T19" s="979">
        <f t="shared" si="2"/>
        <v>0.87999999999999989</v>
      </c>
      <c r="U19" s="986">
        <v>7</v>
      </c>
      <c r="V19" s="928">
        <v>50</v>
      </c>
      <c r="W19" s="928">
        <v>43</v>
      </c>
      <c r="X19" s="984">
        <v>7.1428571428571432</v>
      </c>
      <c r="Y19" s="982">
        <v>43</v>
      </c>
    </row>
    <row r="20" spans="1:25" ht="14.4" customHeight="1" x14ac:dyDescent="0.3">
      <c r="A20" s="948" t="s">
        <v>3760</v>
      </c>
      <c r="B20" s="943"/>
      <c r="C20" s="944"/>
      <c r="D20" s="933"/>
      <c r="E20" s="936"/>
      <c r="F20" s="937"/>
      <c r="G20" s="925"/>
      <c r="H20" s="945">
        <v>1</v>
      </c>
      <c r="I20" s="946">
        <v>7.29</v>
      </c>
      <c r="J20" s="926">
        <v>89</v>
      </c>
      <c r="K20" s="939">
        <v>1.61</v>
      </c>
      <c r="L20" s="938">
        <v>3</v>
      </c>
      <c r="M20" s="938">
        <v>30</v>
      </c>
      <c r="N20" s="940">
        <v>10</v>
      </c>
      <c r="O20" s="938" t="s">
        <v>3732</v>
      </c>
      <c r="P20" s="941" t="s">
        <v>3761</v>
      </c>
      <c r="Q20" s="942">
        <f t="shared" si="0"/>
        <v>1</v>
      </c>
      <c r="R20" s="980">
        <f t="shared" si="0"/>
        <v>7.29</v>
      </c>
      <c r="S20" s="942">
        <f t="shared" si="1"/>
        <v>1</v>
      </c>
      <c r="T20" s="980">
        <f t="shared" si="2"/>
        <v>7.29</v>
      </c>
      <c r="U20" s="987">
        <v>10</v>
      </c>
      <c r="V20" s="943">
        <v>89</v>
      </c>
      <c r="W20" s="943">
        <v>79</v>
      </c>
      <c r="X20" s="985">
        <v>8.9</v>
      </c>
      <c r="Y20" s="983">
        <v>79</v>
      </c>
    </row>
    <row r="21" spans="1:25" ht="14.4" customHeight="1" x14ac:dyDescent="0.3">
      <c r="A21" s="947" t="s">
        <v>3762</v>
      </c>
      <c r="B21" s="921">
        <v>9</v>
      </c>
      <c r="C21" s="922">
        <v>13.03</v>
      </c>
      <c r="D21" s="923">
        <v>28.6</v>
      </c>
      <c r="E21" s="931">
        <v>4</v>
      </c>
      <c r="F21" s="911">
        <v>4.05</v>
      </c>
      <c r="G21" s="912">
        <v>20.8</v>
      </c>
      <c r="H21" s="917">
        <v>6</v>
      </c>
      <c r="I21" s="911">
        <v>8.75</v>
      </c>
      <c r="J21" s="915">
        <v>28.2</v>
      </c>
      <c r="K21" s="916">
        <v>0.82</v>
      </c>
      <c r="L21" s="917">
        <v>2</v>
      </c>
      <c r="M21" s="917">
        <v>21</v>
      </c>
      <c r="N21" s="918">
        <v>7</v>
      </c>
      <c r="O21" s="917" t="s">
        <v>3732</v>
      </c>
      <c r="P21" s="932" t="s">
        <v>3763</v>
      </c>
      <c r="Q21" s="919">
        <f t="shared" si="0"/>
        <v>-3</v>
      </c>
      <c r="R21" s="979">
        <f t="shared" si="0"/>
        <v>-4.2799999999999994</v>
      </c>
      <c r="S21" s="919">
        <f t="shared" si="1"/>
        <v>2</v>
      </c>
      <c r="T21" s="979">
        <f t="shared" si="2"/>
        <v>4.7</v>
      </c>
      <c r="U21" s="986">
        <v>42</v>
      </c>
      <c r="V21" s="928">
        <v>169.2</v>
      </c>
      <c r="W21" s="928">
        <v>127.19999999999999</v>
      </c>
      <c r="X21" s="984">
        <v>4.0285714285714285</v>
      </c>
      <c r="Y21" s="982">
        <v>127</v>
      </c>
    </row>
    <row r="22" spans="1:25" ht="14.4" customHeight="1" x14ac:dyDescent="0.3">
      <c r="A22" s="948" t="s">
        <v>3764</v>
      </c>
      <c r="B22" s="934">
        <v>10</v>
      </c>
      <c r="C22" s="935">
        <v>15.92</v>
      </c>
      <c r="D22" s="924">
        <v>29.8</v>
      </c>
      <c r="E22" s="936">
        <v>6</v>
      </c>
      <c r="F22" s="937">
        <v>8.3800000000000008</v>
      </c>
      <c r="G22" s="925">
        <v>27.5</v>
      </c>
      <c r="H22" s="938">
        <v>4</v>
      </c>
      <c r="I22" s="937">
        <v>11.44</v>
      </c>
      <c r="J22" s="926">
        <v>45.8</v>
      </c>
      <c r="K22" s="939">
        <v>1.1100000000000001</v>
      </c>
      <c r="L22" s="938">
        <v>3</v>
      </c>
      <c r="M22" s="938">
        <v>27</v>
      </c>
      <c r="N22" s="940">
        <v>9</v>
      </c>
      <c r="O22" s="938" t="s">
        <v>3732</v>
      </c>
      <c r="P22" s="941" t="s">
        <v>3765</v>
      </c>
      <c r="Q22" s="942">
        <f t="shared" si="0"/>
        <v>-6</v>
      </c>
      <c r="R22" s="980">
        <f t="shared" si="0"/>
        <v>-4.4800000000000004</v>
      </c>
      <c r="S22" s="942">
        <f t="shared" si="1"/>
        <v>-2</v>
      </c>
      <c r="T22" s="980">
        <f t="shared" si="2"/>
        <v>3.0599999999999987</v>
      </c>
      <c r="U22" s="987">
        <v>36</v>
      </c>
      <c r="V22" s="943">
        <v>183.2</v>
      </c>
      <c r="W22" s="943">
        <v>147.19999999999999</v>
      </c>
      <c r="X22" s="985">
        <v>5.0888888888888886</v>
      </c>
      <c r="Y22" s="983">
        <v>147</v>
      </c>
    </row>
    <row r="23" spans="1:25" ht="14.4" customHeight="1" x14ac:dyDescent="0.3">
      <c r="A23" s="948" t="s">
        <v>3766</v>
      </c>
      <c r="B23" s="934">
        <v>2</v>
      </c>
      <c r="C23" s="935">
        <v>3.45</v>
      </c>
      <c r="D23" s="924">
        <v>26.5</v>
      </c>
      <c r="E23" s="936">
        <v>1</v>
      </c>
      <c r="F23" s="937">
        <v>1.72</v>
      </c>
      <c r="G23" s="925">
        <v>24</v>
      </c>
      <c r="H23" s="938">
        <v>3</v>
      </c>
      <c r="I23" s="937">
        <v>6.56</v>
      </c>
      <c r="J23" s="926">
        <v>35</v>
      </c>
      <c r="K23" s="939">
        <v>1.72</v>
      </c>
      <c r="L23" s="938">
        <v>4</v>
      </c>
      <c r="M23" s="938">
        <v>33</v>
      </c>
      <c r="N23" s="940">
        <v>11</v>
      </c>
      <c r="O23" s="938" t="s">
        <v>3732</v>
      </c>
      <c r="P23" s="941" t="s">
        <v>3767</v>
      </c>
      <c r="Q23" s="942">
        <f t="shared" si="0"/>
        <v>1</v>
      </c>
      <c r="R23" s="980">
        <f t="shared" si="0"/>
        <v>3.1099999999999994</v>
      </c>
      <c r="S23" s="942">
        <f t="shared" si="1"/>
        <v>2</v>
      </c>
      <c r="T23" s="980">
        <f t="shared" si="2"/>
        <v>4.84</v>
      </c>
      <c r="U23" s="987">
        <v>33</v>
      </c>
      <c r="V23" s="943">
        <v>105</v>
      </c>
      <c r="W23" s="943">
        <v>72</v>
      </c>
      <c r="X23" s="985">
        <v>3.1818181818181817</v>
      </c>
      <c r="Y23" s="983">
        <v>72</v>
      </c>
    </row>
    <row r="24" spans="1:25" ht="14.4" customHeight="1" x14ac:dyDescent="0.3">
      <c r="A24" s="947" t="s">
        <v>3768</v>
      </c>
      <c r="B24" s="928">
        <v>1</v>
      </c>
      <c r="C24" s="929">
        <v>0.77</v>
      </c>
      <c r="D24" s="930">
        <v>21</v>
      </c>
      <c r="E24" s="931"/>
      <c r="F24" s="911"/>
      <c r="G24" s="912"/>
      <c r="H24" s="913"/>
      <c r="I24" s="914"/>
      <c r="J24" s="920"/>
      <c r="K24" s="916">
        <v>0.6</v>
      </c>
      <c r="L24" s="917">
        <v>2</v>
      </c>
      <c r="M24" s="917">
        <v>18</v>
      </c>
      <c r="N24" s="918">
        <v>6</v>
      </c>
      <c r="O24" s="917" t="s">
        <v>3732</v>
      </c>
      <c r="P24" s="932" t="s">
        <v>3769</v>
      </c>
      <c r="Q24" s="919">
        <f t="shared" si="0"/>
        <v>-1</v>
      </c>
      <c r="R24" s="979">
        <f t="shared" si="0"/>
        <v>-0.77</v>
      </c>
      <c r="S24" s="919">
        <f t="shared" si="1"/>
        <v>0</v>
      </c>
      <c r="T24" s="979">
        <f t="shared" si="2"/>
        <v>0</v>
      </c>
      <c r="U24" s="986" t="s">
        <v>546</v>
      </c>
      <c r="V24" s="928" t="s">
        <v>546</v>
      </c>
      <c r="W24" s="928" t="s">
        <v>546</v>
      </c>
      <c r="X24" s="984" t="s">
        <v>546</v>
      </c>
      <c r="Y24" s="982"/>
    </row>
    <row r="25" spans="1:25" ht="14.4" customHeight="1" x14ac:dyDescent="0.3">
      <c r="A25" s="948" t="s">
        <v>3770</v>
      </c>
      <c r="B25" s="943"/>
      <c r="C25" s="944"/>
      <c r="D25" s="933"/>
      <c r="E25" s="936">
        <v>1</v>
      </c>
      <c r="F25" s="937">
        <v>0.66</v>
      </c>
      <c r="G25" s="925">
        <v>15</v>
      </c>
      <c r="H25" s="945">
        <v>5</v>
      </c>
      <c r="I25" s="946">
        <v>4.93</v>
      </c>
      <c r="J25" s="926">
        <v>30</v>
      </c>
      <c r="K25" s="939">
        <v>0.66</v>
      </c>
      <c r="L25" s="938">
        <v>3</v>
      </c>
      <c r="M25" s="938">
        <v>24</v>
      </c>
      <c r="N25" s="940">
        <v>8</v>
      </c>
      <c r="O25" s="938" t="s">
        <v>3732</v>
      </c>
      <c r="P25" s="941" t="s">
        <v>3769</v>
      </c>
      <c r="Q25" s="942">
        <f t="shared" si="0"/>
        <v>5</v>
      </c>
      <c r="R25" s="980">
        <f t="shared" si="0"/>
        <v>4.93</v>
      </c>
      <c r="S25" s="942">
        <f t="shared" si="1"/>
        <v>4</v>
      </c>
      <c r="T25" s="980">
        <f t="shared" si="2"/>
        <v>4.2699999999999996</v>
      </c>
      <c r="U25" s="987">
        <v>40</v>
      </c>
      <c r="V25" s="943">
        <v>150</v>
      </c>
      <c r="W25" s="943">
        <v>110</v>
      </c>
      <c r="X25" s="985">
        <v>3.75</v>
      </c>
      <c r="Y25" s="983">
        <v>110</v>
      </c>
    </row>
    <row r="26" spans="1:25" ht="14.4" customHeight="1" x14ac:dyDescent="0.3">
      <c r="A26" s="948" t="s">
        <v>3771</v>
      </c>
      <c r="B26" s="943"/>
      <c r="C26" s="944"/>
      <c r="D26" s="933"/>
      <c r="E26" s="936">
        <v>1</v>
      </c>
      <c r="F26" s="937">
        <v>1.0900000000000001</v>
      </c>
      <c r="G26" s="925">
        <v>20</v>
      </c>
      <c r="H26" s="945"/>
      <c r="I26" s="946"/>
      <c r="J26" s="927"/>
      <c r="K26" s="939">
        <v>1.0900000000000001</v>
      </c>
      <c r="L26" s="938">
        <v>3</v>
      </c>
      <c r="M26" s="938">
        <v>27</v>
      </c>
      <c r="N26" s="940">
        <v>9</v>
      </c>
      <c r="O26" s="938" t="s">
        <v>3732</v>
      </c>
      <c r="P26" s="941" t="s">
        <v>3769</v>
      </c>
      <c r="Q26" s="942">
        <f t="shared" si="0"/>
        <v>0</v>
      </c>
      <c r="R26" s="980">
        <f t="shared" si="0"/>
        <v>0</v>
      </c>
      <c r="S26" s="942">
        <f t="shared" si="1"/>
        <v>-1</v>
      </c>
      <c r="T26" s="980">
        <f t="shared" si="2"/>
        <v>-1.0900000000000001</v>
      </c>
      <c r="U26" s="987" t="s">
        <v>546</v>
      </c>
      <c r="V26" s="943" t="s">
        <v>546</v>
      </c>
      <c r="W26" s="943" t="s">
        <v>546</v>
      </c>
      <c r="X26" s="985" t="s">
        <v>546</v>
      </c>
      <c r="Y26" s="983"/>
    </row>
    <row r="27" spans="1:25" ht="14.4" customHeight="1" x14ac:dyDescent="0.3">
      <c r="A27" s="947" t="s">
        <v>3772</v>
      </c>
      <c r="B27" s="928"/>
      <c r="C27" s="929"/>
      <c r="D27" s="930"/>
      <c r="E27" s="913">
        <v>1</v>
      </c>
      <c r="F27" s="914">
        <v>0.7</v>
      </c>
      <c r="G27" s="920">
        <v>21</v>
      </c>
      <c r="H27" s="917"/>
      <c r="I27" s="911"/>
      <c r="J27" s="912"/>
      <c r="K27" s="916">
        <v>0.54</v>
      </c>
      <c r="L27" s="917">
        <v>2</v>
      </c>
      <c r="M27" s="917">
        <v>18</v>
      </c>
      <c r="N27" s="918">
        <v>6</v>
      </c>
      <c r="O27" s="917" t="s">
        <v>3732</v>
      </c>
      <c r="P27" s="932" t="s">
        <v>3773</v>
      </c>
      <c r="Q27" s="919">
        <f t="shared" si="0"/>
        <v>0</v>
      </c>
      <c r="R27" s="979">
        <f t="shared" si="0"/>
        <v>0</v>
      </c>
      <c r="S27" s="919">
        <f t="shared" si="1"/>
        <v>-1</v>
      </c>
      <c r="T27" s="979">
        <f t="shared" si="2"/>
        <v>-0.7</v>
      </c>
      <c r="U27" s="986" t="s">
        <v>546</v>
      </c>
      <c r="V27" s="928" t="s">
        <v>546</v>
      </c>
      <c r="W27" s="928" t="s">
        <v>546</v>
      </c>
      <c r="X27" s="984" t="s">
        <v>546</v>
      </c>
      <c r="Y27" s="982"/>
    </row>
    <row r="28" spans="1:25" ht="14.4" customHeight="1" x14ac:dyDescent="0.3">
      <c r="A28" s="947" t="s">
        <v>3774</v>
      </c>
      <c r="B28" s="921">
        <v>1</v>
      </c>
      <c r="C28" s="922">
        <v>4.2699999999999996</v>
      </c>
      <c r="D28" s="923">
        <v>67</v>
      </c>
      <c r="E28" s="931"/>
      <c r="F28" s="911"/>
      <c r="G28" s="912"/>
      <c r="H28" s="917"/>
      <c r="I28" s="911"/>
      <c r="J28" s="912"/>
      <c r="K28" s="916">
        <v>1.07</v>
      </c>
      <c r="L28" s="917">
        <v>3</v>
      </c>
      <c r="M28" s="917">
        <v>24</v>
      </c>
      <c r="N28" s="918">
        <v>8</v>
      </c>
      <c r="O28" s="917" t="s">
        <v>3732</v>
      </c>
      <c r="P28" s="932" t="s">
        <v>3775</v>
      </c>
      <c r="Q28" s="919">
        <f t="shared" si="0"/>
        <v>-1</v>
      </c>
      <c r="R28" s="979">
        <f t="shared" si="0"/>
        <v>-4.2699999999999996</v>
      </c>
      <c r="S28" s="919">
        <f t="shared" si="1"/>
        <v>0</v>
      </c>
      <c r="T28" s="979">
        <f t="shared" si="2"/>
        <v>0</v>
      </c>
      <c r="U28" s="986" t="s">
        <v>546</v>
      </c>
      <c r="V28" s="928" t="s">
        <v>546</v>
      </c>
      <c r="W28" s="928" t="s">
        <v>546</v>
      </c>
      <c r="X28" s="984" t="s">
        <v>546</v>
      </c>
      <c r="Y28" s="982"/>
    </row>
    <row r="29" spans="1:25" ht="14.4" customHeight="1" x14ac:dyDescent="0.3">
      <c r="A29" s="947" t="s">
        <v>3776</v>
      </c>
      <c r="B29" s="921">
        <v>1</v>
      </c>
      <c r="C29" s="922">
        <v>1.21</v>
      </c>
      <c r="D29" s="923">
        <v>22</v>
      </c>
      <c r="E29" s="931"/>
      <c r="F29" s="911"/>
      <c r="G29" s="912"/>
      <c r="H29" s="917"/>
      <c r="I29" s="911"/>
      <c r="J29" s="912"/>
      <c r="K29" s="916">
        <v>0.49</v>
      </c>
      <c r="L29" s="917">
        <v>1</v>
      </c>
      <c r="M29" s="917">
        <v>12</v>
      </c>
      <c r="N29" s="918">
        <v>4</v>
      </c>
      <c r="O29" s="917" t="s">
        <v>3732</v>
      </c>
      <c r="P29" s="932" t="s">
        <v>3777</v>
      </c>
      <c r="Q29" s="919">
        <f t="shared" si="0"/>
        <v>-1</v>
      </c>
      <c r="R29" s="979">
        <f t="shared" si="0"/>
        <v>-1.21</v>
      </c>
      <c r="S29" s="919">
        <f t="shared" si="1"/>
        <v>0</v>
      </c>
      <c r="T29" s="979">
        <f t="shared" si="2"/>
        <v>0</v>
      </c>
      <c r="U29" s="986" t="s">
        <v>546</v>
      </c>
      <c r="V29" s="928" t="s">
        <v>546</v>
      </c>
      <c r="W29" s="928" t="s">
        <v>546</v>
      </c>
      <c r="X29" s="984" t="s">
        <v>546</v>
      </c>
      <c r="Y29" s="982"/>
    </row>
    <row r="30" spans="1:25" ht="14.4" customHeight="1" x14ac:dyDescent="0.3">
      <c r="A30" s="947" t="s">
        <v>3778</v>
      </c>
      <c r="B30" s="928">
        <v>1</v>
      </c>
      <c r="C30" s="929">
        <v>2.71</v>
      </c>
      <c r="D30" s="930">
        <v>42</v>
      </c>
      <c r="E30" s="931"/>
      <c r="F30" s="911"/>
      <c r="G30" s="912"/>
      <c r="H30" s="913"/>
      <c r="I30" s="914"/>
      <c r="J30" s="920"/>
      <c r="K30" s="916">
        <v>0.64</v>
      </c>
      <c r="L30" s="917">
        <v>2</v>
      </c>
      <c r="M30" s="917">
        <v>15</v>
      </c>
      <c r="N30" s="918">
        <v>5</v>
      </c>
      <c r="O30" s="917" t="s">
        <v>3732</v>
      </c>
      <c r="P30" s="932" t="s">
        <v>3779</v>
      </c>
      <c r="Q30" s="919">
        <f t="shared" si="0"/>
        <v>-1</v>
      </c>
      <c r="R30" s="979">
        <f t="shared" si="0"/>
        <v>-2.71</v>
      </c>
      <c r="S30" s="919">
        <f t="shared" si="1"/>
        <v>0</v>
      </c>
      <c r="T30" s="979">
        <f t="shared" si="2"/>
        <v>0</v>
      </c>
      <c r="U30" s="986" t="s">
        <v>546</v>
      </c>
      <c r="V30" s="928" t="s">
        <v>546</v>
      </c>
      <c r="W30" s="928" t="s">
        <v>546</v>
      </c>
      <c r="X30" s="984" t="s">
        <v>546</v>
      </c>
      <c r="Y30" s="982"/>
    </row>
    <row r="31" spans="1:25" ht="14.4" customHeight="1" x14ac:dyDescent="0.3">
      <c r="A31" s="948" t="s">
        <v>3780</v>
      </c>
      <c r="B31" s="943"/>
      <c r="C31" s="944"/>
      <c r="D31" s="933"/>
      <c r="E31" s="936"/>
      <c r="F31" s="937"/>
      <c r="G31" s="925"/>
      <c r="H31" s="945">
        <v>1</v>
      </c>
      <c r="I31" s="946">
        <v>1.94</v>
      </c>
      <c r="J31" s="926">
        <v>29</v>
      </c>
      <c r="K31" s="939">
        <v>1.1599999999999999</v>
      </c>
      <c r="L31" s="938">
        <v>2</v>
      </c>
      <c r="M31" s="938">
        <v>21</v>
      </c>
      <c r="N31" s="940">
        <v>7</v>
      </c>
      <c r="O31" s="938" t="s">
        <v>3732</v>
      </c>
      <c r="P31" s="941" t="s">
        <v>3781</v>
      </c>
      <c r="Q31" s="942">
        <f t="shared" si="0"/>
        <v>1</v>
      </c>
      <c r="R31" s="980">
        <f t="shared" si="0"/>
        <v>1.94</v>
      </c>
      <c r="S31" s="942">
        <f t="shared" si="1"/>
        <v>1</v>
      </c>
      <c r="T31" s="980">
        <f t="shared" si="2"/>
        <v>1.94</v>
      </c>
      <c r="U31" s="987">
        <v>7</v>
      </c>
      <c r="V31" s="943">
        <v>29</v>
      </c>
      <c r="W31" s="943">
        <v>22</v>
      </c>
      <c r="X31" s="985">
        <v>4.1428571428571432</v>
      </c>
      <c r="Y31" s="983">
        <v>22</v>
      </c>
    </row>
    <row r="32" spans="1:25" ht="14.4" customHeight="1" x14ac:dyDescent="0.3">
      <c r="A32" s="947" t="s">
        <v>3782</v>
      </c>
      <c r="B32" s="921">
        <v>1</v>
      </c>
      <c r="C32" s="922">
        <v>0.76</v>
      </c>
      <c r="D32" s="923">
        <v>21</v>
      </c>
      <c r="E32" s="931">
        <v>1</v>
      </c>
      <c r="F32" s="911">
        <v>1.1299999999999999</v>
      </c>
      <c r="G32" s="912">
        <v>29</v>
      </c>
      <c r="H32" s="917"/>
      <c r="I32" s="911"/>
      <c r="J32" s="912"/>
      <c r="K32" s="916">
        <v>0.22</v>
      </c>
      <c r="L32" s="917">
        <v>1</v>
      </c>
      <c r="M32" s="917">
        <v>9</v>
      </c>
      <c r="N32" s="918">
        <v>3</v>
      </c>
      <c r="O32" s="917" t="s">
        <v>3732</v>
      </c>
      <c r="P32" s="932" t="s">
        <v>3783</v>
      </c>
      <c r="Q32" s="919">
        <f t="shared" si="0"/>
        <v>-1</v>
      </c>
      <c r="R32" s="979">
        <f t="shared" si="0"/>
        <v>-0.76</v>
      </c>
      <c r="S32" s="919">
        <f t="shared" si="1"/>
        <v>-1</v>
      </c>
      <c r="T32" s="979">
        <f t="shared" si="2"/>
        <v>-1.1299999999999999</v>
      </c>
      <c r="U32" s="986" t="s">
        <v>546</v>
      </c>
      <c r="V32" s="928" t="s">
        <v>546</v>
      </c>
      <c r="W32" s="928" t="s">
        <v>546</v>
      </c>
      <c r="X32" s="984" t="s">
        <v>546</v>
      </c>
      <c r="Y32" s="982"/>
    </row>
    <row r="33" spans="1:25" ht="14.4" customHeight="1" x14ac:dyDescent="0.3">
      <c r="A33" s="948" t="s">
        <v>3784</v>
      </c>
      <c r="B33" s="934">
        <v>1</v>
      </c>
      <c r="C33" s="935">
        <v>0.61</v>
      </c>
      <c r="D33" s="924">
        <v>16</v>
      </c>
      <c r="E33" s="936"/>
      <c r="F33" s="937"/>
      <c r="G33" s="925"/>
      <c r="H33" s="938">
        <v>1</v>
      </c>
      <c r="I33" s="937">
        <v>1.44</v>
      </c>
      <c r="J33" s="926">
        <v>30</v>
      </c>
      <c r="K33" s="939">
        <v>0.25</v>
      </c>
      <c r="L33" s="938">
        <v>1</v>
      </c>
      <c r="M33" s="938">
        <v>9</v>
      </c>
      <c r="N33" s="940">
        <v>3</v>
      </c>
      <c r="O33" s="938" t="s">
        <v>3732</v>
      </c>
      <c r="P33" s="941" t="s">
        <v>3785</v>
      </c>
      <c r="Q33" s="942">
        <f t="shared" si="0"/>
        <v>0</v>
      </c>
      <c r="R33" s="980">
        <f t="shared" si="0"/>
        <v>0.83</v>
      </c>
      <c r="S33" s="942">
        <f t="shared" si="1"/>
        <v>1</v>
      </c>
      <c r="T33" s="980">
        <f t="shared" si="2"/>
        <v>1.44</v>
      </c>
      <c r="U33" s="987">
        <v>3</v>
      </c>
      <c r="V33" s="943">
        <v>30</v>
      </c>
      <c r="W33" s="943">
        <v>27</v>
      </c>
      <c r="X33" s="985">
        <v>10</v>
      </c>
      <c r="Y33" s="983">
        <v>27</v>
      </c>
    </row>
    <row r="34" spans="1:25" ht="14.4" customHeight="1" x14ac:dyDescent="0.3">
      <c r="A34" s="947" t="s">
        <v>3786</v>
      </c>
      <c r="B34" s="928"/>
      <c r="C34" s="929"/>
      <c r="D34" s="930"/>
      <c r="E34" s="931"/>
      <c r="F34" s="911"/>
      <c r="G34" s="912"/>
      <c r="H34" s="913">
        <v>1</v>
      </c>
      <c r="I34" s="914">
        <v>0.61</v>
      </c>
      <c r="J34" s="915">
        <v>20</v>
      </c>
      <c r="K34" s="916">
        <v>0.51</v>
      </c>
      <c r="L34" s="917">
        <v>2</v>
      </c>
      <c r="M34" s="917">
        <v>18</v>
      </c>
      <c r="N34" s="918">
        <v>6</v>
      </c>
      <c r="O34" s="917" t="s">
        <v>3732</v>
      </c>
      <c r="P34" s="932" t="s">
        <v>3787</v>
      </c>
      <c r="Q34" s="919">
        <f t="shared" si="0"/>
        <v>1</v>
      </c>
      <c r="R34" s="979">
        <f t="shared" si="0"/>
        <v>0.61</v>
      </c>
      <c r="S34" s="919">
        <f t="shared" si="1"/>
        <v>1</v>
      </c>
      <c r="T34" s="979">
        <f t="shared" si="2"/>
        <v>0.61</v>
      </c>
      <c r="U34" s="986">
        <v>6</v>
      </c>
      <c r="V34" s="928">
        <v>20</v>
      </c>
      <c r="W34" s="928">
        <v>14</v>
      </c>
      <c r="X34" s="984">
        <v>3.3333333333333335</v>
      </c>
      <c r="Y34" s="982">
        <v>14</v>
      </c>
    </row>
    <row r="35" spans="1:25" ht="14.4" customHeight="1" x14ac:dyDescent="0.3">
      <c r="A35" s="947" t="s">
        <v>3788</v>
      </c>
      <c r="B35" s="928"/>
      <c r="C35" s="929"/>
      <c r="D35" s="930"/>
      <c r="E35" s="931"/>
      <c r="F35" s="911"/>
      <c r="G35" s="912"/>
      <c r="H35" s="913">
        <v>1</v>
      </c>
      <c r="I35" s="914">
        <v>0.84</v>
      </c>
      <c r="J35" s="915">
        <v>23</v>
      </c>
      <c r="K35" s="916">
        <v>0.43</v>
      </c>
      <c r="L35" s="917">
        <v>2</v>
      </c>
      <c r="M35" s="917">
        <v>15</v>
      </c>
      <c r="N35" s="918">
        <v>5</v>
      </c>
      <c r="O35" s="917" t="s">
        <v>3732</v>
      </c>
      <c r="P35" s="932" t="s">
        <v>3789</v>
      </c>
      <c r="Q35" s="919">
        <f t="shared" si="0"/>
        <v>1</v>
      </c>
      <c r="R35" s="979">
        <f t="shared" si="0"/>
        <v>0.84</v>
      </c>
      <c r="S35" s="919">
        <f t="shared" si="1"/>
        <v>1</v>
      </c>
      <c r="T35" s="979">
        <f t="shared" si="2"/>
        <v>0.84</v>
      </c>
      <c r="U35" s="986">
        <v>5</v>
      </c>
      <c r="V35" s="928">
        <v>23</v>
      </c>
      <c r="W35" s="928">
        <v>18</v>
      </c>
      <c r="X35" s="984">
        <v>4.5999999999999996</v>
      </c>
      <c r="Y35" s="982">
        <v>18</v>
      </c>
    </row>
    <row r="36" spans="1:25" ht="14.4" customHeight="1" x14ac:dyDescent="0.3">
      <c r="A36" s="948" t="s">
        <v>3790</v>
      </c>
      <c r="B36" s="943"/>
      <c r="C36" s="944"/>
      <c r="D36" s="933"/>
      <c r="E36" s="936">
        <v>1</v>
      </c>
      <c r="F36" s="937">
        <v>1.26</v>
      </c>
      <c r="G36" s="925">
        <v>33</v>
      </c>
      <c r="H36" s="945">
        <v>1</v>
      </c>
      <c r="I36" s="946">
        <v>0.56000000000000005</v>
      </c>
      <c r="J36" s="926">
        <v>19</v>
      </c>
      <c r="K36" s="939">
        <v>0.51</v>
      </c>
      <c r="L36" s="938">
        <v>2</v>
      </c>
      <c r="M36" s="938">
        <v>18</v>
      </c>
      <c r="N36" s="940">
        <v>6</v>
      </c>
      <c r="O36" s="938" t="s">
        <v>3732</v>
      </c>
      <c r="P36" s="941" t="s">
        <v>3791</v>
      </c>
      <c r="Q36" s="942">
        <f t="shared" si="0"/>
        <v>1</v>
      </c>
      <c r="R36" s="980">
        <f t="shared" si="0"/>
        <v>0.56000000000000005</v>
      </c>
      <c r="S36" s="942">
        <f t="shared" si="1"/>
        <v>0</v>
      </c>
      <c r="T36" s="980">
        <f t="shared" si="2"/>
        <v>-0.7</v>
      </c>
      <c r="U36" s="987">
        <v>6</v>
      </c>
      <c r="V36" s="943">
        <v>19</v>
      </c>
      <c r="W36" s="943">
        <v>13</v>
      </c>
      <c r="X36" s="985">
        <v>3.1666666666666665</v>
      </c>
      <c r="Y36" s="983">
        <v>13</v>
      </c>
    </row>
    <row r="37" spans="1:25" ht="14.4" customHeight="1" x14ac:dyDescent="0.3">
      <c r="A37" s="947" t="s">
        <v>3792</v>
      </c>
      <c r="B37" s="928">
        <v>1</v>
      </c>
      <c r="C37" s="929">
        <v>1</v>
      </c>
      <c r="D37" s="930">
        <v>26</v>
      </c>
      <c r="E37" s="931"/>
      <c r="F37" s="911"/>
      <c r="G37" s="912"/>
      <c r="H37" s="913"/>
      <c r="I37" s="914"/>
      <c r="J37" s="920"/>
      <c r="K37" s="916">
        <v>0.32</v>
      </c>
      <c r="L37" s="917">
        <v>1</v>
      </c>
      <c r="M37" s="917">
        <v>12</v>
      </c>
      <c r="N37" s="918">
        <v>4</v>
      </c>
      <c r="O37" s="917" t="s">
        <v>3732</v>
      </c>
      <c r="P37" s="932" t="s">
        <v>3793</v>
      </c>
      <c r="Q37" s="919">
        <f t="shared" si="0"/>
        <v>-1</v>
      </c>
      <c r="R37" s="979">
        <f t="shared" si="0"/>
        <v>-1</v>
      </c>
      <c r="S37" s="919">
        <f t="shared" si="1"/>
        <v>0</v>
      </c>
      <c r="T37" s="979">
        <f t="shared" si="2"/>
        <v>0</v>
      </c>
      <c r="U37" s="986" t="s">
        <v>546</v>
      </c>
      <c r="V37" s="928" t="s">
        <v>546</v>
      </c>
      <c r="W37" s="928" t="s">
        <v>546</v>
      </c>
      <c r="X37" s="984" t="s">
        <v>546</v>
      </c>
      <c r="Y37" s="982"/>
    </row>
    <row r="38" spans="1:25" ht="14.4" customHeight="1" x14ac:dyDescent="0.3">
      <c r="A38" s="948" t="s">
        <v>3794</v>
      </c>
      <c r="B38" s="943"/>
      <c r="C38" s="944"/>
      <c r="D38" s="933"/>
      <c r="E38" s="936">
        <v>2</v>
      </c>
      <c r="F38" s="937">
        <v>2.42</v>
      </c>
      <c r="G38" s="925">
        <v>29.5</v>
      </c>
      <c r="H38" s="945">
        <v>2</v>
      </c>
      <c r="I38" s="946">
        <v>1.73</v>
      </c>
      <c r="J38" s="926">
        <v>22.5</v>
      </c>
      <c r="K38" s="939">
        <v>0.45</v>
      </c>
      <c r="L38" s="938">
        <v>2</v>
      </c>
      <c r="M38" s="938">
        <v>15</v>
      </c>
      <c r="N38" s="940">
        <v>5</v>
      </c>
      <c r="O38" s="938" t="s">
        <v>3732</v>
      </c>
      <c r="P38" s="941" t="s">
        <v>3793</v>
      </c>
      <c r="Q38" s="942">
        <f t="shared" si="0"/>
        <v>2</v>
      </c>
      <c r="R38" s="980">
        <f t="shared" si="0"/>
        <v>1.73</v>
      </c>
      <c r="S38" s="942">
        <f t="shared" si="1"/>
        <v>0</v>
      </c>
      <c r="T38" s="980">
        <f t="shared" si="2"/>
        <v>-0.69</v>
      </c>
      <c r="U38" s="987">
        <v>10</v>
      </c>
      <c r="V38" s="943">
        <v>45</v>
      </c>
      <c r="W38" s="943">
        <v>35</v>
      </c>
      <c r="X38" s="985">
        <v>4.5</v>
      </c>
      <c r="Y38" s="983">
        <v>35</v>
      </c>
    </row>
    <row r="39" spans="1:25" ht="14.4" customHeight="1" x14ac:dyDescent="0.3">
      <c r="A39" s="947" t="s">
        <v>3795</v>
      </c>
      <c r="B39" s="928"/>
      <c r="C39" s="929"/>
      <c r="D39" s="930"/>
      <c r="E39" s="931">
        <v>1</v>
      </c>
      <c r="F39" s="911">
        <v>2.41</v>
      </c>
      <c r="G39" s="912">
        <v>18</v>
      </c>
      <c r="H39" s="913">
        <v>1</v>
      </c>
      <c r="I39" s="914">
        <v>6.4</v>
      </c>
      <c r="J39" s="915">
        <v>47</v>
      </c>
      <c r="K39" s="916">
        <v>2.41</v>
      </c>
      <c r="L39" s="917">
        <v>5</v>
      </c>
      <c r="M39" s="917">
        <v>48</v>
      </c>
      <c r="N39" s="918">
        <v>16</v>
      </c>
      <c r="O39" s="917" t="s">
        <v>3732</v>
      </c>
      <c r="P39" s="932" t="s">
        <v>3796</v>
      </c>
      <c r="Q39" s="919">
        <f t="shared" si="0"/>
        <v>1</v>
      </c>
      <c r="R39" s="979">
        <f t="shared" si="0"/>
        <v>6.4</v>
      </c>
      <c r="S39" s="919">
        <f t="shared" si="1"/>
        <v>0</v>
      </c>
      <c r="T39" s="979">
        <f t="shared" si="2"/>
        <v>3.99</v>
      </c>
      <c r="U39" s="986">
        <v>16</v>
      </c>
      <c r="V39" s="928">
        <v>47</v>
      </c>
      <c r="W39" s="928">
        <v>31</v>
      </c>
      <c r="X39" s="984">
        <v>2.9375</v>
      </c>
      <c r="Y39" s="982">
        <v>31</v>
      </c>
    </row>
    <row r="40" spans="1:25" ht="14.4" customHeight="1" x14ac:dyDescent="0.3">
      <c r="A40" s="947" t="s">
        <v>3797</v>
      </c>
      <c r="B40" s="928"/>
      <c r="C40" s="929"/>
      <c r="D40" s="930"/>
      <c r="E40" s="913">
        <v>2</v>
      </c>
      <c r="F40" s="914">
        <v>4.2</v>
      </c>
      <c r="G40" s="920">
        <v>30</v>
      </c>
      <c r="H40" s="917"/>
      <c r="I40" s="911"/>
      <c r="J40" s="912"/>
      <c r="K40" s="916">
        <v>1.67</v>
      </c>
      <c r="L40" s="917">
        <v>3</v>
      </c>
      <c r="M40" s="917">
        <v>27</v>
      </c>
      <c r="N40" s="918">
        <v>9</v>
      </c>
      <c r="O40" s="917" t="s">
        <v>3732</v>
      </c>
      <c r="P40" s="932" t="s">
        <v>3798</v>
      </c>
      <c r="Q40" s="919">
        <f t="shared" si="0"/>
        <v>0</v>
      </c>
      <c r="R40" s="979">
        <f t="shared" si="0"/>
        <v>0</v>
      </c>
      <c r="S40" s="919">
        <f t="shared" si="1"/>
        <v>-2</v>
      </c>
      <c r="T40" s="979">
        <f t="shared" si="2"/>
        <v>-4.2</v>
      </c>
      <c r="U40" s="986" t="s">
        <v>546</v>
      </c>
      <c r="V40" s="928" t="s">
        <v>546</v>
      </c>
      <c r="W40" s="928" t="s">
        <v>546</v>
      </c>
      <c r="X40" s="984" t="s">
        <v>546</v>
      </c>
      <c r="Y40" s="982"/>
    </row>
    <row r="41" spans="1:25" ht="14.4" customHeight="1" x14ac:dyDescent="0.3">
      <c r="A41" s="947" t="s">
        <v>3799</v>
      </c>
      <c r="B41" s="921">
        <v>1</v>
      </c>
      <c r="C41" s="922">
        <v>0.73</v>
      </c>
      <c r="D41" s="923">
        <v>23</v>
      </c>
      <c r="E41" s="931"/>
      <c r="F41" s="911"/>
      <c r="G41" s="912"/>
      <c r="H41" s="917"/>
      <c r="I41" s="911"/>
      <c r="J41" s="912"/>
      <c r="K41" s="916">
        <v>0.73</v>
      </c>
      <c r="L41" s="917">
        <v>3</v>
      </c>
      <c r="M41" s="917">
        <v>24</v>
      </c>
      <c r="N41" s="918">
        <v>8</v>
      </c>
      <c r="O41" s="917" t="s">
        <v>3732</v>
      </c>
      <c r="P41" s="932" t="s">
        <v>3800</v>
      </c>
      <c r="Q41" s="919">
        <f t="shared" si="0"/>
        <v>-1</v>
      </c>
      <c r="R41" s="979">
        <f t="shared" si="0"/>
        <v>-0.73</v>
      </c>
      <c r="S41" s="919">
        <f t="shared" si="1"/>
        <v>0</v>
      </c>
      <c r="T41" s="979">
        <f t="shared" si="2"/>
        <v>0</v>
      </c>
      <c r="U41" s="986" t="s">
        <v>546</v>
      </c>
      <c r="V41" s="928" t="s">
        <v>546</v>
      </c>
      <c r="W41" s="928" t="s">
        <v>546</v>
      </c>
      <c r="X41" s="984" t="s">
        <v>546</v>
      </c>
      <c r="Y41" s="982"/>
    </row>
    <row r="42" spans="1:25" ht="14.4" customHeight="1" x14ac:dyDescent="0.3">
      <c r="A42" s="948" t="s">
        <v>3801</v>
      </c>
      <c r="B42" s="934">
        <v>1</v>
      </c>
      <c r="C42" s="935">
        <v>0.83</v>
      </c>
      <c r="D42" s="924">
        <v>24</v>
      </c>
      <c r="E42" s="936">
        <v>1</v>
      </c>
      <c r="F42" s="937">
        <v>1.73</v>
      </c>
      <c r="G42" s="925">
        <v>44</v>
      </c>
      <c r="H42" s="938">
        <v>1</v>
      </c>
      <c r="I42" s="937">
        <v>0.83</v>
      </c>
      <c r="J42" s="926">
        <v>25</v>
      </c>
      <c r="K42" s="939">
        <v>0.83</v>
      </c>
      <c r="L42" s="938">
        <v>3</v>
      </c>
      <c r="M42" s="938">
        <v>27</v>
      </c>
      <c r="N42" s="940">
        <v>9</v>
      </c>
      <c r="O42" s="938" t="s">
        <v>3732</v>
      </c>
      <c r="P42" s="941" t="s">
        <v>3802</v>
      </c>
      <c r="Q42" s="942">
        <f t="shared" si="0"/>
        <v>0</v>
      </c>
      <c r="R42" s="980">
        <f t="shared" si="0"/>
        <v>0</v>
      </c>
      <c r="S42" s="942">
        <f t="shared" si="1"/>
        <v>0</v>
      </c>
      <c r="T42" s="980">
        <f t="shared" si="2"/>
        <v>-0.9</v>
      </c>
      <c r="U42" s="987">
        <v>9</v>
      </c>
      <c r="V42" s="943">
        <v>25</v>
      </c>
      <c r="W42" s="943">
        <v>16</v>
      </c>
      <c r="X42" s="985">
        <v>2.7777777777777777</v>
      </c>
      <c r="Y42" s="983">
        <v>16</v>
      </c>
    </row>
    <row r="43" spans="1:25" ht="14.4" customHeight="1" x14ac:dyDescent="0.3">
      <c r="A43" s="948" t="s">
        <v>3803</v>
      </c>
      <c r="B43" s="934">
        <v>3</v>
      </c>
      <c r="C43" s="935">
        <v>3</v>
      </c>
      <c r="D43" s="924">
        <v>16.7</v>
      </c>
      <c r="E43" s="936">
        <v>3</v>
      </c>
      <c r="F43" s="937">
        <v>4.8499999999999996</v>
      </c>
      <c r="G43" s="925">
        <v>33.700000000000003</v>
      </c>
      <c r="H43" s="938">
        <v>1</v>
      </c>
      <c r="I43" s="937">
        <v>2.4300000000000002</v>
      </c>
      <c r="J43" s="926">
        <v>48</v>
      </c>
      <c r="K43" s="939">
        <v>1</v>
      </c>
      <c r="L43" s="938">
        <v>3</v>
      </c>
      <c r="M43" s="938">
        <v>30</v>
      </c>
      <c r="N43" s="940">
        <v>10</v>
      </c>
      <c r="O43" s="938" t="s">
        <v>3732</v>
      </c>
      <c r="P43" s="941" t="s">
        <v>3804</v>
      </c>
      <c r="Q43" s="942">
        <f t="shared" si="0"/>
        <v>-2</v>
      </c>
      <c r="R43" s="980">
        <f t="shared" si="0"/>
        <v>-0.56999999999999984</v>
      </c>
      <c r="S43" s="942">
        <f t="shared" si="1"/>
        <v>-2</v>
      </c>
      <c r="T43" s="980">
        <f t="shared" si="2"/>
        <v>-2.4199999999999995</v>
      </c>
      <c r="U43" s="987">
        <v>10</v>
      </c>
      <c r="V43" s="943">
        <v>48</v>
      </c>
      <c r="W43" s="943">
        <v>38</v>
      </c>
      <c r="X43" s="985">
        <v>4.8</v>
      </c>
      <c r="Y43" s="983">
        <v>38</v>
      </c>
    </row>
    <row r="44" spans="1:25" ht="14.4" customHeight="1" x14ac:dyDescent="0.3">
      <c r="A44" s="947" t="s">
        <v>3805</v>
      </c>
      <c r="B44" s="928"/>
      <c r="C44" s="929"/>
      <c r="D44" s="930"/>
      <c r="E44" s="913">
        <v>1</v>
      </c>
      <c r="F44" s="914">
        <v>0.61</v>
      </c>
      <c r="G44" s="920">
        <v>20</v>
      </c>
      <c r="H44" s="917"/>
      <c r="I44" s="911"/>
      <c r="J44" s="912"/>
      <c r="K44" s="916">
        <v>0.61</v>
      </c>
      <c r="L44" s="917">
        <v>2</v>
      </c>
      <c r="M44" s="917">
        <v>21</v>
      </c>
      <c r="N44" s="918">
        <v>7</v>
      </c>
      <c r="O44" s="917" t="s">
        <v>3732</v>
      </c>
      <c r="P44" s="932" t="s">
        <v>3806</v>
      </c>
      <c r="Q44" s="919">
        <f t="shared" si="0"/>
        <v>0</v>
      </c>
      <c r="R44" s="979">
        <f t="shared" si="0"/>
        <v>0</v>
      </c>
      <c r="S44" s="919">
        <f t="shared" si="1"/>
        <v>-1</v>
      </c>
      <c r="T44" s="979">
        <f t="shared" si="2"/>
        <v>-0.61</v>
      </c>
      <c r="U44" s="986" t="s">
        <v>546</v>
      </c>
      <c r="V44" s="928" t="s">
        <v>546</v>
      </c>
      <c r="W44" s="928" t="s">
        <v>546</v>
      </c>
      <c r="X44" s="984" t="s">
        <v>546</v>
      </c>
      <c r="Y44" s="982"/>
    </row>
    <row r="45" spans="1:25" ht="14.4" customHeight="1" x14ac:dyDescent="0.3">
      <c r="A45" s="947" t="s">
        <v>3807</v>
      </c>
      <c r="B45" s="928"/>
      <c r="C45" s="929"/>
      <c r="D45" s="930"/>
      <c r="E45" s="913">
        <v>1</v>
      </c>
      <c r="F45" s="914">
        <v>0.84</v>
      </c>
      <c r="G45" s="920">
        <v>25</v>
      </c>
      <c r="H45" s="917"/>
      <c r="I45" s="911"/>
      <c r="J45" s="912"/>
      <c r="K45" s="916">
        <v>0.84</v>
      </c>
      <c r="L45" s="917">
        <v>3</v>
      </c>
      <c r="M45" s="917">
        <v>30</v>
      </c>
      <c r="N45" s="918">
        <v>10</v>
      </c>
      <c r="O45" s="917" t="s">
        <v>3732</v>
      </c>
      <c r="P45" s="932" t="s">
        <v>3808</v>
      </c>
      <c r="Q45" s="919">
        <f t="shared" si="0"/>
        <v>0</v>
      </c>
      <c r="R45" s="979">
        <f t="shared" si="0"/>
        <v>0</v>
      </c>
      <c r="S45" s="919">
        <f t="shared" si="1"/>
        <v>-1</v>
      </c>
      <c r="T45" s="979">
        <f t="shared" si="2"/>
        <v>-0.84</v>
      </c>
      <c r="U45" s="986" t="s">
        <v>546</v>
      </c>
      <c r="V45" s="928" t="s">
        <v>546</v>
      </c>
      <c r="W45" s="928" t="s">
        <v>546</v>
      </c>
      <c r="X45" s="984" t="s">
        <v>546</v>
      </c>
      <c r="Y45" s="982"/>
    </row>
    <row r="46" spans="1:25" ht="14.4" customHeight="1" x14ac:dyDescent="0.3">
      <c r="A46" s="947" t="s">
        <v>3809</v>
      </c>
      <c r="B46" s="928"/>
      <c r="C46" s="929"/>
      <c r="D46" s="930"/>
      <c r="E46" s="931"/>
      <c r="F46" s="911"/>
      <c r="G46" s="912"/>
      <c r="H46" s="913">
        <v>1</v>
      </c>
      <c r="I46" s="914">
        <v>0.74</v>
      </c>
      <c r="J46" s="915">
        <v>16</v>
      </c>
      <c r="K46" s="916">
        <v>0.73</v>
      </c>
      <c r="L46" s="917">
        <v>3</v>
      </c>
      <c r="M46" s="917">
        <v>30</v>
      </c>
      <c r="N46" s="918">
        <v>10</v>
      </c>
      <c r="O46" s="917" t="s">
        <v>3732</v>
      </c>
      <c r="P46" s="932" t="s">
        <v>3810</v>
      </c>
      <c r="Q46" s="919">
        <f t="shared" si="0"/>
        <v>1</v>
      </c>
      <c r="R46" s="979">
        <f t="shared" si="0"/>
        <v>0.74</v>
      </c>
      <c r="S46" s="919">
        <f t="shared" si="1"/>
        <v>1</v>
      </c>
      <c r="T46" s="979">
        <f t="shared" si="2"/>
        <v>0.74</v>
      </c>
      <c r="U46" s="986">
        <v>10</v>
      </c>
      <c r="V46" s="928">
        <v>16</v>
      </c>
      <c r="W46" s="928">
        <v>6</v>
      </c>
      <c r="X46" s="984">
        <v>1.6</v>
      </c>
      <c r="Y46" s="982">
        <v>6</v>
      </c>
    </row>
    <row r="47" spans="1:25" ht="14.4" customHeight="1" x14ac:dyDescent="0.3">
      <c r="A47" s="948" t="s">
        <v>3811</v>
      </c>
      <c r="B47" s="943">
        <v>1</v>
      </c>
      <c r="C47" s="944">
        <v>0.96</v>
      </c>
      <c r="D47" s="933">
        <v>26</v>
      </c>
      <c r="E47" s="936"/>
      <c r="F47" s="937"/>
      <c r="G47" s="925"/>
      <c r="H47" s="945">
        <v>1</v>
      </c>
      <c r="I47" s="946">
        <v>0.96</v>
      </c>
      <c r="J47" s="926">
        <v>20</v>
      </c>
      <c r="K47" s="939">
        <v>0.96</v>
      </c>
      <c r="L47" s="938">
        <v>4</v>
      </c>
      <c r="M47" s="938">
        <v>36</v>
      </c>
      <c r="N47" s="940">
        <v>12</v>
      </c>
      <c r="O47" s="938" t="s">
        <v>3732</v>
      </c>
      <c r="P47" s="941" t="s">
        <v>3812</v>
      </c>
      <c r="Q47" s="942">
        <f t="shared" si="0"/>
        <v>0</v>
      </c>
      <c r="R47" s="980">
        <f t="shared" si="0"/>
        <v>0</v>
      </c>
      <c r="S47" s="942">
        <f t="shared" si="1"/>
        <v>1</v>
      </c>
      <c r="T47" s="980">
        <f t="shared" si="2"/>
        <v>0.96</v>
      </c>
      <c r="U47" s="987">
        <v>12</v>
      </c>
      <c r="V47" s="943">
        <v>20</v>
      </c>
      <c r="W47" s="943">
        <v>8</v>
      </c>
      <c r="X47" s="985">
        <v>1.6666666666666667</v>
      </c>
      <c r="Y47" s="983">
        <v>8</v>
      </c>
    </row>
    <row r="48" spans="1:25" ht="14.4" customHeight="1" x14ac:dyDescent="0.3">
      <c r="A48" s="948" t="s">
        <v>3813</v>
      </c>
      <c r="B48" s="943"/>
      <c r="C48" s="944"/>
      <c r="D48" s="933"/>
      <c r="E48" s="936">
        <v>1</v>
      </c>
      <c r="F48" s="937">
        <v>1.55</v>
      </c>
      <c r="G48" s="925">
        <v>29</v>
      </c>
      <c r="H48" s="945">
        <v>1</v>
      </c>
      <c r="I48" s="946">
        <v>1.55</v>
      </c>
      <c r="J48" s="926">
        <v>30</v>
      </c>
      <c r="K48" s="939">
        <v>1.55</v>
      </c>
      <c r="L48" s="938">
        <v>5</v>
      </c>
      <c r="M48" s="938">
        <v>42</v>
      </c>
      <c r="N48" s="940">
        <v>14</v>
      </c>
      <c r="O48" s="938" t="s">
        <v>3732</v>
      </c>
      <c r="P48" s="941" t="s">
        <v>3814</v>
      </c>
      <c r="Q48" s="942">
        <f t="shared" si="0"/>
        <v>1</v>
      </c>
      <c r="R48" s="980">
        <f t="shared" si="0"/>
        <v>1.55</v>
      </c>
      <c r="S48" s="942">
        <f t="shared" si="1"/>
        <v>0</v>
      </c>
      <c r="T48" s="980">
        <f t="shared" si="2"/>
        <v>0</v>
      </c>
      <c r="U48" s="987">
        <v>14</v>
      </c>
      <c r="V48" s="943">
        <v>30</v>
      </c>
      <c r="W48" s="943">
        <v>16</v>
      </c>
      <c r="X48" s="985">
        <v>2.1428571428571428</v>
      </c>
      <c r="Y48" s="983">
        <v>16</v>
      </c>
    </row>
    <row r="49" spans="1:25" ht="14.4" customHeight="1" x14ac:dyDescent="0.3">
      <c r="A49" s="947" t="s">
        <v>3815</v>
      </c>
      <c r="B49" s="928">
        <v>1</v>
      </c>
      <c r="C49" s="929">
        <v>0.57999999999999996</v>
      </c>
      <c r="D49" s="930">
        <v>19</v>
      </c>
      <c r="E49" s="931">
        <v>2</v>
      </c>
      <c r="F49" s="911">
        <v>1.49</v>
      </c>
      <c r="G49" s="912">
        <v>24.5</v>
      </c>
      <c r="H49" s="913"/>
      <c r="I49" s="914"/>
      <c r="J49" s="920"/>
      <c r="K49" s="916">
        <v>0.57999999999999996</v>
      </c>
      <c r="L49" s="917">
        <v>2</v>
      </c>
      <c r="M49" s="917">
        <v>21</v>
      </c>
      <c r="N49" s="918">
        <v>7</v>
      </c>
      <c r="O49" s="917" t="s">
        <v>3732</v>
      </c>
      <c r="P49" s="932" t="s">
        <v>3816</v>
      </c>
      <c r="Q49" s="919">
        <f t="shared" si="0"/>
        <v>-1</v>
      </c>
      <c r="R49" s="979">
        <f t="shared" si="0"/>
        <v>-0.57999999999999996</v>
      </c>
      <c r="S49" s="919">
        <f t="shared" si="1"/>
        <v>-2</v>
      </c>
      <c r="T49" s="979">
        <f t="shared" si="2"/>
        <v>-1.49</v>
      </c>
      <c r="U49" s="986" t="s">
        <v>546</v>
      </c>
      <c r="V49" s="928" t="s">
        <v>546</v>
      </c>
      <c r="W49" s="928" t="s">
        <v>546</v>
      </c>
      <c r="X49" s="984" t="s">
        <v>546</v>
      </c>
      <c r="Y49" s="982"/>
    </row>
    <row r="50" spans="1:25" ht="14.4" customHeight="1" x14ac:dyDescent="0.3">
      <c r="A50" s="948" t="s">
        <v>3817</v>
      </c>
      <c r="B50" s="943">
        <v>5</v>
      </c>
      <c r="C50" s="944">
        <v>4.63</v>
      </c>
      <c r="D50" s="933">
        <v>30.4</v>
      </c>
      <c r="E50" s="936">
        <v>7</v>
      </c>
      <c r="F50" s="937">
        <v>5.29</v>
      </c>
      <c r="G50" s="925">
        <v>21.1</v>
      </c>
      <c r="H50" s="945">
        <v>6</v>
      </c>
      <c r="I50" s="946">
        <v>7.93</v>
      </c>
      <c r="J50" s="926">
        <v>37.299999999999997</v>
      </c>
      <c r="K50" s="939">
        <v>0.73</v>
      </c>
      <c r="L50" s="938">
        <v>3</v>
      </c>
      <c r="M50" s="938">
        <v>30</v>
      </c>
      <c r="N50" s="940">
        <v>10</v>
      </c>
      <c r="O50" s="938" t="s">
        <v>3732</v>
      </c>
      <c r="P50" s="941" t="s">
        <v>3818</v>
      </c>
      <c r="Q50" s="942">
        <f t="shared" si="0"/>
        <v>1</v>
      </c>
      <c r="R50" s="980">
        <f t="shared" si="0"/>
        <v>3.3</v>
      </c>
      <c r="S50" s="942">
        <f t="shared" si="1"/>
        <v>-1</v>
      </c>
      <c r="T50" s="980">
        <f t="shared" si="2"/>
        <v>2.6399999999999997</v>
      </c>
      <c r="U50" s="987">
        <v>60</v>
      </c>
      <c r="V50" s="943">
        <v>223.79999999999998</v>
      </c>
      <c r="W50" s="943">
        <v>163.79999999999998</v>
      </c>
      <c r="X50" s="985">
        <v>3.7299999999999995</v>
      </c>
      <c r="Y50" s="983">
        <v>164</v>
      </c>
    </row>
    <row r="51" spans="1:25" ht="14.4" customHeight="1" x14ac:dyDescent="0.3">
      <c r="A51" s="948" t="s">
        <v>3819</v>
      </c>
      <c r="B51" s="943">
        <v>1</v>
      </c>
      <c r="C51" s="944">
        <v>1.27</v>
      </c>
      <c r="D51" s="933">
        <v>37</v>
      </c>
      <c r="E51" s="936">
        <v>1</v>
      </c>
      <c r="F51" s="937">
        <v>1.06</v>
      </c>
      <c r="G51" s="925">
        <v>13</v>
      </c>
      <c r="H51" s="945">
        <v>5</v>
      </c>
      <c r="I51" s="946">
        <v>8.07</v>
      </c>
      <c r="J51" s="926">
        <v>38.4</v>
      </c>
      <c r="K51" s="939">
        <v>1.06</v>
      </c>
      <c r="L51" s="938">
        <v>4</v>
      </c>
      <c r="M51" s="938">
        <v>33</v>
      </c>
      <c r="N51" s="940">
        <v>11</v>
      </c>
      <c r="O51" s="938" t="s">
        <v>3732</v>
      </c>
      <c r="P51" s="941" t="s">
        <v>3820</v>
      </c>
      <c r="Q51" s="942">
        <f t="shared" si="0"/>
        <v>4</v>
      </c>
      <c r="R51" s="980">
        <f t="shared" si="0"/>
        <v>6.8000000000000007</v>
      </c>
      <c r="S51" s="942">
        <f t="shared" si="1"/>
        <v>4</v>
      </c>
      <c r="T51" s="980">
        <f t="shared" si="2"/>
        <v>7.01</v>
      </c>
      <c r="U51" s="987">
        <v>55</v>
      </c>
      <c r="V51" s="943">
        <v>192</v>
      </c>
      <c r="W51" s="943">
        <v>137</v>
      </c>
      <c r="X51" s="985">
        <v>3.4909090909090907</v>
      </c>
      <c r="Y51" s="983">
        <v>137</v>
      </c>
    </row>
    <row r="52" spans="1:25" ht="14.4" customHeight="1" x14ac:dyDescent="0.3">
      <c r="A52" s="947" t="s">
        <v>3821</v>
      </c>
      <c r="B52" s="928"/>
      <c r="C52" s="929"/>
      <c r="D52" s="930"/>
      <c r="E52" s="913">
        <v>2</v>
      </c>
      <c r="F52" s="914">
        <v>1.21</v>
      </c>
      <c r="G52" s="920">
        <v>22.5</v>
      </c>
      <c r="H52" s="917"/>
      <c r="I52" s="911"/>
      <c r="J52" s="912"/>
      <c r="K52" s="916">
        <v>0.6</v>
      </c>
      <c r="L52" s="917">
        <v>3</v>
      </c>
      <c r="M52" s="917">
        <v>27</v>
      </c>
      <c r="N52" s="918">
        <v>9</v>
      </c>
      <c r="O52" s="917" t="s">
        <v>3732</v>
      </c>
      <c r="P52" s="932" t="s">
        <v>3822</v>
      </c>
      <c r="Q52" s="919">
        <f t="shared" si="0"/>
        <v>0</v>
      </c>
      <c r="R52" s="979">
        <f t="shared" si="0"/>
        <v>0</v>
      </c>
      <c r="S52" s="919">
        <f t="shared" si="1"/>
        <v>-2</v>
      </c>
      <c r="T52" s="979">
        <f t="shared" si="2"/>
        <v>-1.21</v>
      </c>
      <c r="U52" s="986" t="s">
        <v>546</v>
      </c>
      <c r="V52" s="928" t="s">
        <v>546</v>
      </c>
      <c r="W52" s="928" t="s">
        <v>546</v>
      </c>
      <c r="X52" s="984" t="s">
        <v>546</v>
      </c>
      <c r="Y52" s="982"/>
    </row>
    <row r="53" spans="1:25" ht="14.4" customHeight="1" x14ac:dyDescent="0.3">
      <c r="A53" s="948" t="s">
        <v>3823</v>
      </c>
      <c r="B53" s="943">
        <v>1</v>
      </c>
      <c r="C53" s="944">
        <v>0.93</v>
      </c>
      <c r="D53" s="933">
        <v>24</v>
      </c>
      <c r="E53" s="945"/>
      <c r="F53" s="946"/>
      <c r="G53" s="927"/>
      <c r="H53" s="938">
        <v>1</v>
      </c>
      <c r="I53" s="937">
        <v>1.77</v>
      </c>
      <c r="J53" s="926">
        <v>50</v>
      </c>
      <c r="K53" s="939">
        <v>0.93</v>
      </c>
      <c r="L53" s="938">
        <v>4</v>
      </c>
      <c r="M53" s="938">
        <v>33</v>
      </c>
      <c r="N53" s="940">
        <v>11</v>
      </c>
      <c r="O53" s="938" t="s">
        <v>3732</v>
      </c>
      <c r="P53" s="941" t="s">
        <v>3824</v>
      </c>
      <c r="Q53" s="942">
        <f t="shared" si="0"/>
        <v>0</v>
      </c>
      <c r="R53" s="980">
        <f t="shared" si="0"/>
        <v>0.84</v>
      </c>
      <c r="S53" s="942">
        <f t="shared" si="1"/>
        <v>1</v>
      </c>
      <c r="T53" s="980">
        <f t="shared" si="2"/>
        <v>1.77</v>
      </c>
      <c r="U53" s="987">
        <v>11</v>
      </c>
      <c r="V53" s="943">
        <v>50</v>
      </c>
      <c r="W53" s="943">
        <v>39</v>
      </c>
      <c r="X53" s="985">
        <v>4.5454545454545459</v>
      </c>
      <c r="Y53" s="983">
        <v>39</v>
      </c>
    </row>
    <row r="54" spans="1:25" ht="14.4" customHeight="1" x14ac:dyDescent="0.3">
      <c r="A54" s="947" t="s">
        <v>3825</v>
      </c>
      <c r="B54" s="928"/>
      <c r="C54" s="929"/>
      <c r="D54" s="930"/>
      <c r="E54" s="931">
        <v>1</v>
      </c>
      <c r="F54" s="911">
        <v>1.1599999999999999</v>
      </c>
      <c r="G54" s="912">
        <v>31</v>
      </c>
      <c r="H54" s="913">
        <v>1</v>
      </c>
      <c r="I54" s="914">
        <v>0.71</v>
      </c>
      <c r="J54" s="915">
        <v>22</v>
      </c>
      <c r="K54" s="916">
        <v>0.55000000000000004</v>
      </c>
      <c r="L54" s="917">
        <v>2</v>
      </c>
      <c r="M54" s="917">
        <v>21</v>
      </c>
      <c r="N54" s="918">
        <v>7</v>
      </c>
      <c r="O54" s="917" t="s">
        <v>3732</v>
      </c>
      <c r="P54" s="932" t="s">
        <v>3826</v>
      </c>
      <c r="Q54" s="919">
        <f t="shared" si="0"/>
        <v>1</v>
      </c>
      <c r="R54" s="979">
        <f t="shared" si="0"/>
        <v>0.71</v>
      </c>
      <c r="S54" s="919">
        <f t="shared" si="1"/>
        <v>0</v>
      </c>
      <c r="T54" s="979">
        <f t="shared" si="2"/>
        <v>-0.44999999999999996</v>
      </c>
      <c r="U54" s="986">
        <v>7</v>
      </c>
      <c r="V54" s="928">
        <v>22</v>
      </c>
      <c r="W54" s="928">
        <v>15</v>
      </c>
      <c r="X54" s="984">
        <v>3.1428571428571428</v>
      </c>
      <c r="Y54" s="982">
        <v>15</v>
      </c>
    </row>
    <row r="55" spans="1:25" ht="14.4" customHeight="1" x14ac:dyDescent="0.3">
      <c r="A55" s="948" t="s">
        <v>3827</v>
      </c>
      <c r="B55" s="943"/>
      <c r="C55" s="944"/>
      <c r="D55" s="933"/>
      <c r="E55" s="936"/>
      <c r="F55" s="937"/>
      <c r="G55" s="925"/>
      <c r="H55" s="945">
        <v>1</v>
      </c>
      <c r="I55" s="946">
        <v>0.98</v>
      </c>
      <c r="J55" s="926">
        <v>26</v>
      </c>
      <c r="K55" s="939">
        <v>0.81</v>
      </c>
      <c r="L55" s="938">
        <v>3</v>
      </c>
      <c r="M55" s="938">
        <v>24</v>
      </c>
      <c r="N55" s="940">
        <v>8</v>
      </c>
      <c r="O55" s="938" t="s">
        <v>3732</v>
      </c>
      <c r="P55" s="941" t="s">
        <v>3828</v>
      </c>
      <c r="Q55" s="942">
        <f t="shared" si="0"/>
        <v>1</v>
      </c>
      <c r="R55" s="980">
        <f t="shared" si="0"/>
        <v>0.98</v>
      </c>
      <c r="S55" s="942">
        <f t="shared" si="1"/>
        <v>1</v>
      </c>
      <c r="T55" s="980">
        <f t="shared" si="2"/>
        <v>0.98</v>
      </c>
      <c r="U55" s="987">
        <v>8</v>
      </c>
      <c r="V55" s="943">
        <v>26</v>
      </c>
      <c r="W55" s="943">
        <v>18</v>
      </c>
      <c r="X55" s="985">
        <v>3.25</v>
      </c>
      <c r="Y55" s="983">
        <v>18</v>
      </c>
    </row>
    <row r="56" spans="1:25" ht="14.4" customHeight="1" x14ac:dyDescent="0.3">
      <c r="A56" s="947" t="s">
        <v>3829</v>
      </c>
      <c r="B56" s="928">
        <v>1</v>
      </c>
      <c r="C56" s="929">
        <v>1.98</v>
      </c>
      <c r="D56" s="930">
        <v>46</v>
      </c>
      <c r="E56" s="931"/>
      <c r="F56" s="911"/>
      <c r="G56" s="912"/>
      <c r="H56" s="913"/>
      <c r="I56" s="914"/>
      <c r="J56" s="920"/>
      <c r="K56" s="916">
        <v>0.42</v>
      </c>
      <c r="L56" s="917">
        <v>2</v>
      </c>
      <c r="M56" s="917">
        <v>15</v>
      </c>
      <c r="N56" s="918">
        <v>5</v>
      </c>
      <c r="O56" s="917" t="s">
        <v>3732</v>
      </c>
      <c r="P56" s="932" t="s">
        <v>3830</v>
      </c>
      <c r="Q56" s="919">
        <f t="shared" si="0"/>
        <v>-1</v>
      </c>
      <c r="R56" s="979">
        <f t="shared" si="0"/>
        <v>-1.98</v>
      </c>
      <c r="S56" s="919">
        <f t="shared" si="1"/>
        <v>0</v>
      </c>
      <c r="T56" s="979">
        <f t="shared" si="2"/>
        <v>0</v>
      </c>
      <c r="U56" s="986" t="s">
        <v>546</v>
      </c>
      <c r="V56" s="928" t="s">
        <v>546</v>
      </c>
      <c r="W56" s="928" t="s">
        <v>546</v>
      </c>
      <c r="X56" s="984" t="s">
        <v>546</v>
      </c>
      <c r="Y56" s="982"/>
    </row>
    <row r="57" spans="1:25" ht="14.4" customHeight="1" x14ac:dyDescent="0.3">
      <c r="A57" s="948" t="s">
        <v>3831</v>
      </c>
      <c r="B57" s="943">
        <v>2</v>
      </c>
      <c r="C57" s="944">
        <v>1.1200000000000001</v>
      </c>
      <c r="D57" s="933">
        <v>12</v>
      </c>
      <c r="E57" s="936">
        <v>5</v>
      </c>
      <c r="F57" s="937">
        <v>6.5</v>
      </c>
      <c r="G57" s="925">
        <v>32.6</v>
      </c>
      <c r="H57" s="945">
        <v>5</v>
      </c>
      <c r="I57" s="946">
        <v>5.0199999999999996</v>
      </c>
      <c r="J57" s="926">
        <v>30.4</v>
      </c>
      <c r="K57" s="939">
        <v>0.56000000000000005</v>
      </c>
      <c r="L57" s="938">
        <v>2</v>
      </c>
      <c r="M57" s="938">
        <v>21</v>
      </c>
      <c r="N57" s="940">
        <v>7</v>
      </c>
      <c r="O57" s="938" t="s">
        <v>3732</v>
      </c>
      <c r="P57" s="941" t="s">
        <v>3832</v>
      </c>
      <c r="Q57" s="942">
        <f t="shared" si="0"/>
        <v>3</v>
      </c>
      <c r="R57" s="980">
        <f t="shared" si="0"/>
        <v>3.8999999999999995</v>
      </c>
      <c r="S57" s="942">
        <f t="shared" si="1"/>
        <v>0</v>
      </c>
      <c r="T57" s="980">
        <f t="shared" si="2"/>
        <v>-1.4800000000000004</v>
      </c>
      <c r="U57" s="987">
        <v>35</v>
      </c>
      <c r="V57" s="943">
        <v>152</v>
      </c>
      <c r="W57" s="943">
        <v>117</v>
      </c>
      <c r="X57" s="985">
        <v>4.3428571428571425</v>
      </c>
      <c r="Y57" s="983">
        <v>117</v>
      </c>
    </row>
    <row r="58" spans="1:25" ht="14.4" customHeight="1" x14ac:dyDescent="0.3">
      <c r="A58" s="948" t="s">
        <v>3833</v>
      </c>
      <c r="B58" s="943">
        <v>1</v>
      </c>
      <c r="C58" s="944">
        <v>1.24</v>
      </c>
      <c r="D58" s="933">
        <v>31</v>
      </c>
      <c r="E58" s="936"/>
      <c r="F58" s="937"/>
      <c r="G58" s="925"/>
      <c r="H58" s="945">
        <v>2</v>
      </c>
      <c r="I58" s="946">
        <v>3.13</v>
      </c>
      <c r="J58" s="926">
        <v>35.5</v>
      </c>
      <c r="K58" s="939">
        <v>0.82</v>
      </c>
      <c r="L58" s="938">
        <v>3</v>
      </c>
      <c r="M58" s="938">
        <v>24</v>
      </c>
      <c r="N58" s="940">
        <v>8</v>
      </c>
      <c r="O58" s="938" t="s">
        <v>3732</v>
      </c>
      <c r="P58" s="941" t="s">
        <v>3834</v>
      </c>
      <c r="Q58" s="942">
        <f t="shared" si="0"/>
        <v>1</v>
      </c>
      <c r="R58" s="980">
        <f t="shared" si="0"/>
        <v>1.89</v>
      </c>
      <c r="S58" s="942">
        <f t="shared" si="1"/>
        <v>2</v>
      </c>
      <c r="T58" s="980">
        <f t="shared" si="2"/>
        <v>3.13</v>
      </c>
      <c r="U58" s="987">
        <v>16</v>
      </c>
      <c r="V58" s="943">
        <v>71</v>
      </c>
      <c r="W58" s="943">
        <v>55</v>
      </c>
      <c r="X58" s="985">
        <v>4.4375</v>
      </c>
      <c r="Y58" s="983">
        <v>55</v>
      </c>
    </row>
    <row r="59" spans="1:25" ht="14.4" customHeight="1" x14ac:dyDescent="0.3">
      <c r="A59" s="947" t="s">
        <v>3835</v>
      </c>
      <c r="B59" s="928"/>
      <c r="C59" s="929"/>
      <c r="D59" s="930"/>
      <c r="E59" s="913">
        <v>2</v>
      </c>
      <c r="F59" s="914">
        <v>9.68</v>
      </c>
      <c r="G59" s="920">
        <v>38</v>
      </c>
      <c r="H59" s="917"/>
      <c r="I59" s="911"/>
      <c r="J59" s="912"/>
      <c r="K59" s="916">
        <v>5.09</v>
      </c>
      <c r="L59" s="917">
        <v>3</v>
      </c>
      <c r="M59" s="917">
        <v>30</v>
      </c>
      <c r="N59" s="918">
        <v>10</v>
      </c>
      <c r="O59" s="917" t="s">
        <v>3554</v>
      </c>
      <c r="P59" s="932" t="s">
        <v>3836</v>
      </c>
      <c r="Q59" s="919">
        <f t="shared" si="0"/>
        <v>0</v>
      </c>
      <c r="R59" s="979">
        <f t="shared" si="0"/>
        <v>0</v>
      </c>
      <c r="S59" s="919">
        <f t="shared" si="1"/>
        <v>-2</v>
      </c>
      <c r="T59" s="979">
        <f t="shared" si="2"/>
        <v>-9.68</v>
      </c>
      <c r="U59" s="986" t="s">
        <v>546</v>
      </c>
      <c r="V59" s="928" t="s">
        <v>546</v>
      </c>
      <c r="W59" s="928" t="s">
        <v>546</v>
      </c>
      <c r="X59" s="984" t="s">
        <v>546</v>
      </c>
      <c r="Y59" s="982"/>
    </row>
    <row r="60" spans="1:25" ht="14.4" customHeight="1" x14ac:dyDescent="0.3">
      <c r="A60" s="947" t="s">
        <v>3837</v>
      </c>
      <c r="B60" s="921">
        <v>1</v>
      </c>
      <c r="C60" s="922">
        <v>3.57</v>
      </c>
      <c r="D60" s="923">
        <v>20</v>
      </c>
      <c r="E60" s="931"/>
      <c r="F60" s="911"/>
      <c r="G60" s="912"/>
      <c r="H60" s="917"/>
      <c r="I60" s="911"/>
      <c r="J60" s="912"/>
      <c r="K60" s="916">
        <v>3.31</v>
      </c>
      <c r="L60" s="917">
        <v>2</v>
      </c>
      <c r="M60" s="917">
        <v>18</v>
      </c>
      <c r="N60" s="918">
        <v>6</v>
      </c>
      <c r="O60" s="917" t="s">
        <v>3732</v>
      </c>
      <c r="P60" s="932" t="s">
        <v>3838</v>
      </c>
      <c r="Q60" s="919">
        <f t="shared" si="0"/>
        <v>-1</v>
      </c>
      <c r="R60" s="979">
        <f t="shared" si="0"/>
        <v>-3.57</v>
      </c>
      <c r="S60" s="919">
        <f t="shared" si="1"/>
        <v>0</v>
      </c>
      <c r="T60" s="979">
        <f t="shared" si="2"/>
        <v>0</v>
      </c>
      <c r="U60" s="986" t="s">
        <v>546</v>
      </c>
      <c r="V60" s="928" t="s">
        <v>546</v>
      </c>
      <c r="W60" s="928" t="s">
        <v>546</v>
      </c>
      <c r="X60" s="984" t="s">
        <v>546</v>
      </c>
      <c r="Y60" s="982"/>
    </row>
    <row r="61" spans="1:25" ht="14.4" customHeight="1" x14ac:dyDescent="0.3">
      <c r="A61" s="947" t="s">
        <v>3839</v>
      </c>
      <c r="B61" s="928"/>
      <c r="C61" s="929"/>
      <c r="D61" s="930"/>
      <c r="E61" s="913">
        <v>2</v>
      </c>
      <c r="F61" s="914">
        <v>7.75</v>
      </c>
      <c r="G61" s="920">
        <v>26</v>
      </c>
      <c r="H61" s="917"/>
      <c r="I61" s="911"/>
      <c r="J61" s="912"/>
      <c r="K61" s="916">
        <v>3.36</v>
      </c>
      <c r="L61" s="917">
        <v>2</v>
      </c>
      <c r="M61" s="917">
        <v>21</v>
      </c>
      <c r="N61" s="918">
        <v>7</v>
      </c>
      <c r="O61" s="917" t="s">
        <v>3554</v>
      </c>
      <c r="P61" s="932" t="s">
        <v>3840</v>
      </c>
      <c r="Q61" s="919">
        <f t="shared" si="0"/>
        <v>0</v>
      </c>
      <c r="R61" s="979">
        <f t="shared" si="0"/>
        <v>0</v>
      </c>
      <c r="S61" s="919">
        <f t="shared" si="1"/>
        <v>-2</v>
      </c>
      <c r="T61" s="979">
        <f t="shared" si="2"/>
        <v>-7.75</v>
      </c>
      <c r="U61" s="986" t="s">
        <v>546</v>
      </c>
      <c r="V61" s="928" t="s">
        <v>546</v>
      </c>
      <c r="W61" s="928" t="s">
        <v>546</v>
      </c>
      <c r="X61" s="984" t="s">
        <v>546</v>
      </c>
      <c r="Y61" s="982"/>
    </row>
    <row r="62" spans="1:25" ht="14.4" customHeight="1" x14ac:dyDescent="0.3">
      <c r="A62" s="947" t="s">
        <v>3841</v>
      </c>
      <c r="B62" s="921">
        <v>4</v>
      </c>
      <c r="C62" s="922">
        <v>11.4</v>
      </c>
      <c r="D62" s="923">
        <v>2</v>
      </c>
      <c r="E62" s="931"/>
      <c r="F62" s="911"/>
      <c r="G62" s="912"/>
      <c r="H62" s="917"/>
      <c r="I62" s="911"/>
      <c r="J62" s="912"/>
      <c r="K62" s="916">
        <v>2.85</v>
      </c>
      <c r="L62" s="917">
        <v>2</v>
      </c>
      <c r="M62" s="917">
        <v>15</v>
      </c>
      <c r="N62" s="918">
        <v>5</v>
      </c>
      <c r="O62" s="917" t="s">
        <v>3732</v>
      </c>
      <c r="P62" s="932" t="s">
        <v>3842</v>
      </c>
      <c r="Q62" s="919">
        <f t="shared" si="0"/>
        <v>-4</v>
      </c>
      <c r="R62" s="979">
        <f t="shared" si="0"/>
        <v>-11.4</v>
      </c>
      <c r="S62" s="919">
        <f t="shared" si="1"/>
        <v>0</v>
      </c>
      <c r="T62" s="979">
        <f t="shared" si="2"/>
        <v>0</v>
      </c>
      <c r="U62" s="986" t="s">
        <v>546</v>
      </c>
      <c r="V62" s="928" t="s">
        <v>546</v>
      </c>
      <c r="W62" s="928" t="s">
        <v>546</v>
      </c>
      <c r="X62" s="984" t="s">
        <v>546</v>
      </c>
      <c r="Y62" s="982"/>
    </row>
    <row r="63" spans="1:25" ht="14.4" customHeight="1" x14ac:dyDescent="0.3">
      <c r="A63" s="948" t="s">
        <v>3843</v>
      </c>
      <c r="B63" s="934">
        <v>1</v>
      </c>
      <c r="C63" s="935">
        <v>3.21</v>
      </c>
      <c r="D63" s="924">
        <v>2</v>
      </c>
      <c r="E63" s="936"/>
      <c r="F63" s="937"/>
      <c r="G63" s="925"/>
      <c r="H63" s="938"/>
      <c r="I63" s="937"/>
      <c r="J63" s="925"/>
      <c r="K63" s="939">
        <v>3.81</v>
      </c>
      <c r="L63" s="938">
        <v>3</v>
      </c>
      <c r="M63" s="938">
        <v>24</v>
      </c>
      <c r="N63" s="940">
        <v>8</v>
      </c>
      <c r="O63" s="938" t="s">
        <v>3732</v>
      </c>
      <c r="P63" s="941" t="s">
        <v>3842</v>
      </c>
      <c r="Q63" s="942">
        <f t="shared" si="0"/>
        <v>-1</v>
      </c>
      <c r="R63" s="980">
        <f t="shared" si="0"/>
        <v>-3.21</v>
      </c>
      <c r="S63" s="942">
        <f t="shared" si="1"/>
        <v>0</v>
      </c>
      <c r="T63" s="980">
        <f t="shared" si="2"/>
        <v>0</v>
      </c>
      <c r="U63" s="987" t="s">
        <v>546</v>
      </c>
      <c r="V63" s="943" t="s">
        <v>546</v>
      </c>
      <c r="W63" s="943" t="s">
        <v>546</v>
      </c>
      <c r="X63" s="985" t="s">
        <v>546</v>
      </c>
      <c r="Y63" s="983"/>
    </row>
    <row r="64" spans="1:25" ht="14.4" customHeight="1" x14ac:dyDescent="0.3">
      <c r="A64" s="947" t="s">
        <v>3844</v>
      </c>
      <c r="B64" s="928"/>
      <c r="C64" s="929"/>
      <c r="D64" s="930"/>
      <c r="E64" s="931"/>
      <c r="F64" s="911"/>
      <c r="G64" s="912"/>
      <c r="H64" s="913">
        <v>1</v>
      </c>
      <c r="I64" s="914">
        <v>2.12</v>
      </c>
      <c r="J64" s="915">
        <v>24</v>
      </c>
      <c r="K64" s="916">
        <v>2.12</v>
      </c>
      <c r="L64" s="917">
        <v>3</v>
      </c>
      <c r="M64" s="917">
        <v>24</v>
      </c>
      <c r="N64" s="918">
        <v>8</v>
      </c>
      <c r="O64" s="917" t="s">
        <v>3732</v>
      </c>
      <c r="P64" s="932" t="s">
        <v>3845</v>
      </c>
      <c r="Q64" s="919">
        <f t="shared" si="0"/>
        <v>1</v>
      </c>
      <c r="R64" s="979">
        <f t="shared" si="0"/>
        <v>2.12</v>
      </c>
      <c r="S64" s="919">
        <f t="shared" si="1"/>
        <v>1</v>
      </c>
      <c r="T64" s="979">
        <f t="shared" si="2"/>
        <v>2.12</v>
      </c>
      <c r="U64" s="986">
        <v>8</v>
      </c>
      <c r="V64" s="928">
        <v>24</v>
      </c>
      <c r="W64" s="928">
        <v>16</v>
      </c>
      <c r="X64" s="984">
        <v>3</v>
      </c>
      <c r="Y64" s="982">
        <v>16</v>
      </c>
    </row>
    <row r="65" spans="1:25" ht="14.4" customHeight="1" x14ac:dyDescent="0.3">
      <c r="A65" s="947" t="s">
        <v>3846</v>
      </c>
      <c r="B65" s="928">
        <v>1</v>
      </c>
      <c r="C65" s="929">
        <v>1.28</v>
      </c>
      <c r="D65" s="930">
        <v>26</v>
      </c>
      <c r="E65" s="931"/>
      <c r="F65" s="911"/>
      <c r="G65" s="912"/>
      <c r="H65" s="913">
        <v>1</v>
      </c>
      <c r="I65" s="914">
        <v>1.24</v>
      </c>
      <c r="J65" s="915">
        <v>16</v>
      </c>
      <c r="K65" s="916">
        <v>1.24</v>
      </c>
      <c r="L65" s="917">
        <v>5</v>
      </c>
      <c r="M65" s="917">
        <v>42</v>
      </c>
      <c r="N65" s="918">
        <v>14</v>
      </c>
      <c r="O65" s="917" t="s">
        <v>3732</v>
      </c>
      <c r="P65" s="932" t="s">
        <v>3847</v>
      </c>
      <c r="Q65" s="919">
        <f t="shared" si="0"/>
        <v>0</v>
      </c>
      <c r="R65" s="979">
        <f t="shared" si="0"/>
        <v>-4.0000000000000036E-2</v>
      </c>
      <c r="S65" s="919">
        <f t="shared" si="1"/>
        <v>1</v>
      </c>
      <c r="T65" s="979">
        <f t="shared" si="2"/>
        <v>1.24</v>
      </c>
      <c r="U65" s="986">
        <v>14</v>
      </c>
      <c r="V65" s="928">
        <v>16</v>
      </c>
      <c r="W65" s="928">
        <v>2</v>
      </c>
      <c r="X65" s="984">
        <v>1.1428571428571428</v>
      </c>
      <c r="Y65" s="982">
        <v>2</v>
      </c>
    </row>
    <row r="66" spans="1:25" ht="14.4" customHeight="1" x14ac:dyDescent="0.3">
      <c r="A66" s="947" t="s">
        <v>3848</v>
      </c>
      <c r="B66" s="921">
        <v>1</v>
      </c>
      <c r="C66" s="922">
        <v>5.95</v>
      </c>
      <c r="D66" s="923">
        <v>2</v>
      </c>
      <c r="E66" s="931"/>
      <c r="F66" s="911"/>
      <c r="G66" s="912"/>
      <c r="H66" s="917"/>
      <c r="I66" s="911"/>
      <c r="J66" s="912"/>
      <c r="K66" s="916">
        <v>5.95</v>
      </c>
      <c r="L66" s="917">
        <v>1</v>
      </c>
      <c r="M66" s="917">
        <v>9</v>
      </c>
      <c r="N66" s="918">
        <v>3</v>
      </c>
      <c r="O66" s="917" t="s">
        <v>3554</v>
      </c>
      <c r="P66" s="932" t="s">
        <v>3849</v>
      </c>
      <c r="Q66" s="919">
        <f t="shared" si="0"/>
        <v>-1</v>
      </c>
      <c r="R66" s="979">
        <f t="shared" si="0"/>
        <v>-5.95</v>
      </c>
      <c r="S66" s="919">
        <f t="shared" si="1"/>
        <v>0</v>
      </c>
      <c r="T66" s="979">
        <f t="shared" si="2"/>
        <v>0</v>
      </c>
      <c r="U66" s="986" t="s">
        <v>546</v>
      </c>
      <c r="V66" s="928" t="s">
        <v>546</v>
      </c>
      <c r="W66" s="928" t="s">
        <v>546</v>
      </c>
      <c r="X66" s="984" t="s">
        <v>546</v>
      </c>
      <c r="Y66" s="982"/>
    </row>
    <row r="67" spans="1:25" ht="14.4" customHeight="1" x14ac:dyDescent="0.3">
      <c r="A67" s="947" t="s">
        <v>3850</v>
      </c>
      <c r="B67" s="921">
        <v>1</v>
      </c>
      <c r="C67" s="922">
        <v>2.94</v>
      </c>
      <c r="D67" s="923">
        <v>2</v>
      </c>
      <c r="E67" s="931"/>
      <c r="F67" s="911"/>
      <c r="G67" s="912"/>
      <c r="H67" s="917"/>
      <c r="I67" s="911"/>
      <c r="J67" s="912"/>
      <c r="K67" s="916">
        <v>2.94</v>
      </c>
      <c r="L67" s="917">
        <v>1</v>
      </c>
      <c r="M67" s="917">
        <v>9</v>
      </c>
      <c r="N67" s="918">
        <v>3</v>
      </c>
      <c r="O67" s="917" t="s">
        <v>3554</v>
      </c>
      <c r="P67" s="932" t="s">
        <v>3851</v>
      </c>
      <c r="Q67" s="919">
        <f t="shared" si="0"/>
        <v>-1</v>
      </c>
      <c r="R67" s="979">
        <f t="shared" si="0"/>
        <v>-2.94</v>
      </c>
      <c r="S67" s="919">
        <f t="shared" si="1"/>
        <v>0</v>
      </c>
      <c r="T67" s="979">
        <f t="shared" si="2"/>
        <v>0</v>
      </c>
      <c r="U67" s="986" t="s">
        <v>546</v>
      </c>
      <c r="V67" s="928" t="s">
        <v>546</v>
      </c>
      <c r="W67" s="928" t="s">
        <v>546</v>
      </c>
      <c r="X67" s="984" t="s">
        <v>546</v>
      </c>
      <c r="Y67" s="982"/>
    </row>
    <row r="68" spans="1:25" ht="14.4" customHeight="1" x14ac:dyDescent="0.3">
      <c r="A68" s="948" t="s">
        <v>3852</v>
      </c>
      <c r="B68" s="934">
        <v>4</v>
      </c>
      <c r="C68" s="935">
        <v>14.67</v>
      </c>
      <c r="D68" s="924">
        <v>2</v>
      </c>
      <c r="E68" s="936"/>
      <c r="F68" s="937"/>
      <c r="G68" s="925"/>
      <c r="H68" s="938"/>
      <c r="I68" s="937"/>
      <c r="J68" s="925"/>
      <c r="K68" s="939">
        <v>3.67</v>
      </c>
      <c r="L68" s="938">
        <v>1</v>
      </c>
      <c r="M68" s="938">
        <v>12</v>
      </c>
      <c r="N68" s="940">
        <v>4</v>
      </c>
      <c r="O68" s="938" t="s">
        <v>3554</v>
      </c>
      <c r="P68" s="941" t="s">
        <v>3851</v>
      </c>
      <c r="Q68" s="942">
        <f t="shared" si="0"/>
        <v>-4</v>
      </c>
      <c r="R68" s="980">
        <f t="shared" si="0"/>
        <v>-14.67</v>
      </c>
      <c r="S68" s="942">
        <f t="shared" si="1"/>
        <v>0</v>
      </c>
      <c r="T68" s="980">
        <f t="shared" si="2"/>
        <v>0</v>
      </c>
      <c r="U68" s="987" t="s">
        <v>546</v>
      </c>
      <c r="V68" s="943" t="s">
        <v>546</v>
      </c>
      <c r="W68" s="943" t="s">
        <v>546</v>
      </c>
      <c r="X68" s="985" t="s">
        <v>546</v>
      </c>
      <c r="Y68" s="983"/>
    </row>
    <row r="69" spans="1:25" ht="14.4" customHeight="1" x14ac:dyDescent="0.3">
      <c r="A69" s="948" t="s">
        <v>3853</v>
      </c>
      <c r="B69" s="934">
        <v>2</v>
      </c>
      <c r="C69" s="935">
        <v>8.73</v>
      </c>
      <c r="D69" s="924">
        <v>2</v>
      </c>
      <c r="E69" s="936"/>
      <c r="F69" s="937"/>
      <c r="G69" s="925"/>
      <c r="H69" s="938"/>
      <c r="I69" s="937"/>
      <c r="J69" s="925"/>
      <c r="K69" s="939">
        <v>4.37</v>
      </c>
      <c r="L69" s="938">
        <v>2</v>
      </c>
      <c r="M69" s="938">
        <v>21</v>
      </c>
      <c r="N69" s="940">
        <v>7</v>
      </c>
      <c r="O69" s="938" t="s">
        <v>3554</v>
      </c>
      <c r="P69" s="941" t="s">
        <v>3851</v>
      </c>
      <c r="Q69" s="942">
        <f t="shared" si="0"/>
        <v>-2</v>
      </c>
      <c r="R69" s="980">
        <f t="shared" si="0"/>
        <v>-8.73</v>
      </c>
      <c r="S69" s="942">
        <f t="shared" si="1"/>
        <v>0</v>
      </c>
      <c r="T69" s="980">
        <f t="shared" si="2"/>
        <v>0</v>
      </c>
      <c r="U69" s="987" t="s">
        <v>546</v>
      </c>
      <c r="V69" s="943" t="s">
        <v>546</v>
      </c>
      <c r="W69" s="943" t="s">
        <v>546</v>
      </c>
      <c r="X69" s="985" t="s">
        <v>546</v>
      </c>
      <c r="Y69" s="983"/>
    </row>
    <row r="70" spans="1:25" ht="14.4" customHeight="1" x14ac:dyDescent="0.3">
      <c r="A70" s="947" t="s">
        <v>3854</v>
      </c>
      <c r="B70" s="921">
        <v>15</v>
      </c>
      <c r="C70" s="922">
        <v>7.09</v>
      </c>
      <c r="D70" s="923">
        <v>2.1</v>
      </c>
      <c r="E70" s="931"/>
      <c r="F70" s="911"/>
      <c r="G70" s="912"/>
      <c r="H70" s="917"/>
      <c r="I70" s="911"/>
      <c r="J70" s="912"/>
      <c r="K70" s="916">
        <v>0.42</v>
      </c>
      <c r="L70" s="917">
        <v>1</v>
      </c>
      <c r="M70" s="917">
        <v>6</v>
      </c>
      <c r="N70" s="918">
        <v>2</v>
      </c>
      <c r="O70" s="917" t="s">
        <v>3732</v>
      </c>
      <c r="P70" s="932" t="s">
        <v>3855</v>
      </c>
      <c r="Q70" s="919">
        <f t="shared" ref="Q70:R133" si="3">H70-B70</f>
        <v>-15</v>
      </c>
      <c r="R70" s="979">
        <f t="shared" si="3"/>
        <v>-7.09</v>
      </c>
      <c r="S70" s="919">
        <f t="shared" ref="S70:S133" si="4">H70-E70</f>
        <v>0</v>
      </c>
      <c r="T70" s="979">
        <f t="shared" ref="T70:T133" si="5">I70-F70</f>
        <v>0</v>
      </c>
      <c r="U70" s="986" t="s">
        <v>546</v>
      </c>
      <c r="V70" s="928" t="s">
        <v>546</v>
      </c>
      <c r="W70" s="928" t="s">
        <v>546</v>
      </c>
      <c r="X70" s="984" t="s">
        <v>546</v>
      </c>
      <c r="Y70" s="982"/>
    </row>
    <row r="71" spans="1:25" ht="14.4" customHeight="1" x14ac:dyDescent="0.3">
      <c r="A71" s="948" t="s">
        <v>3856</v>
      </c>
      <c r="B71" s="934">
        <v>9</v>
      </c>
      <c r="C71" s="935">
        <v>5.7</v>
      </c>
      <c r="D71" s="924">
        <v>2</v>
      </c>
      <c r="E71" s="936"/>
      <c r="F71" s="937"/>
      <c r="G71" s="925"/>
      <c r="H71" s="938"/>
      <c r="I71" s="937"/>
      <c r="J71" s="925"/>
      <c r="K71" s="939">
        <v>0.55000000000000004</v>
      </c>
      <c r="L71" s="938">
        <v>1</v>
      </c>
      <c r="M71" s="938">
        <v>9</v>
      </c>
      <c r="N71" s="940">
        <v>3</v>
      </c>
      <c r="O71" s="938" t="s">
        <v>3732</v>
      </c>
      <c r="P71" s="941" t="s">
        <v>3857</v>
      </c>
      <c r="Q71" s="942">
        <f t="shared" si="3"/>
        <v>-9</v>
      </c>
      <c r="R71" s="980">
        <f t="shared" si="3"/>
        <v>-5.7</v>
      </c>
      <c r="S71" s="942">
        <f t="shared" si="4"/>
        <v>0</v>
      </c>
      <c r="T71" s="980">
        <f t="shared" si="5"/>
        <v>0</v>
      </c>
      <c r="U71" s="987" t="s">
        <v>546</v>
      </c>
      <c r="V71" s="943" t="s">
        <v>546</v>
      </c>
      <c r="W71" s="943" t="s">
        <v>546</v>
      </c>
      <c r="X71" s="985" t="s">
        <v>546</v>
      </c>
      <c r="Y71" s="983"/>
    </row>
    <row r="72" spans="1:25" ht="14.4" customHeight="1" x14ac:dyDescent="0.3">
      <c r="A72" s="948" t="s">
        <v>3858</v>
      </c>
      <c r="B72" s="934">
        <v>1</v>
      </c>
      <c r="C72" s="935">
        <v>2.36</v>
      </c>
      <c r="D72" s="924">
        <v>31</v>
      </c>
      <c r="E72" s="936"/>
      <c r="F72" s="937"/>
      <c r="G72" s="925"/>
      <c r="H72" s="938"/>
      <c r="I72" s="937"/>
      <c r="J72" s="925"/>
      <c r="K72" s="939">
        <v>0.68</v>
      </c>
      <c r="L72" s="938">
        <v>1</v>
      </c>
      <c r="M72" s="938">
        <v>12</v>
      </c>
      <c r="N72" s="940">
        <v>4</v>
      </c>
      <c r="O72" s="938" t="s">
        <v>3732</v>
      </c>
      <c r="P72" s="941" t="s">
        <v>3859</v>
      </c>
      <c r="Q72" s="942">
        <f t="shared" si="3"/>
        <v>-1</v>
      </c>
      <c r="R72" s="980">
        <f t="shared" si="3"/>
        <v>-2.36</v>
      </c>
      <c r="S72" s="942">
        <f t="shared" si="4"/>
        <v>0</v>
      </c>
      <c r="T72" s="980">
        <f t="shared" si="5"/>
        <v>0</v>
      </c>
      <c r="U72" s="987" t="s">
        <v>546</v>
      </c>
      <c r="V72" s="943" t="s">
        <v>546</v>
      </c>
      <c r="W72" s="943" t="s">
        <v>546</v>
      </c>
      <c r="X72" s="985" t="s">
        <v>546</v>
      </c>
      <c r="Y72" s="983"/>
    </row>
    <row r="73" spans="1:25" ht="14.4" customHeight="1" x14ac:dyDescent="0.3">
      <c r="A73" s="947" t="s">
        <v>3860</v>
      </c>
      <c r="B73" s="928"/>
      <c r="C73" s="929"/>
      <c r="D73" s="930"/>
      <c r="E73" s="931"/>
      <c r="F73" s="911"/>
      <c r="G73" s="912"/>
      <c r="H73" s="913">
        <v>1</v>
      </c>
      <c r="I73" s="914">
        <v>2.56</v>
      </c>
      <c r="J73" s="915">
        <v>36</v>
      </c>
      <c r="K73" s="916">
        <v>1.63</v>
      </c>
      <c r="L73" s="917">
        <v>3</v>
      </c>
      <c r="M73" s="917">
        <v>27</v>
      </c>
      <c r="N73" s="918">
        <v>9</v>
      </c>
      <c r="O73" s="917" t="s">
        <v>3732</v>
      </c>
      <c r="P73" s="932" t="s">
        <v>3861</v>
      </c>
      <c r="Q73" s="919">
        <f t="shared" si="3"/>
        <v>1</v>
      </c>
      <c r="R73" s="979">
        <f t="shared" si="3"/>
        <v>2.56</v>
      </c>
      <c r="S73" s="919">
        <f t="shared" si="4"/>
        <v>1</v>
      </c>
      <c r="T73" s="979">
        <f t="shared" si="5"/>
        <v>2.56</v>
      </c>
      <c r="U73" s="986">
        <v>9</v>
      </c>
      <c r="V73" s="928">
        <v>36</v>
      </c>
      <c r="W73" s="928">
        <v>27</v>
      </c>
      <c r="X73" s="984">
        <v>4</v>
      </c>
      <c r="Y73" s="982">
        <v>27</v>
      </c>
    </row>
    <row r="74" spans="1:25" ht="14.4" customHeight="1" x14ac:dyDescent="0.3">
      <c r="A74" s="947" t="s">
        <v>3862</v>
      </c>
      <c r="B74" s="928"/>
      <c r="C74" s="929"/>
      <c r="D74" s="930"/>
      <c r="E74" s="913">
        <v>1</v>
      </c>
      <c r="F74" s="914">
        <v>0.73</v>
      </c>
      <c r="G74" s="920">
        <v>10</v>
      </c>
      <c r="H74" s="917"/>
      <c r="I74" s="911"/>
      <c r="J74" s="912"/>
      <c r="K74" s="916">
        <v>0.73</v>
      </c>
      <c r="L74" s="917">
        <v>2</v>
      </c>
      <c r="M74" s="917">
        <v>21</v>
      </c>
      <c r="N74" s="918">
        <v>7</v>
      </c>
      <c r="O74" s="917" t="s">
        <v>3732</v>
      </c>
      <c r="P74" s="932" t="s">
        <v>3863</v>
      </c>
      <c r="Q74" s="919">
        <f t="shared" si="3"/>
        <v>0</v>
      </c>
      <c r="R74" s="979">
        <f t="shared" si="3"/>
        <v>0</v>
      </c>
      <c r="S74" s="919">
        <f t="shared" si="4"/>
        <v>-1</v>
      </c>
      <c r="T74" s="979">
        <f t="shared" si="5"/>
        <v>-0.73</v>
      </c>
      <c r="U74" s="986" t="s">
        <v>546</v>
      </c>
      <c r="V74" s="928" t="s">
        <v>546</v>
      </c>
      <c r="W74" s="928" t="s">
        <v>546</v>
      </c>
      <c r="X74" s="984" t="s">
        <v>546</v>
      </c>
      <c r="Y74" s="982"/>
    </row>
    <row r="75" spans="1:25" ht="14.4" customHeight="1" x14ac:dyDescent="0.3">
      <c r="A75" s="947" t="s">
        <v>3864</v>
      </c>
      <c r="B75" s="928">
        <v>1</v>
      </c>
      <c r="C75" s="929">
        <v>0.55000000000000004</v>
      </c>
      <c r="D75" s="930">
        <v>18</v>
      </c>
      <c r="E75" s="913">
        <v>1</v>
      </c>
      <c r="F75" s="914">
        <v>0.56000000000000005</v>
      </c>
      <c r="G75" s="920">
        <v>19</v>
      </c>
      <c r="H75" s="917">
        <v>2</v>
      </c>
      <c r="I75" s="911">
        <v>1.37</v>
      </c>
      <c r="J75" s="915">
        <v>23</v>
      </c>
      <c r="K75" s="916">
        <v>0.55000000000000004</v>
      </c>
      <c r="L75" s="917">
        <v>3</v>
      </c>
      <c r="M75" s="917">
        <v>24</v>
      </c>
      <c r="N75" s="918">
        <v>8</v>
      </c>
      <c r="O75" s="917" t="s">
        <v>3732</v>
      </c>
      <c r="P75" s="932" t="s">
        <v>3865</v>
      </c>
      <c r="Q75" s="919">
        <f t="shared" si="3"/>
        <v>1</v>
      </c>
      <c r="R75" s="979">
        <f t="shared" si="3"/>
        <v>0.82000000000000006</v>
      </c>
      <c r="S75" s="919">
        <f t="shared" si="4"/>
        <v>1</v>
      </c>
      <c r="T75" s="979">
        <f t="shared" si="5"/>
        <v>0.81</v>
      </c>
      <c r="U75" s="986">
        <v>16</v>
      </c>
      <c r="V75" s="928">
        <v>46</v>
      </c>
      <c r="W75" s="928">
        <v>30</v>
      </c>
      <c r="X75" s="984">
        <v>2.875</v>
      </c>
      <c r="Y75" s="982">
        <v>30</v>
      </c>
    </row>
    <row r="76" spans="1:25" ht="14.4" customHeight="1" x14ac:dyDescent="0.3">
      <c r="A76" s="948" t="s">
        <v>3866</v>
      </c>
      <c r="B76" s="943">
        <v>1</v>
      </c>
      <c r="C76" s="944">
        <v>0.68</v>
      </c>
      <c r="D76" s="933">
        <v>17</v>
      </c>
      <c r="E76" s="945">
        <v>3</v>
      </c>
      <c r="F76" s="946">
        <v>2.3199999999999998</v>
      </c>
      <c r="G76" s="927">
        <v>24.3</v>
      </c>
      <c r="H76" s="938">
        <v>1</v>
      </c>
      <c r="I76" s="937">
        <v>0.68</v>
      </c>
      <c r="J76" s="926">
        <v>21</v>
      </c>
      <c r="K76" s="939">
        <v>0.68</v>
      </c>
      <c r="L76" s="938">
        <v>3</v>
      </c>
      <c r="M76" s="938">
        <v>27</v>
      </c>
      <c r="N76" s="940">
        <v>9</v>
      </c>
      <c r="O76" s="938" t="s">
        <v>3732</v>
      </c>
      <c r="P76" s="941" t="s">
        <v>3867</v>
      </c>
      <c r="Q76" s="942">
        <f t="shared" si="3"/>
        <v>0</v>
      </c>
      <c r="R76" s="980">
        <f t="shared" si="3"/>
        <v>0</v>
      </c>
      <c r="S76" s="942">
        <f t="shared" si="4"/>
        <v>-2</v>
      </c>
      <c r="T76" s="980">
        <f t="shared" si="5"/>
        <v>-1.6399999999999997</v>
      </c>
      <c r="U76" s="987">
        <v>9</v>
      </c>
      <c r="V76" s="943">
        <v>21</v>
      </c>
      <c r="W76" s="943">
        <v>12</v>
      </c>
      <c r="X76" s="985">
        <v>2.3333333333333335</v>
      </c>
      <c r="Y76" s="983">
        <v>12</v>
      </c>
    </row>
    <row r="77" spans="1:25" ht="14.4" customHeight="1" x14ac:dyDescent="0.3">
      <c r="A77" s="948" t="s">
        <v>3868</v>
      </c>
      <c r="B77" s="943">
        <v>5</v>
      </c>
      <c r="C77" s="944">
        <v>5.73</v>
      </c>
      <c r="D77" s="933">
        <v>21.8</v>
      </c>
      <c r="E77" s="945">
        <v>4</v>
      </c>
      <c r="F77" s="946">
        <v>4.47</v>
      </c>
      <c r="G77" s="927">
        <v>27.5</v>
      </c>
      <c r="H77" s="938">
        <v>3</v>
      </c>
      <c r="I77" s="937">
        <v>3.2</v>
      </c>
      <c r="J77" s="926">
        <v>26.7</v>
      </c>
      <c r="K77" s="939">
        <v>1.04</v>
      </c>
      <c r="L77" s="938">
        <v>4</v>
      </c>
      <c r="M77" s="938">
        <v>36</v>
      </c>
      <c r="N77" s="940">
        <v>12</v>
      </c>
      <c r="O77" s="938" t="s">
        <v>3732</v>
      </c>
      <c r="P77" s="941" t="s">
        <v>3869</v>
      </c>
      <c r="Q77" s="942">
        <f t="shared" si="3"/>
        <v>-2</v>
      </c>
      <c r="R77" s="980">
        <f t="shared" si="3"/>
        <v>-2.5300000000000002</v>
      </c>
      <c r="S77" s="942">
        <f t="shared" si="4"/>
        <v>-1</v>
      </c>
      <c r="T77" s="980">
        <f t="shared" si="5"/>
        <v>-1.2699999999999996</v>
      </c>
      <c r="U77" s="987">
        <v>36</v>
      </c>
      <c r="V77" s="943">
        <v>80.099999999999994</v>
      </c>
      <c r="W77" s="943">
        <v>44.099999999999994</v>
      </c>
      <c r="X77" s="985">
        <v>2.2249999999999996</v>
      </c>
      <c r="Y77" s="983">
        <v>44</v>
      </c>
    </row>
    <row r="78" spans="1:25" ht="14.4" customHeight="1" x14ac:dyDescent="0.3">
      <c r="A78" s="947" t="s">
        <v>3870</v>
      </c>
      <c r="B78" s="928"/>
      <c r="C78" s="929"/>
      <c r="D78" s="930"/>
      <c r="E78" s="931">
        <v>1</v>
      </c>
      <c r="F78" s="911">
        <v>0.42</v>
      </c>
      <c r="G78" s="912">
        <v>17</v>
      </c>
      <c r="H78" s="913"/>
      <c r="I78" s="914"/>
      <c r="J78" s="920"/>
      <c r="K78" s="916">
        <v>0.42</v>
      </c>
      <c r="L78" s="917">
        <v>2</v>
      </c>
      <c r="M78" s="917">
        <v>18</v>
      </c>
      <c r="N78" s="918">
        <v>6</v>
      </c>
      <c r="O78" s="917" t="s">
        <v>3732</v>
      </c>
      <c r="P78" s="932" t="s">
        <v>3871</v>
      </c>
      <c r="Q78" s="919">
        <f t="shared" si="3"/>
        <v>0</v>
      </c>
      <c r="R78" s="979">
        <f t="shared" si="3"/>
        <v>0</v>
      </c>
      <c r="S78" s="919">
        <f t="shared" si="4"/>
        <v>-1</v>
      </c>
      <c r="T78" s="979">
        <f t="shared" si="5"/>
        <v>-0.42</v>
      </c>
      <c r="U78" s="986" t="s">
        <v>546</v>
      </c>
      <c r="V78" s="928" t="s">
        <v>546</v>
      </c>
      <c r="W78" s="928" t="s">
        <v>546</v>
      </c>
      <c r="X78" s="984" t="s">
        <v>546</v>
      </c>
      <c r="Y78" s="982"/>
    </row>
    <row r="79" spans="1:25" ht="14.4" customHeight="1" x14ac:dyDescent="0.3">
      <c r="A79" s="948" t="s">
        <v>3872</v>
      </c>
      <c r="B79" s="943"/>
      <c r="C79" s="944"/>
      <c r="D79" s="933"/>
      <c r="E79" s="936"/>
      <c r="F79" s="937"/>
      <c r="G79" s="925"/>
      <c r="H79" s="945">
        <v>2</v>
      </c>
      <c r="I79" s="946">
        <v>2.41</v>
      </c>
      <c r="J79" s="926">
        <v>41</v>
      </c>
      <c r="K79" s="939">
        <v>0.54</v>
      </c>
      <c r="L79" s="938">
        <v>3</v>
      </c>
      <c r="M79" s="938">
        <v>24</v>
      </c>
      <c r="N79" s="940">
        <v>8</v>
      </c>
      <c r="O79" s="938" t="s">
        <v>3732</v>
      </c>
      <c r="P79" s="941" t="s">
        <v>3873</v>
      </c>
      <c r="Q79" s="942">
        <f t="shared" si="3"/>
        <v>2</v>
      </c>
      <c r="R79" s="980">
        <f t="shared" si="3"/>
        <v>2.41</v>
      </c>
      <c r="S79" s="942">
        <f t="shared" si="4"/>
        <v>2</v>
      </c>
      <c r="T79" s="980">
        <f t="shared" si="5"/>
        <v>2.41</v>
      </c>
      <c r="U79" s="987">
        <v>16</v>
      </c>
      <c r="V79" s="943">
        <v>82</v>
      </c>
      <c r="W79" s="943">
        <v>66</v>
      </c>
      <c r="X79" s="985">
        <v>5.125</v>
      </c>
      <c r="Y79" s="983">
        <v>66</v>
      </c>
    </row>
    <row r="80" spans="1:25" ht="14.4" customHeight="1" x14ac:dyDescent="0.3">
      <c r="A80" s="947" t="s">
        <v>3874</v>
      </c>
      <c r="B80" s="928">
        <v>1</v>
      </c>
      <c r="C80" s="929">
        <v>0.36</v>
      </c>
      <c r="D80" s="930">
        <v>2</v>
      </c>
      <c r="E80" s="913">
        <v>3</v>
      </c>
      <c r="F80" s="914">
        <v>1.87</v>
      </c>
      <c r="G80" s="920">
        <v>18.3</v>
      </c>
      <c r="H80" s="917"/>
      <c r="I80" s="911"/>
      <c r="J80" s="912"/>
      <c r="K80" s="916">
        <v>0.36</v>
      </c>
      <c r="L80" s="917">
        <v>2</v>
      </c>
      <c r="M80" s="917">
        <v>15</v>
      </c>
      <c r="N80" s="918">
        <v>5</v>
      </c>
      <c r="O80" s="917" t="s">
        <v>3732</v>
      </c>
      <c r="P80" s="932" t="s">
        <v>3875</v>
      </c>
      <c r="Q80" s="919">
        <f t="shared" si="3"/>
        <v>-1</v>
      </c>
      <c r="R80" s="979">
        <f t="shared" si="3"/>
        <v>-0.36</v>
      </c>
      <c r="S80" s="919">
        <f t="shared" si="4"/>
        <v>-3</v>
      </c>
      <c r="T80" s="979">
        <f t="shared" si="5"/>
        <v>-1.87</v>
      </c>
      <c r="U80" s="986" t="s">
        <v>546</v>
      </c>
      <c r="V80" s="928" t="s">
        <v>546</v>
      </c>
      <c r="W80" s="928" t="s">
        <v>546</v>
      </c>
      <c r="X80" s="984" t="s">
        <v>546</v>
      </c>
      <c r="Y80" s="982"/>
    </row>
    <row r="81" spans="1:25" ht="14.4" customHeight="1" x14ac:dyDescent="0.3">
      <c r="A81" s="948" t="s">
        <v>3876</v>
      </c>
      <c r="B81" s="943"/>
      <c r="C81" s="944"/>
      <c r="D81" s="933"/>
      <c r="E81" s="945">
        <v>1</v>
      </c>
      <c r="F81" s="946">
        <v>0.48</v>
      </c>
      <c r="G81" s="927">
        <v>18</v>
      </c>
      <c r="H81" s="938"/>
      <c r="I81" s="937"/>
      <c r="J81" s="925"/>
      <c r="K81" s="939">
        <v>0.48</v>
      </c>
      <c r="L81" s="938">
        <v>2</v>
      </c>
      <c r="M81" s="938">
        <v>21</v>
      </c>
      <c r="N81" s="940">
        <v>7</v>
      </c>
      <c r="O81" s="938" t="s">
        <v>3732</v>
      </c>
      <c r="P81" s="941" t="s">
        <v>3877</v>
      </c>
      <c r="Q81" s="942">
        <f t="shared" si="3"/>
        <v>0</v>
      </c>
      <c r="R81" s="980">
        <f t="shared" si="3"/>
        <v>0</v>
      </c>
      <c r="S81" s="942">
        <f t="shared" si="4"/>
        <v>-1</v>
      </c>
      <c r="T81" s="980">
        <f t="shared" si="5"/>
        <v>-0.48</v>
      </c>
      <c r="U81" s="987" t="s">
        <v>546</v>
      </c>
      <c r="V81" s="943" t="s">
        <v>546</v>
      </c>
      <c r="W81" s="943" t="s">
        <v>546</v>
      </c>
      <c r="X81" s="985" t="s">
        <v>546</v>
      </c>
      <c r="Y81" s="983"/>
    </row>
    <row r="82" spans="1:25" ht="14.4" customHeight="1" x14ac:dyDescent="0.3">
      <c r="A82" s="948" t="s">
        <v>3878</v>
      </c>
      <c r="B82" s="943"/>
      <c r="C82" s="944"/>
      <c r="D82" s="933"/>
      <c r="E82" s="945">
        <v>1</v>
      </c>
      <c r="F82" s="946">
        <v>0.65</v>
      </c>
      <c r="G82" s="927">
        <v>24</v>
      </c>
      <c r="H82" s="938"/>
      <c r="I82" s="937"/>
      <c r="J82" s="925"/>
      <c r="K82" s="939">
        <v>0.65</v>
      </c>
      <c r="L82" s="938">
        <v>3</v>
      </c>
      <c r="M82" s="938">
        <v>24</v>
      </c>
      <c r="N82" s="940">
        <v>8</v>
      </c>
      <c r="O82" s="938" t="s">
        <v>3732</v>
      </c>
      <c r="P82" s="941" t="s">
        <v>3879</v>
      </c>
      <c r="Q82" s="942">
        <f t="shared" si="3"/>
        <v>0</v>
      </c>
      <c r="R82" s="980">
        <f t="shared" si="3"/>
        <v>0</v>
      </c>
      <c r="S82" s="942">
        <f t="shared" si="4"/>
        <v>-1</v>
      </c>
      <c r="T82" s="980">
        <f t="shared" si="5"/>
        <v>-0.65</v>
      </c>
      <c r="U82" s="987" t="s">
        <v>546</v>
      </c>
      <c r="V82" s="943" t="s">
        <v>546</v>
      </c>
      <c r="W82" s="943" t="s">
        <v>546</v>
      </c>
      <c r="X82" s="985" t="s">
        <v>546</v>
      </c>
      <c r="Y82" s="983"/>
    </row>
    <row r="83" spans="1:25" ht="14.4" customHeight="1" x14ac:dyDescent="0.3">
      <c r="A83" s="947" t="s">
        <v>3880</v>
      </c>
      <c r="B83" s="928"/>
      <c r="C83" s="929"/>
      <c r="D83" s="930"/>
      <c r="E83" s="913">
        <v>1</v>
      </c>
      <c r="F83" s="914">
        <v>0.7</v>
      </c>
      <c r="G83" s="920">
        <v>21</v>
      </c>
      <c r="H83" s="917">
        <v>1</v>
      </c>
      <c r="I83" s="911">
        <v>0.98</v>
      </c>
      <c r="J83" s="915">
        <v>27</v>
      </c>
      <c r="K83" s="916">
        <v>0.3</v>
      </c>
      <c r="L83" s="917">
        <v>1</v>
      </c>
      <c r="M83" s="917">
        <v>12</v>
      </c>
      <c r="N83" s="918">
        <v>4</v>
      </c>
      <c r="O83" s="917" t="s">
        <v>3732</v>
      </c>
      <c r="P83" s="932" t="s">
        <v>3881</v>
      </c>
      <c r="Q83" s="919">
        <f t="shared" si="3"/>
        <v>1</v>
      </c>
      <c r="R83" s="979">
        <f t="shared" si="3"/>
        <v>0.98</v>
      </c>
      <c r="S83" s="919">
        <f t="shared" si="4"/>
        <v>0</v>
      </c>
      <c r="T83" s="979">
        <f t="shared" si="5"/>
        <v>0.28000000000000003</v>
      </c>
      <c r="U83" s="986">
        <v>4</v>
      </c>
      <c r="V83" s="928">
        <v>27</v>
      </c>
      <c r="W83" s="928">
        <v>23</v>
      </c>
      <c r="X83" s="984">
        <v>6.75</v>
      </c>
      <c r="Y83" s="982">
        <v>23</v>
      </c>
    </row>
    <row r="84" spans="1:25" ht="14.4" customHeight="1" x14ac:dyDescent="0.3">
      <c r="A84" s="948" t="s">
        <v>3882</v>
      </c>
      <c r="B84" s="943"/>
      <c r="C84" s="944"/>
      <c r="D84" s="933"/>
      <c r="E84" s="945">
        <v>3</v>
      </c>
      <c r="F84" s="946">
        <v>2.4300000000000002</v>
      </c>
      <c r="G84" s="927">
        <v>24.7</v>
      </c>
      <c r="H84" s="938">
        <v>1</v>
      </c>
      <c r="I84" s="937">
        <v>0.82</v>
      </c>
      <c r="J84" s="926">
        <v>25</v>
      </c>
      <c r="K84" s="939">
        <v>0.37</v>
      </c>
      <c r="L84" s="938">
        <v>2</v>
      </c>
      <c r="M84" s="938">
        <v>15</v>
      </c>
      <c r="N84" s="940">
        <v>5</v>
      </c>
      <c r="O84" s="938" t="s">
        <v>3732</v>
      </c>
      <c r="P84" s="941" t="s">
        <v>3883</v>
      </c>
      <c r="Q84" s="942">
        <f t="shared" si="3"/>
        <v>1</v>
      </c>
      <c r="R84" s="980">
        <f t="shared" si="3"/>
        <v>0.82</v>
      </c>
      <c r="S84" s="942">
        <f t="shared" si="4"/>
        <v>-2</v>
      </c>
      <c r="T84" s="980">
        <f t="shared" si="5"/>
        <v>-1.6100000000000003</v>
      </c>
      <c r="U84" s="987">
        <v>5</v>
      </c>
      <c r="V84" s="943">
        <v>25</v>
      </c>
      <c r="W84" s="943">
        <v>20</v>
      </c>
      <c r="X84" s="985">
        <v>5</v>
      </c>
      <c r="Y84" s="983">
        <v>20</v>
      </c>
    </row>
    <row r="85" spans="1:25" ht="14.4" customHeight="1" x14ac:dyDescent="0.3">
      <c r="A85" s="948" t="s">
        <v>3884</v>
      </c>
      <c r="B85" s="943"/>
      <c r="C85" s="944"/>
      <c r="D85" s="933"/>
      <c r="E85" s="945"/>
      <c r="F85" s="946"/>
      <c r="G85" s="927"/>
      <c r="H85" s="938">
        <v>1</v>
      </c>
      <c r="I85" s="937">
        <v>1.36</v>
      </c>
      <c r="J85" s="926">
        <v>32</v>
      </c>
      <c r="K85" s="939">
        <v>0.51</v>
      </c>
      <c r="L85" s="938">
        <v>2</v>
      </c>
      <c r="M85" s="938">
        <v>21</v>
      </c>
      <c r="N85" s="940">
        <v>7</v>
      </c>
      <c r="O85" s="938" t="s">
        <v>3732</v>
      </c>
      <c r="P85" s="941" t="s">
        <v>3885</v>
      </c>
      <c r="Q85" s="942">
        <f t="shared" si="3"/>
        <v>1</v>
      </c>
      <c r="R85" s="980">
        <f t="shared" si="3"/>
        <v>1.36</v>
      </c>
      <c r="S85" s="942">
        <f t="shared" si="4"/>
        <v>1</v>
      </c>
      <c r="T85" s="980">
        <f t="shared" si="5"/>
        <v>1.36</v>
      </c>
      <c r="U85" s="987">
        <v>7</v>
      </c>
      <c r="V85" s="943">
        <v>32</v>
      </c>
      <c r="W85" s="943">
        <v>25</v>
      </c>
      <c r="X85" s="985">
        <v>4.5714285714285712</v>
      </c>
      <c r="Y85" s="983">
        <v>25</v>
      </c>
    </row>
    <row r="86" spans="1:25" ht="14.4" customHeight="1" x14ac:dyDescent="0.3">
      <c r="A86" s="947" t="s">
        <v>3886</v>
      </c>
      <c r="B86" s="928"/>
      <c r="C86" s="929"/>
      <c r="D86" s="930"/>
      <c r="E86" s="931">
        <v>1</v>
      </c>
      <c r="F86" s="911">
        <v>0.96</v>
      </c>
      <c r="G86" s="912">
        <v>17</v>
      </c>
      <c r="H86" s="913">
        <v>1</v>
      </c>
      <c r="I86" s="914">
        <v>0.96</v>
      </c>
      <c r="J86" s="915">
        <v>13</v>
      </c>
      <c r="K86" s="916">
        <v>0.95</v>
      </c>
      <c r="L86" s="917">
        <v>3</v>
      </c>
      <c r="M86" s="917">
        <v>30</v>
      </c>
      <c r="N86" s="918">
        <v>10</v>
      </c>
      <c r="O86" s="917" t="s">
        <v>3732</v>
      </c>
      <c r="P86" s="932" t="s">
        <v>3887</v>
      </c>
      <c r="Q86" s="919">
        <f t="shared" si="3"/>
        <v>1</v>
      </c>
      <c r="R86" s="979">
        <f t="shared" si="3"/>
        <v>0.96</v>
      </c>
      <c r="S86" s="919">
        <f t="shared" si="4"/>
        <v>0</v>
      </c>
      <c r="T86" s="979">
        <f t="shared" si="5"/>
        <v>0</v>
      </c>
      <c r="U86" s="986">
        <v>10</v>
      </c>
      <c r="V86" s="928">
        <v>13</v>
      </c>
      <c r="W86" s="928">
        <v>3</v>
      </c>
      <c r="X86" s="984">
        <v>1.3</v>
      </c>
      <c r="Y86" s="982">
        <v>3</v>
      </c>
    </row>
    <row r="87" spans="1:25" ht="14.4" customHeight="1" x14ac:dyDescent="0.3">
      <c r="A87" s="947" t="s">
        <v>3888</v>
      </c>
      <c r="B87" s="928">
        <v>1</v>
      </c>
      <c r="C87" s="929">
        <v>0.79</v>
      </c>
      <c r="D87" s="930">
        <v>22</v>
      </c>
      <c r="E87" s="931"/>
      <c r="F87" s="911"/>
      <c r="G87" s="912"/>
      <c r="H87" s="913">
        <v>1</v>
      </c>
      <c r="I87" s="914">
        <v>2.39</v>
      </c>
      <c r="J87" s="915">
        <v>51</v>
      </c>
      <c r="K87" s="916">
        <v>0.56000000000000005</v>
      </c>
      <c r="L87" s="917">
        <v>2</v>
      </c>
      <c r="M87" s="917">
        <v>18</v>
      </c>
      <c r="N87" s="918">
        <v>6</v>
      </c>
      <c r="O87" s="917" t="s">
        <v>3732</v>
      </c>
      <c r="P87" s="932" t="s">
        <v>3889</v>
      </c>
      <c r="Q87" s="919">
        <f t="shared" si="3"/>
        <v>0</v>
      </c>
      <c r="R87" s="979">
        <f t="shared" si="3"/>
        <v>1.6</v>
      </c>
      <c r="S87" s="919">
        <f t="shared" si="4"/>
        <v>1</v>
      </c>
      <c r="T87" s="979">
        <f t="shared" si="5"/>
        <v>2.39</v>
      </c>
      <c r="U87" s="986">
        <v>6</v>
      </c>
      <c r="V87" s="928">
        <v>51</v>
      </c>
      <c r="W87" s="928">
        <v>45</v>
      </c>
      <c r="X87" s="984">
        <v>8.5</v>
      </c>
      <c r="Y87" s="982">
        <v>45</v>
      </c>
    </row>
    <row r="88" spans="1:25" ht="14.4" customHeight="1" x14ac:dyDescent="0.3">
      <c r="A88" s="948" t="s">
        <v>3890</v>
      </c>
      <c r="B88" s="943"/>
      <c r="C88" s="944"/>
      <c r="D88" s="933"/>
      <c r="E88" s="936">
        <v>1</v>
      </c>
      <c r="F88" s="937">
        <v>0.95</v>
      </c>
      <c r="G88" s="925">
        <v>25</v>
      </c>
      <c r="H88" s="945"/>
      <c r="I88" s="946"/>
      <c r="J88" s="927"/>
      <c r="K88" s="939">
        <v>0.93</v>
      </c>
      <c r="L88" s="938">
        <v>3</v>
      </c>
      <c r="M88" s="938">
        <v>27</v>
      </c>
      <c r="N88" s="940">
        <v>9</v>
      </c>
      <c r="O88" s="938" t="s">
        <v>3732</v>
      </c>
      <c r="P88" s="941" t="s">
        <v>3891</v>
      </c>
      <c r="Q88" s="942">
        <f t="shared" si="3"/>
        <v>0</v>
      </c>
      <c r="R88" s="980">
        <f t="shared" si="3"/>
        <v>0</v>
      </c>
      <c r="S88" s="942">
        <f t="shared" si="4"/>
        <v>-1</v>
      </c>
      <c r="T88" s="980">
        <f t="shared" si="5"/>
        <v>-0.95</v>
      </c>
      <c r="U88" s="987" t="s">
        <v>546</v>
      </c>
      <c r="V88" s="943" t="s">
        <v>546</v>
      </c>
      <c r="W88" s="943" t="s">
        <v>546</v>
      </c>
      <c r="X88" s="985" t="s">
        <v>546</v>
      </c>
      <c r="Y88" s="983"/>
    </row>
    <row r="89" spans="1:25" ht="14.4" customHeight="1" x14ac:dyDescent="0.3">
      <c r="A89" s="947" t="s">
        <v>3892</v>
      </c>
      <c r="B89" s="928"/>
      <c r="C89" s="929"/>
      <c r="D89" s="930"/>
      <c r="E89" s="931"/>
      <c r="F89" s="911"/>
      <c r="G89" s="912"/>
      <c r="H89" s="913">
        <v>1</v>
      </c>
      <c r="I89" s="914">
        <v>0.88</v>
      </c>
      <c r="J89" s="915">
        <v>25</v>
      </c>
      <c r="K89" s="916">
        <v>0.39</v>
      </c>
      <c r="L89" s="917">
        <v>2</v>
      </c>
      <c r="M89" s="917">
        <v>15</v>
      </c>
      <c r="N89" s="918">
        <v>5</v>
      </c>
      <c r="O89" s="917" t="s">
        <v>3732</v>
      </c>
      <c r="P89" s="932" t="s">
        <v>3893</v>
      </c>
      <c r="Q89" s="919">
        <f t="shared" si="3"/>
        <v>1</v>
      </c>
      <c r="R89" s="979">
        <f t="shared" si="3"/>
        <v>0.88</v>
      </c>
      <c r="S89" s="919">
        <f t="shared" si="4"/>
        <v>1</v>
      </c>
      <c r="T89" s="979">
        <f t="shared" si="5"/>
        <v>0.88</v>
      </c>
      <c r="U89" s="986">
        <v>5</v>
      </c>
      <c r="V89" s="928">
        <v>25</v>
      </c>
      <c r="W89" s="928">
        <v>20</v>
      </c>
      <c r="X89" s="984">
        <v>5</v>
      </c>
      <c r="Y89" s="982">
        <v>20</v>
      </c>
    </row>
    <row r="90" spans="1:25" ht="14.4" customHeight="1" x14ac:dyDescent="0.3">
      <c r="A90" s="947" t="s">
        <v>3894</v>
      </c>
      <c r="B90" s="928"/>
      <c r="C90" s="929"/>
      <c r="D90" s="930"/>
      <c r="E90" s="931"/>
      <c r="F90" s="911"/>
      <c r="G90" s="912"/>
      <c r="H90" s="913">
        <v>2</v>
      </c>
      <c r="I90" s="914">
        <v>1.52</v>
      </c>
      <c r="J90" s="915">
        <v>21</v>
      </c>
      <c r="K90" s="916">
        <v>0.45</v>
      </c>
      <c r="L90" s="917">
        <v>2</v>
      </c>
      <c r="M90" s="917">
        <v>15</v>
      </c>
      <c r="N90" s="918">
        <v>5</v>
      </c>
      <c r="O90" s="917" t="s">
        <v>3732</v>
      </c>
      <c r="P90" s="932" t="s">
        <v>3895</v>
      </c>
      <c r="Q90" s="919">
        <f t="shared" si="3"/>
        <v>2</v>
      </c>
      <c r="R90" s="979">
        <f t="shared" si="3"/>
        <v>1.52</v>
      </c>
      <c r="S90" s="919">
        <f t="shared" si="4"/>
        <v>2</v>
      </c>
      <c r="T90" s="979">
        <f t="shared" si="5"/>
        <v>1.52</v>
      </c>
      <c r="U90" s="986">
        <v>10</v>
      </c>
      <c r="V90" s="928">
        <v>42</v>
      </c>
      <c r="W90" s="928">
        <v>32</v>
      </c>
      <c r="X90" s="984">
        <v>4.2</v>
      </c>
      <c r="Y90" s="982">
        <v>32</v>
      </c>
    </row>
    <row r="91" spans="1:25" ht="14.4" customHeight="1" x14ac:dyDescent="0.3">
      <c r="A91" s="947" t="s">
        <v>3896</v>
      </c>
      <c r="B91" s="921">
        <v>1</v>
      </c>
      <c r="C91" s="922">
        <v>4.2699999999999996</v>
      </c>
      <c r="D91" s="923">
        <v>21</v>
      </c>
      <c r="E91" s="931"/>
      <c r="F91" s="911"/>
      <c r="G91" s="912"/>
      <c r="H91" s="917"/>
      <c r="I91" s="911"/>
      <c r="J91" s="912"/>
      <c r="K91" s="916">
        <v>4.2699999999999996</v>
      </c>
      <c r="L91" s="917">
        <v>2</v>
      </c>
      <c r="M91" s="917">
        <v>21</v>
      </c>
      <c r="N91" s="918">
        <v>7</v>
      </c>
      <c r="O91" s="917" t="s">
        <v>3732</v>
      </c>
      <c r="P91" s="932" t="s">
        <v>3897</v>
      </c>
      <c r="Q91" s="919">
        <f t="shared" si="3"/>
        <v>-1</v>
      </c>
      <c r="R91" s="979">
        <f t="shared" si="3"/>
        <v>-4.2699999999999996</v>
      </c>
      <c r="S91" s="919">
        <f t="shared" si="4"/>
        <v>0</v>
      </c>
      <c r="T91" s="979">
        <f t="shared" si="5"/>
        <v>0</v>
      </c>
      <c r="U91" s="986" t="s">
        <v>546</v>
      </c>
      <c r="V91" s="928" t="s">
        <v>546</v>
      </c>
      <c r="W91" s="928" t="s">
        <v>546</v>
      </c>
      <c r="X91" s="984" t="s">
        <v>546</v>
      </c>
      <c r="Y91" s="982"/>
    </row>
    <row r="92" spans="1:25" ht="14.4" customHeight="1" x14ac:dyDescent="0.3">
      <c r="A92" s="947" t="s">
        <v>3898</v>
      </c>
      <c r="B92" s="928"/>
      <c r="C92" s="929"/>
      <c r="D92" s="930"/>
      <c r="E92" s="931"/>
      <c r="F92" s="911"/>
      <c r="G92" s="912"/>
      <c r="H92" s="913">
        <v>1</v>
      </c>
      <c r="I92" s="914">
        <v>2.67</v>
      </c>
      <c r="J92" s="915">
        <v>20</v>
      </c>
      <c r="K92" s="916">
        <v>2.0499999999999998</v>
      </c>
      <c r="L92" s="917">
        <v>2</v>
      </c>
      <c r="M92" s="917">
        <v>15</v>
      </c>
      <c r="N92" s="918">
        <v>5</v>
      </c>
      <c r="O92" s="917" t="s">
        <v>3732</v>
      </c>
      <c r="P92" s="932" t="s">
        <v>3899</v>
      </c>
      <c r="Q92" s="919">
        <f t="shared" si="3"/>
        <v>1</v>
      </c>
      <c r="R92" s="979">
        <f t="shared" si="3"/>
        <v>2.67</v>
      </c>
      <c r="S92" s="919">
        <f t="shared" si="4"/>
        <v>1</v>
      </c>
      <c r="T92" s="979">
        <f t="shared" si="5"/>
        <v>2.67</v>
      </c>
      <c r="U92" s="986">
        <v>5</v>
      </c>
      <c r="V92" s="928">
        <v>20</v>
      </c>
      <c r="W92" s="928">
        <v>15</v>
      </c>
      <c r="X92" s="984">
        <v>4</v>
      </c>
      <c r="Y92" s="982">
        <v>15</v>
      </c>
    </row>
    <row r="93" spans="1:25" ht="14.4" customHeight="1" x14ac:dyDescent="0.3">
      <c r="A93" s="948" t="s">
        <v>3900</v>
      </c>
      <c r="B93" s="943">
        <v>1</v>
      </c>
      <c r="C93" s="944">
        <v>4.29</v>
      </c>
      <c r="D93" s="933">
        <v>43</v>
      </c>
      <c r="E93" s="936"/>
      <c r="F93" s="937"/>
      <c r="G93" s="925"/>
      <c r="H93" s="945"/>
      <c r="I93" s="946"/>
      <c r="J93" s="927"/>
      <c r="K93" s="939">
        <v>2.65</v>
      </c>
      <c r="L93" s="938">
        <v>3</v>
      </c>
      <c r="M93" s="938">
        <v>27</v>
      </c>
      <c r="N93" s="940">
        <v>9</v>
      </c>
      <c r="O93" s="938" t="s">
        <v>3732</v>
      </c>
      <c r="P93" s="941" t="s">
        <v>3901</v>
      </c>
      <c r="Q93" s="942">
        <f t="shared" si="3"/>
        <v>-1</v>
      </c>
      <c r="R93" s="980">
        <f t="shared" si="3"/>
        <v>-4.29</v>
      </c>
      <c r="S93" s="942">
        <f t="shared" si="4"/>
        <v>0</v>
      </c>
      <c r="T93" s="980">
        <f t="shared" si="5"/>
        <v>0</v>
      </c>
      <c r="U93" s="987" t="s">
        <v>546</v>
      </c>
      <c r="V93" s="943" t="s">
        <v>546</v>
      </c>
      <c r="W93" s="943" t="s">
        <v>546</v>
      </c>
      <c r="X93" s="985" t="s">
        <v>546</v>
      </c>
      <c r="Y93" s="983"/>
    </row>
    <row r="94" spans="1:25" ht="14.4" customHeight="1" x14ac:dyDescent="0.3">
      <c r="A94" s="948" t="s">
        <v>3902</v>
      </c>
      <c r="B94" s="943"/>
      <c r="C94" s="944"/>
      <c r="D94" s="933"/>
      <c r="E94" s="936"/>
      <c r="F94" s="937"/>
      <c r="G94" s="925"/>
      <c r="H94" s="945">
        <v>1</v>
      </c>
      <c r="I94" s="946">
        <v>6.23</v>
      </c>
      <c r="J94" s="926">
        <v>49</v>
      </c>
      <c r="K94" s="939">
        <v>2.74</v>
      </c>
      <c r="L94" s="938">
        <v>2</v>
      </c>
      <c r="M94" s="938">
        <v>21</v>
      </c>
      <c r="N94" s="940">
        <v>7</v>
      </c>
      <c r="O94" s="938" t="s">
        <v>3732</v>
      </c>
      <c r="P94" s="941" t="s">
        <v>3903</v>
      </c>
      <c r="Q94" s="942">
        <f t="shared" si="3"/>
        <v>1</v>
      </c>
      <c r="R94" s="980">
        <f t="shared" si="3"/>
        <v>6.23</v>
      </c>
      <c r="S94" s="942">
        <f t="shared" si="4"/>
        <v>1</v>
      </c>
      <c r="T94" s="980">
        <f t="shared" si="5"/>
        <v>6.23</v>
      </c>
      <c r="U94" s="987">
        <v>7</v>
      </c>
      <c r="V94" s="943">
        <v>49</v>
      </c>
      <c r="W94" s="943">
        <v>42</v>
      </c>
      <c r="X94" s="985">
        <v>7</v>
      </c>
      <c r="Y94" s="983">
        <v>42</v>
      </c>
    </row>
    <row r="95" spans="1:25" ht="14.4" customHeight="1" x14ac:dyDescent="0.3">
      <c r="A95" s="947" t="s">
        <v>3904</v>
      </c>
      <c r="B95" s="928"/>
      <c r="C95" s="929"/>
      <c r="D95" s="930"/>
      <c r="E95" s="913">
        <v>1</v>
      </c>
      <c r="F95" s="914">
        <v>3.29</v>
      </c>
      <c r="G95" s="920">
        <v>24</v>
      </c>
      <c r="H95" s="917"/>
      <c r="I95" s="911"/>
      <c r="J95" s="912"/>
      <c r="K95" s="916">
        <v>3.29</v>
      </c>
      <c r="L95" s="917">
        <v>4</v>
      </c>
      <c r="M95" s="917">
        <v>36</v>
      </c>
      <c r="N95" s="918">
        <v>12</v>
      </c>
      <c r="O95" s="917" t="s">
        <v>3732</v>
      </c>
      <c r="P95" s="932" t="s">
        <v>3905</v>
      </c>
      <c r="Q95" s="919">
        <f t="shared" si="3"/>
        <v>0</v>
      </c>
      <c r="R95" s="979">
        <f t="shared" si="3"/>
        <v>0</v>
      </c>
      <c r="S95" s="919">
        <f t="shared" si="4"/>
        <v>-1</v>
      </c>
      <c r="T95" s="979">
        <f t="shared" si="5"/>
        <v>-3.29</v>
      </c>
      <c r="U95" s="986" t="s">
        <v>546</v>
      </c>
      <c r="V95" s="928" t="s">
        <v>546</v>
      </c>
      <c r="W95" s="928" t="s">
        <v>546</v>
      </c>
      <c r="X95" s="984" t="s">
        <v>546</v>
      </c>
      <c r="Y95" s="982"/>
    </row>
    <row r="96" spans="1:25" ht="14.4" customHeight="1" x14ac:dyDescent="0.3">
      <c r="A96" s="948" t="s">
        <v>3906</v>
      </c>
      <c r="B96" s="943"/>
      <c r="C96" s="944"/>
      <c r="D96" s="933"/>
      <c r="E96" s="945">
        <v>1</v>
      </c>
      <c r="F96" s="946">
        <v>4.09</v>
      </c>
      <c r="G96" s="927">
        <v>45</v>
      </c>
      <c r="H96" s="938"/>
      <c r="I96" s="937"/>
      <c r="J96" s="925"/>
      <c r="K96" s="939">
        <v>4.09</v>
      </c>
      <c r="L96" s="938">
        <v>5</v>
      </c>
      <c r="M96" s="938">
        <v>45</v>
      </c>
      <c r="N96" s="940">
        <v>15</v>
      </c>
      <c r="O96" s="938" t="s">
        <v>3732</v>
      </c>
      <c r="P96" s="941" t="s">
        <v>3907</v>
      </c>
      <c r="Q96" s="942">
        <f t="shared" si="3"/>
        <v>0</v>
      </c>
      <c r="R96" s="980">
        <f t="shared" si="3"/>
        <v>0</v>
      </c>
      <c r="S96" s="942">
        <f t="shared" si="4"/>
        <v>-1</v>
      </c>
      <c r="T96" s="980">
        <f t="shared" si="5"/>
        <v>-4.09</v>
      </c>
      <c r="U96" s="987" t="s">
        <v>546</v>
      </c>
      <c r="V96" s="943" t="s">
        <v>546</v>
      </c>
      <c r="W96" s="943" t="s">
        <v>546</v>
      </c>
      <c r="X96" s="985" t="s">
        <v>546</v>
      </c>
      <c r="Y96" s="983"/>
    </row>
    <row r="97" spans="1:25" ht="14.4" customHeight="1" x14ac:dyDescent="0.3">
      <c r="A97" s="948" t="s">
        <v>3908</v>
      </c>
      <c r="B97" s="943">
        <v>1</v>
      </c>
      <c r="C97" s="944">
        <v>6.37</v>
      </c>
      <c r="D97" s="933">
        <v>37</v>
      </c>
      <c r="E97" s="945"/>
      <c r="F97" s="946"/>
      <c r="G97" s="927"/>
      <c r="H97" s="938"/>
      <c r="I97" s="937"/>
      <c r="J97" s="925"/>
      <c r="K97" s="939">
        <v>6.37</v>
      </c>
      <c r="L97" s="938">
        <v>7</v>
      </c>
      <c r="M97" s="938">
        <v>60</v>
      </c>
      <c r="N97" s="940">
        <v>20</v>
      </c>
      <c r="O97" s="938" t="s">
        <v>3732</v>
      </c>
      <c r="P97" s="941" t="s">
        <v>3909</v>
      </c>
      <c r="Q97" s="942">
        <f t="shared" si="3"/>
        <v>-1</v>
      </c>
      <c r="R97" s="980">
        <f t="shared" si="3"/>
        <v>-6.37</v>
      </c>
      <c r="S97" s="942">
        <f t="shared" si="4"/>
        <v>0</v>
      </c>
      <c r="T97" s="980">
        <f t="shared" si="5"/>
        <v>0</v>
      </c>
      <c r="U97" s="987" t="s">
        <v>546</v>
      </c>
      <c r="V97" s="943" t="s">
        <v>546</v>
      </c>
      <c r="W97" s="943" t="s">
        <v>546</v>
      </c>
      <c r="X97" s="985" t="s">
        <v>546</v>
      </c>
      <c r="Y97" s="983"/>
    </row>
    <row r="98" spans="1:25" ht="14.4" customHeight="1" x14ac:dyDescent="0.3">
      <c r="A98" s="947" t="s">
        <v>3910</v>
      </c>
      <c r="B98" s="928"/>
      <c r="C98" s="929"/>
      <c r="D98" s="930"/>
      <c r="E98" s="931"/>
      <c r="F98" s="911"/>
      <c r="G98" s="912"/>
      <c r="H98" s="913">
        <v>1</v>
      </c>
      <c r="I98" s="914">
        <v>5.3</v>
      </c>
      <c r="J98" s="915">
        <v>43</v>
      </c>
      <c r="K98" s="916">
        <v>5.3</v>
      </c>
      <c r="L98" s="917">
        <v>5</v>
      </c>
      <c r="M98" s="917">
        <v>45</v>
      </c>
      <c r="N98" s="918">
        <v>15</v>
      </c>
      <c r="O98" s="917" t="s">
        <v>3732</v>
      </c>
      <c r="P98" s="932" t="s">
        <v>3911</v>
      </c>
      <c r="Q98" s="919">
        <f t="shared" si="3"/>
        <v>1</v>
      </c>
      <c r="R98" s="979">
        <f t="shared" si="3"/>
        <v>5.3</v>
      </c>
      <c r="S98" s="919">
        <f t="shared" si="4"/>
        <v>1</v>
      </c>
      <c r="T98" s="979">
        <f t="shared" si="5"/>
        <v>5.3</v>
      </c>
      <c r="U98" s="986">
        <v>15</v>
      </c>
      <c r="V98" s="928">
        <v>43</v>
      </c>
      <c r="W98" s="928">
        <v>28</v>
      </c>
      <c r="X98" s="984">
        <v>2.8666666666666667</v>
      </c>
      <c r="Y98" s="982">
        <v>28</v>
      </c>
    </row>
    <row r="99" spans="1:25" ht="14.4" customHeight="1" x14ac:dyDescent="0.3">
      <c r="A99" s="947" t="s">
        <v>3912</v>
      </c>
      <c r="B99" s="921">
        <v>2</v>
      </c>
      <c r="C99" s="922">
        <v>8.98</v>
      </c>
      <c r="D99" s="923">
        <v>44.5</v>
      </c>
      <c r="E99" s="931"/>
      <c r="F99" s="911"/>
      <c r="G99" s="912"/>
      <c r="H99" s="917"/>
      <c r="I99" s="911"/>
      <c r="J99" s="912"/>
      <c r="K99" s="916">
        <v>4.2</v>
      </c>
      <c r="L99" s="917">
        <v>5</v>
      </c>
      <c r="M99" s="917">
        <v>45</v>
      </c>
      <c r="N99" s="918">
        <v>15</v>
      </c>
      <c r="O99" s="917" t="s">
        <v>3732</v>
      </c>
      <c r="P99" s="932" t="s">
        <v>3913</v>
      </c>
      <c r="Q99" s="919">
        <f t="shared" si="3"/>
        <v>-2</v>
      </c>
      <c r="R99" s="979">
        <f t="shared" si="3"/>
        <v>-8.98</v>
      </c>
      <c r="S99" s="919">
        <f t="shared" si="4"/>
        <v>0</v>
      </c>
      <c r="T99" s="979">
        <f t="shared" si="5"/>
        <v>0</v>
      </c>
      <c r="U99" s="986" t="s">
        <v>546</v>
      </c>
      <c r="V99" s="928" t="s">
        <v>546</v>
      </c>
      <c r="W99" s="928" t="s">
        <v>546</v>
      </c>
      <c r="X99" s="984" t="s">
        <v>546</v>
      </c>
      <c r="Y99" s="982"/>
    </row>
    <row r="100" spans="1:25" ht="14.4" customHeight="1" x14ac:dyDescent="0.3">
      <c r="A100" s="947" t="s">
        <v>3914</v>
      </c>
      <c r="B100" s="928"/>
      <c r="C100" s="929"/>
      <c r="D100" s="930"/>
      <c r="E100" s="913">
        <v>1</v>
      </c>
      <c r="F100" s="914">
        <v>7.71</v>
      </c>
      <c r="G100" s="920">
        <v>42</v>
      </c>
      <c r="H100" s="917"/>
      <c r="I100" s="911"/>
      <c r="J100" s="912"/>
      <c r="K100" s="916">
        <v>3.57</v>
      </c>
      <c r="L100" s="917">
        <v>3</v>
      </c>
      <c r="M100" s="917">
        <v>24</v>
      </c>
      <c r="N100" s="918">
        <v>8</v>
      </c>
      <c r="O100" s="917" t="s">
        <v>3732</v>
      </c>
      <c r="P100" s="932" t="s">
        <v>3915</v>
      </c>
      <c r="Q100" s="919">
        <f t="shared" si="3"/>
        <v>0</v>
      </c>
      <c r="R100" s="979">
        <f t="shared" si="3"/>
        <v>0</v>
      </c>
      <c r="S100" s="919">
        <f t="shared" si="4"/>
        <v>-1</v>
      </c>
      <c r="T100" s="979">
        <f t="shared" si="5"/>
        <v>-7.71</v>
      </c>
      <c r="U100" s="986" t="s">
        <v>546</v>
      </c>
      <c r="V100" s="928" t="s">
        <v>546</v>
      </c>
      <c r="W100" s="928" t="s">
        <v>546</v>
      </c>
      <c r="X100" s="984" t="s">
        <v>546</v>
      </c>
      <c r="Y100" s="982"/>
    </row>
    <row r="101" spans="1:25" ht="14.4" customHeight="1" x14ac:dyDescent="0.3">
      <c r="A101" s="947" t="s">
        <v>3916</v>
      </c>
      <c r="B101" s="921">
        <v>1</v>
      </c>
      <c r="C101" s="922">
        <v>1.6</v>
      </c>
      <c r="D101" s="923">
        <v>28</v>
      </c>
      <c r="E101" s="931"/>
      <c r="F101" s="911"/>
      <c r="G101" s="912"/>
      <c r="H101" s="917"/>
      <c r="I101" s="911"/>
      <c r="J101" s="912"/>
      <c r="K101" s="916">
        <v>1.5</v>
      </c>
      <c r="L101" s="917">
        <v>3</v>
      </c>
      <c r="M101" s="917">
        <v>27</v>
      </c>
      <c r="N101" s="918">
        <v>9</v>
      </c>
      <c r="O101" s="917" t="s">
        <v>3732</v>
      </c>
      <c r="P101" s="932" t="s">
        <v>3917</v>
      </c>
      <c r="Q101" s="919">
        <f t="shared" si="3"/>
        <v>-1</v>
      </c>
      <c r="R101" s="979">
        <f t="shared" si="3"/>
        <v>-1.6</v>
      </c>
      <c r="S101" s="919">
        <f t="shared" si="4"/>
        <v>0</v>
      </c>
      <c r="T101" s="979">
        <f t="shared" si="5"/>
        <v>0</v>
      </c>
      <c r="U101" s="986" t="s">
        <v>546</v>
      </c>
      <c r="V101" s="928" t="s">
        <v>546</v>
      </c>
      <c r="W101" s="928" t="s">
        <v>546</v>
      </c>
      <c r="X101" s="984" t="s">
        <v>546</v>
      </c>
      <c r="Y101" s="982"/>
    </row>
    <row r="102" spans="1:25" ht="14.4" customHeight="1" x14ac:dyDescent="0.3">
      <c r="A102" s="947" t="s">
        <v>3918</v>
      </c>
      <c r="B102" s="928"/>
      <c r="C102" s="929"/>
      <c r="D102" s="930"/>
      <c r="E102" s="931"/>
      <c r="F102" s="911"/>
      <c r="G102" s="912"/>
      <c r="H102" s="913">
        <v>1</v>
      </c>
      <c r="I102" s="914">
        <v>4.7300000000000004</v>
      </c>
      <c r="J102" s="915">
        <v>51</v>
      </c>
      <c r="K102" s="916">
        <v>3.18</v>
      </c>
      <c r="L102" s="917">
        <v>4</v>
      </c>
      <c r="M102" s="917">
        <v>39</v>
      </c>
      <c r="N102" s="918">
        <v>13</v>
      </c>
      <c r="O102" s="917" t="s">
        <v>3732</v>
      </c>
      <c r="P102" s="932" t="s">
        <v>3919</v>
      </c>
      <c r="Q102" s="919">
        <f t="shared" si="3"/>
        <v>1</v>
      </c>
      <c r="R102" s="979">
        <f t="shared" si="3"/>
        <v>4.7300000000000004</v>
      </c>
      <c r="S102" s="919">
        <f t="shared" si="4"/>
        <v>1</v>
      </c>
      <c r="T102" s="979">
        <f t="shared" si="5"/>
        <v>4.7300000000000004</v>
      </c>
      <c r="U102" s="986">
        <v>13</v>
      </c>
      <c r="V102" s="928">
        <v>51</v>
      </c>
      <c r="W102" s="928">
        <v>38</v>
      </c>
      <c r="X102" s="984">
        <v>3.9230769230769229</v>
      </c>
      <c r="Y102" s="982">
        <v>38</v>
      </c>
    </row>
    <row r="103" spans="1:25" ht="14.4" customHeight="1" x14ac:dyDescent="0.3">
      <c r="A103" s="947" t="s">
        <v>3920</v>
      </c>
      <c r="B103" s="921">
        <v>2</v>
      </c>
      <c r="C103" s="922">
        <v>4.8</v>
      </c>
      <c r="D103" s="923">
        <v>60.5</v>
      </c>
      <c r="E103" s="931"/>
      <c r="F103" s="911"/>
      <c r="G103" s="912"/>
      <c r="H103" s="917"/>
      <c r="I103" s="911"/>
      <c r="J103" s="912"/>
      <c r="K103" s="916">
        <v>0.76</v>
      </c>
      <c r="L103" s="917">
        <v>3</v>
      </c>
      <c r="M103" s="917">
        <v>27</v>
      </c>
      <c r="N103" s="918">
        <v>9</v>
      </c>
      <c r="O103" s="917" t="s">
        <v>3732</v>
      </c>
      <c r="P103" s="932" t="s">
        <v>3921</v>
      </c>
      <c r="Q103" s="919">
        <f t="shared" si="3"/>
        <v>-2</v>
      </c>
      <c r="R103" s="979">
        <f t="shared" si="3"/>
        <v>-4.8</v>
      </c>
      <c r="S103" s="919">
        <f t="shared" si="4"/>
        <v>0</v>
      </c>
      <c r="T103" s="979">
        <f t="shared" si="5"/>
        <v>0</v>
      </c>
      <c r="U103" s="986" t="s">
        <v>546</v>
      </c>
      <c r="V103" s="928" t="s">
        <v>546</v>
      </c>
      <c r="W103" s="928" t="s">
        <v>546</v>
      </c>
      <c r="X103" s="984" t="s">
        <v>546</v>
      </c>
      <c r="Y103" s="982"/>
    </row>
    <row r="104" spans="1:25" ht="14.4" customHeight="1" x14ac:dyDescent="0.3">
      <c r="A104" s="947" t="s">
        <v>3922</v>
      </c>
      <c r="B104" s="928"/>
      <c r="C104" s="929"/>
      <c r="D104" s="930"/>
      <c r="E104" s="931"/>
      <c r="F104" s="911"/>
      <c r="G104" s="912"/>
      <c r="H104" s="913">
        <v>1</v>
      </c>
      <c r="I104" s="914">
        <v>2.5099999999999998</v>
      </c>
      <c r="J104" s="915">
        <v>41</v>
      </c>
      <c r="K104" s="916">
        <v>1.1200000000000001</v>
      </c>
      <c r="L104" s="917">
        <v>3</v>
      </c>
      <c r="M104" s="917">
        <v>27</v>
      </c>
      <c r="N104" s="918">
        <v>9</v>
      </c>
      <c r="O104" s="917" t="s">
        <v>3732</v>
      </c>
      <c r="P104" s="932" t="s">
        <v>3923</v>
      </c>
      <c r="Q104" s="919">
        <f t="shared" si="3"/>
        <v>1</v>
      </c>
      <c r="R104" s="979">
        <f t="shared" si="3"/>
        <v>2.5099999999999998</v>
      </c>
      <c r="S104" s="919">
        <f t="shared" si="4"/>
        <v>1</v>
      </c>
      <c r="T104" s="979">
        <f t="shared" si="5"/>
        <v>2.5099999999999998</v>
      </c>
      <c r="U104" s="986">
        <v>9</v>
      </c>
      <c r="V104" s="928">
        <v>41</v>
      </c>
      <c r="W104" s="928">
        <v>32</v>
      </c>
      <c r="X104" s="984">
        <v>4.5555555555555554</v>
      </c>
      <c r="Y104" s="982">
        <v>32</v>
      </c>
    </row>
    <row r="105" spans="1:25" ht="14.4" customHeight="1" x14ac:dyDescent="0.3">
      <c r="A105" s="947" t="s">
        <v>3924</v>
      </c>
      <c r="B105" s="928"/>
      <c r="C105" s="929"/>
      <c r="D105" s="930"/>
      <c r="E105" s="931"/>
      <c r="F105" s="911"/>
      <c r="G105" s="912"/>
      <c r="H105" s="913">
        <v>1</v>
      </c>
      <c r="I105" s="914">
        <v>1.04</v>
      </c>
      <c r="J105" s="915">
        <v>26</v>
      </c>
      <c r="K105" s="916">
        <v>0.6</v>
      </c>
      <c r="L105" s="917">
        <v>2</v>
      </c>
      <c r="M105" s="917">
        <v>18</v>
      </c>
      <c r="N105" s="918">
        <v>6</v>
      </c>
      <c r="O105" s="917" t="s">
        <v>3732</v>
      </c>
      <c r="P105" s="932" t="s">
        <v>3925</v>
      </c>
      <c r="Q105" s="919">
        <f t="shared" si="3"/>
        <v>1</v>
      </c>
      <c r="R105" s="979">
        <f t="shared" si="3"/>
        <v>1.04</v>
      </c>
      <c r="S105" s="919">
        <f t="shared" si="4"/>
        <v>1</v>
      </c>
      <c r="T105" s="979">
        <f t="shared" si="5"/>
        <v>1.04</v>
      </c>
      <c r="U105" s="986">
        <v>6</v>
      </c>
      <c r="V105" s="928">
        <v>26</v>
      </c>
      <c r="W105" s="928">
        <v>20</v>
      </c>
      <c r="X105" s="984">
        <v>4.333333333333333</v>
      </c>
      <c r="Y105" s="982">
        <v>20</v>
      </c>
    </row>
    <row r="106" spans="1:25" ht="14.4" customHeight="1" x14ac:dyDescent="0.3">
      <c r="A106" s="948" t="s">
        <v>3926</v>
      </c>
      <c r="B106" s="943"/>
      <c r="C106" s="944"/>
      <c r="D106" s="933"/>
      <c r="E106" s="936"/>
      <c r="F106" s="937"/>
      <c r="G106" s="925"/>
      <c r="H106" s="945">
        <v>1</v>
      </c>
      <c r="I106" s="946">
        <v>3.43</v>
      </c>
      <c r="J106" s="926">
        <v>56</v>
      </c>
      <c r="K106" s="939">
        <v>1.0900000000000001</v>
      </c>
      <c r="L106" s="938">
        <v>3</v>
      </c>
      <c r="M106" s="938">
        <v>24</v>
      </c>
      <c r="N106" s="940">
        <v>8</v>
      </c>
      <c r="O106" s="938" t="s">
        <v>3732</v>
      </c>
      <c r="P106" s="941" t="s">
        <v>3927</v>
      </c>
      <c r="Q106" s="942">
        <f t="shared" si="3"/>
        <v>1</v>
      </c>
      <c r="R106" s="980">
        <f t="shared" si="3"/>
        <v>3.43</v>
      </c>
      <c r="S106" s="942">
        <f t="shared" si="4"/>
        <v>1</v>
      </c>
      <c r="T106" s="980">
        <f t="shared" si="5"/>
        <v>3.43</v>
      </c>
      <c r="U106" s="987">
        <v>8</v>
      </c>
      <c r="V106" s="943">
        <v>56</v>
      </c>
      <c r="W106" s="943">
        <v>48</v>
      </c>
      <c r="X106" s="985">
        <v>7</v>
      </c>
      <c r="Y106" s="983">
        <v>48</v>
      </c>
    </row>
    <row r="107" spans="1:25" ht="14.4" customHeight="1" x14ac:dyDescent="0.3">
      <c r="A107" s="947" t="s">
        <v>3928</v>
      </c>
      <c r="B107" s="928"/>
      <c r="C107" s="929"/>
      <c r="D107" s="930"/>
      <c r="E107" s="913">
        <v>1</v>
      </c>
      <c r="F107" s="914">
        <v>1.28</v>
      </c>
      <c r="G107" s="920">
        <v>36</v>
      </c>
      <c r="H107" s="917"/>
      <c r="I107" s="911"/>
      <c r="J107" s="912"/>
      <c r="K107" s="916">
        <v>0.57999999999999996</v>
      </c>
      <c r="L107" s="917">
        <v>2</v>
      </c>
      <c r="M107" s="917">
        <v>21</v>
      </c>
      <c r="N107" s="918">
        <v>7</v>
      </c>
      <c r="O107" s="917" t="s">
        <v>3732</v>
      </c>
      <c r="P107" s="932" t="s">
        <v>3929</v>
      </c>
      <c r="Q107" s="919">
        <f t="shared" si="3"/>
        <v>0</v>
      </c>
      <c r="R107" s="979">
        <f t="shared" si="3"/>
        <v>0</v>
      </c>
      <c r="S107" s="919">
        <f t="shared" si="4"/>
        <v>-1</v>
      </c>
      <c r="T107" s="979">
        <f t="shared" si="5"/>
        <v>-1.28</v>
      </c>
      <c r="U107" s="986" t="s">
        <v>546</v>
      </c>
      <c r="V107" s="928" t="s">
        <v>546</v>
      </c>
      <c r="W107" s="928" t="s">
        <v>546</v>
      </c>
      <c r="X107" s="984" t="s">
        <v>546</v>
      </c>
      <c r="Y107" s="982"/>
    </row>
    <row r="108" spans="1:25" ht="14.4" customHeight="1" x14ac:dyDescent="0.3">
      <c r="A108" s="947" t="s">
        <v>3930</v>
      </c>
      <c r="B108" s="928"/>
      <c r="C108" s="929"/>
      <c r="D108" s="930"/>
      <c r="E108" s="913">
        <v>1</v>
      </c>
      <c r="F108" s="914">
        <v>1.1599999999999999</v>
      </c>
      <c r="G108" s="920">
        <v>31</v>
      </c>
      <c r="H108" s="917"/>
      <c r="I108" s="911"/>
      <c r="J108" s="912"/>
      <c r="K108" s="916">
        <v>0.39</v>
      </c>
      <c r="L108" s="917">
        <v>2</v>
      </c>
      <c r="M108" s="917">
        <v>15</v>
      </c>
      <c r="N108" s="918">
        <v>5</v>
      </c>
      <c r="O108" s="917" t="s">
        <v>3732</v>
      </c>
      <c r="P108" s="932" t="s">
        <v>3931</v>
      </c>
      <c r="Q108" s="919">
        <f t="shared" si="3"/>
        <v>0</v>
      </c>
      <c r="R108" s="979">
        <f t="shared" si="3"/>
        <v>0</v>
      </c>
      <c r="S108" s="919">
        <f t="shared" si="4"/>
        <v>-1</v>
      </c>
      <c r="T108" s="979">
        <f t="shared" si="5"/>
        <v>-1.1599999999999999</v>
      </c>
      <c r="U108" s="986" t="s">
        <v>546</v>
      </c>
      <c r="V108" s="928" t="s">
        <v>546</v>
      </c>
      <c r="W108" s="928" t="s">
        <v>546</v>
      </c>
      <c r="X108" s="984" t="s">
        <v>546</v>
      </c>
      <c r="Y108" s="982"/>
    </row>
    <row r="109" spans="1:25" ht="14.4" customHeight="1" x14ac:dyDescent="0.3">
      <c r="A109" s="947" t="s">
        <v>3932</v>
      </c>
      <c r="B109" s="928"/>
      <c r="C109" s="929"/>
      <c r="D109" s="930"/>
      <c r="E109" s="913"/>
      <c r="F109" s="914"/>
      <c r="G109" s="920"/>
      <c r="H109" s="917">
        <v>1</v>
      </c>
      <c r="I109" s="911">
        <v>2.77</v>
      </c>
      <c r="J109" s="915">
        <v>57</v>
      </c>
      <c r="K109" s="916">
        <v>0.31</v>
      </c>
      <c r="L109" s="917">
        <v>1</v>
      </c>
      <c r="M109" s="917">
        <v>12</v>
      </c>
      <c r="N109" s="918">
        <v>4</v>
      </c>
      <c r="O109" s="917" t="s">
        <v>3732</v>
      </c>
      <c r="P109" s="932" t="s">
        <v>3933</v>
      </c>
      <c r="Q109" s="919">
        <f t="shared" si="3"/>
        <v>1</v>
      </c>
      <c r="R109" s="979">
        <f t="shared" si="3"/>
        <v>2.77</v>
      </c>
      <c r="S109" s="919">
        <f t="shared" si="4"/>
        <v>1</v>
      </c>
      <c r="T109" s="979">
        <f t="shared" si="5"/>
        <v>2.77</v>
      </c>
      <c r="U109" s="986">
        <v>4</v>
      </c>
      <c r="V109" s="928">
        <v>57</v>
      </c>
      <c r="W109" s="928">
        <v>53</v>
      </c>
      <c r="X109" s="984">
        <v>14.25</v>
      </c>
      <c r="Y109" s="982">
        <v>53</v>
      </c>
    </row>
    <row r="110" spans="1:25" ht="14.4" customHeight="1" x14ac:dyDescent="0.3">
      <c r="A110" s="948" t="s">
        <v>3934</v>
      </c>
      <c r="B110" s="943"/>
      <c r="C110" s="944"/>
      <c r="D110" s="933"/>
      <c r="E110" s="945">
        <v>3</v>
      </c>
      <c r="F110" s="946">
        <v>1.81</v>
      </c>
      <c r="G110" s="927">
        <v>17.7</v>
      </c>
      <c r="H110" s="938">
        <v>1</v>
      </c>
      <c r="I110" s="937">
        <v>2.1</v>
      </c>
      <c r="J110" s="926">
        <v>38</v>
      </c>
      <c r="K110" s="939">
        <v>0.46</v>
      </c>
      <c r="L110" s="938">
        <v>2</v>
      </c>
      <c r="M110" s="938">
        <v>15</v>
      </c>
      <c r="N110" s="940">
        <v>5</v>
      </c>
      <c r="O110" s="938" t="s">
        <v>3732</v>
      </c>
      <c r="P110" s="941" t="s">
        <v>3935</v>
      </c>
      <c r="Q110" s="942">
        <f t="shared" si="3"/>
        <v>1</v>
      </c>
      <c r="R110" s="980">
        <f t="shared" si="3"/>
        <v>2.1</v>
      </c>
      <c r="S110" s="942">
        <f t="shared" si="4"/>
        <v>-2</v>
      </c>
      <c r="T110" s="980">
        <f t="shared" si="5"/>
        <v>0.29000000000000004</v>
      </c>
      <c r="U110" s="987">
        <v>5</v>
      </c>
      <c r="V110" s="943">
        <v>38</v>
      </c>
      <c r="W110" s="943">
        <v>33</v>
      </c>
      <c r="X110" s="985">
        <v>7.6</v>
      </c>
      <c r="Y110" s="983">
        <v>33</v>
      </c>
    </row>
    <row r="111" spans="1:25" ht="14.4" customHeight="1" x14ac:dyDescent="0.3">
      <c r="A111" s="948" t="s">
        <v>3936</v>
      </c>
      <c r="B111" s="943">
        <v>1</v>
      </c>
      <c r="C111" s="944">
        <v>0.86</v>
      </c>
      <c r="D111" s="933">
        <v>24</v>
      </c>
      <c r="E111" s="945">
        <v>1</v>
      </c>
      <c r="F111" s="946">
        <v>1.6</v>
      </c>
      <c r="G111" s="927">
        <v>38</v>
      </c>
      <c r="H111" s="938">
        <v>1</v>
      </c>
      <c r="I111" s="937">
        <v>2.29</v>
      </c>
      <c r="J111" s="926">
        <v>54</v>
      </c>
      <c r="K111" s="939">
        <v>0.86</v>
      </c>
      <c r="L111" s="938">
        <v>3</v>
      </c>
      <c r="M111" s="938">
        <v>27</v>
      </c>
      <c r="N111" s="940">
        <v>9</v>
      </c>
      <c r="O111" s="938" t="s">
        <v>3732</v>
      </c>
      <c r="P111" s="941" t="s">
        <v>3937</v>
      </c>
      <c r="Q111" s="942">
        <f t="shared" si="3"/>
        <v>0</v>
      </c>
      <c r="R111" s="980">
        <f t="shared" si="3"/>
        <v>1.4300000000000002</v>
      </c>
      <c r="S111" s="942">
        <f t="shared" si="4"/>
        <v>0</v>
      </c>
      <c r="T111" s="980">
        <f t="shared" si="5"/>
        <v>0.69</v>
      </c>
      <c r="U111" s="987">
        <v>9</v>
      </c>
      <c r="V111" s="943">
        <v>54</v>
      </c>
      <c r="W111" s="943">
        <v>45</v>
      </c>
      <c r="X111" s="985">
        <v>6</v>
      </c>
      <c r="Y111" s="983">
        <v>45</v>
      </c>
    </row>
    <row r="112" spans="1:25" ht="14.4" customHeight="1" x14ac:dyDescent="0.3">
      <c r="A112" s="947" t="s">
        <v>3938</v>
      </c>
      <c r="B112" s="928"/>
      <c r="C112" s="929"/>
      <c r="D112" s="930"/>
      <c r="E112" s="931"/>
      <c r="F112" s="911"/>
      <c r="G112" s="912"/>
      <c r="H112" s="913">
        <v>1</v>
      </c>
      <c r="I112" s="914">
        <v>1.95</v>
      </c>
      <c r="J112" s="915">
        <v>28</v>
      </c>
      <c r="K112" s="916">
        <v>1.52</v>
      </c>
      <c r="L112" s="917">
        <v>3</v>
      </c>
      <c r="M112" s="917">
        <v>27</v>
      </c>
      <c r="N112" s="918">
        <v>9</v>
      </c>
      <c r="O112" s="917" t="s">
        <v>3732</v>
      </c>
      <c r="P112" s="932" t="s">
        <v>3939</v>
      </c>
      <c r="Q112" s="919">
        <f t="shared" si="3"/>
        <v>1</v>
      </c>
      <c r="R112" s="979">
        <f t="shared" si="3"/>
        <v>1.95</v>
      </c>
      <c r="S112" s="919">
        <f t="shared" si="4"/>
        <v>1</v>
      </c>
      <c r="T112" s="979">
        <f t="shared" si="5"/>
        <v>1.95</v>
      </c>
      <c r="U112" s="986">
        <v>9</v>
      </c>
      <c r="V112" s="928">
        <v>28</v>
      </c>
      <c r="W112" s="928">
        <v>19</v>
      </c>
      <c r="X112" s="984">
        <v>3.1111111111111112</v>
      </c>
      <c r="Y112" s="982">
        <v>19</v>
      </c>
    </row>
    <row r="113" spans="1:25" ht="14.4" customHeight="1" x14ac:dyDescent="0.3">
      <c r="A113" s="947" t="s">
        <v>3940</v>
      </c>
      <c r="B113" s="928"/>
      <c r="C113" s="929"/>
      <c r="D113" s="930"/>
      <c r="E113" s="913">
        <v>1</v>
      </c>
      <c r="F113" s="914">
        <v>2.08</v>
      </c>
      <c r="G113" s="920">
        <v>21</v>
      </c>
      <c r="H113" s="917"/>
      <c r="I113" s="911"/>
      <c r="J113" s="912"/>
      <c r="K113" s="916">
        <v>2.08</v>
      </c>
      <c r="L113" s="917">
        <v>4</v>
      </c>
      <c r="M113" s="917">
        <v>39</v>
      </c>
      <c r="N113" s="918">
        <v>13</v>
      </c>
      <c r="O113" s="917" t="s">
        <v>3732</v>
      </c>
      <c r="P113" s="932" t="s">
        <v>3941</v>
      </c>
      <c r="Q113" s="919">
        <f t="shared" si="3"/>
        <v>0</v>
      </c>
      <c r="R113" s="979">
        <f t="shared" si="3"/>
        <v>0</v>
      </c>
      <c r="S113" s="919">
        <f t="shared" si="4"/>
        <v>-1</v>
      </c>
      <c r="T113" s="979">
        <f t="shared" si="5"/>
        <v>-2.08</v>
      </c>
      <c r="U113" s="986" t="s">
        <v>546</v>
      </c>
      <c r="V113" s="928" t="s">
        <v>546</v>
      </c>
      <c r="W113" s="928" t="s">
        <v>546</v>
      </c>
      <c r="X113" s="984" t="s">
        <v>546</v>
      </c>
      <c r="Y113" s="982"/>
    </row>
    <row r="114" spans="1:25" ht="14.4" customHeight="1" x14ac:dyDescent="0.3">
      <c r="A114" s="947" t="s">
        <v>3942</v>
      </c>
      <c r="B114" s="921">
        <v>1</v>
      </c>
      <c r="C114" s="922">
        <v>2.13</v>
      </c>
      <c r="D114" s="923">
        <v>47</v>
      </c>
      <c r="E114" s="931"/>
      <c r="F114" s="911"/>
      <c r="G114" s="912"/>
      <c r="H114" s="917"/>
      <c r="I114" s="911"/>
      <c r="J114" s="912"/>
      <c r="K114" s="916">
        <v>0.61</v>
      </c>
      <c r="L114" s="917">
        <v>3</v>
      </c>
      <c r="M114" s="917">
        <v>24</v>
      </c>
      <c r="N114" s="918">
        <v>8</v>
      </c>
      <c r="O114" s="917" t="s">
        <v>3732</v>
      </c>
      <c r="P114" s="932" t="s">
        <v>3943</v>
      </c>
      <c r="Q114" s="919">
        <f t="shared" si="3"/>
        <v>-1</v>
      </c>
      <c r="R114" s="979">
        <f t="shared" si="3"/>
        <v>-2.13</v>
      </c>
      <c r="S114" s="919">
        <f t="shared" si="4"/>
        <v>0</v>
      </c>
      <c r="T114" s="979">
        <f t="shared" si="5"/>
        <v>0</v>
      </c>
      <c r="U114" s="986" t="s">
        <v>546</v>
      </c>
      <c r="V114" s="928" t="s">
        <v>546</v>
      </c>
      <c r="W114" s="928" t="s">
        <v>546</v>
      </c>
      <c r="X114" s="984" t="s">
        <v>546</v>
      </c>
      <c r="Y114" s="982"/>
    </row>
    <row r="115" spans="1:25" ht="14.4" customHeight="1" x14ac:dyDescent="0.3">
      <c r="A115" s="947" t="s">
        <v>3944</v>
      </c>
      <c r="B115" s="928"/>
      <c r="C115" s="929"/>
      <c r="D115" s="930"/>
      <c r="E115" s="931"/>
      <c r="F115" s="911"/>
      <c r="G115" s="912"/>
      <c r="H115" s="913">
        <v>1</v>
      </c>
      <c r="I115" s="914">
        <v>0.74</v>
      </c>
      <c r="J115" s="915">
        <v>20</v>
      </c>
      <c r="K115" s="916">
        <v>0.63</v>
      </c>
      <c r="L115" s="917">
        <v>2</v>
      </c>
      <c r="M115" s="917">
        <v>21</v>
      </c>
      <c r="N115" s="918">
        <v>7</v>
      </c>
      <c r="O115" s="917" t="s">
        <v>3732</v>
      </c>
      <c r="P115" s="932" t="s">
        <v>3945</v>
      </c>
      <c r="Q115" s="919">
        <f t="shared" si="3"/>
        <v>1</v>
      </c>
      <c r="R115" s="979">
        <f t="shared" si="3"/>
        <v>0.74</v>
      </c>
      <c r="S115" s="919">
        <f t="shared" si="4"/>
        <v>1</v>
      </c>
      <c r="T115" s="979">
        <f t="shared" si="5"/>
        <v>0.74</v>
      </c>
      <c r="U115" s="986">
        <v>7</v>
      </c>
      <c r="V115" s="928">
        <v>20</v>
      </c>
      <c r="W115" s="928">
        <v>13</v>
      </c>
      <c r="X115" s="984">
        <v>2.8571428571428572</v>
      </c>
      <c r="Y115" s="982">
        <v>13</v>
      </c>
    </row>
    <row r="116" spans="1:25" ht="14.4" customHeight="1" x14ac:dyDescent="0.3">
      <c r="A116" s="948" t="s">
        <v>3946</v>
      </c>
      <c r="B116" s="943">
        <v>1</v>
      </c>
      <c r="C116" s="944">
        <v>2.4</v>
      </c>
      <c r="D116" s="933">
        <v>24</v>
      </c>
      <c r="E116" s="936"/>
      <c r="F116" s="937"/>
      <c r="G116" s="925"/>
      <c r="H116" s="945"/>
      <c r="I116" s="946"/>
      <c r="J116" s="927"/>
      <c r="K116" s="939">
        <v>2.25</v>
      </c>
      <c r="L116" s="938">
        <v>5</v>
      </c>
      <c r="M116" s="938">
        <v>42</v>
      </c>
      <c r="N116" s="940">
        <v>14</v>
      </c>
      <c r="O116" s="938" t="s">
        <v>3732</v>
      </c>
      <c r="P116" s="941" t="s">
        <v>3947</v>
      </c>
      <c r="Q116" s="942">
        <f t="shared" si="3"/>
        <v>-1</v>
      </c>
      <c r="R116" s="980">
        <f t="shared" si="3"/>
        <v>-2.4</v>
      </c>
      <c r="S116" s="942">
        <f t="shared" si="4"/>
        <v>0</v>
      </c>
      <c r="T116" s="980">
        <f t="shared" si="5"/>
        <v>0</v>
      </c>
      <c r="U116" s="987" t="s">
        <v>546</v>
      </c>
      <c r="V116" s="943" t="s">
        <v>546</v>
      </c>
      <c r="W116" s="943" t="s">
        <v>546</v>
      </c>
      <c r="X116" s="985" t="s">
        <v>546</v>
      </c>
      <c r="Y116" s="983"/>
    </row>
    <row r="117" spans="1:25" ht="14.4" customHeight="1" x14ac:dyDescent="0.3">
      <c r="A117" s="947" t="s">
        <v>3948</v>
      </c>
      <c r="B117" s="928">
        <v>1</v>
      </c>
      <c r="C117" s="929">
        <v>0.69</v>
      </c>
      <c r="D117" s="930">
        <v>25</v>
      </c>
      <c r="E117" s="913">
        <v>1</v>
      </c>
      <c r="F117" s="914">
        <v>2.2400000000000002</v>
      </c>
      <c r="G117" s="920">
        <v>41</v>
      </c>
      <c r="H117" s="917"/>
      <c r="I117" s="911"/>
      <c r="J117" s="912"/>
      <c r="K117" s="916">
        <v>0.65</v>
      </c>
      <c r="L117" s="917">
        <v>3</v>
      </c>
      <c r="M117" s="917">
        <v>24</v>
      </c>
      <c r="N117" s="918">
        <v>8</v>
      </c>
      <c r="O117" s="917" t="s">
        <v>3732</v>
      </c>
      <c r="P117" s="932" t="s">
        <v>3949</v>
      </c>
      <c r="Q117" s="919">
        <f t="shared" si="3"/>
        <v>-1</v>
      </c>
      <c r="R117" s="979">
        <f t="shared" si="3"/>
        <v>-0.69</v>
      </c>
      <c r="S117" s="919">
        <f t="shared" si="4"/>
        <v>-1</v>
      </c>
      <c r="T117" s="979">
        <f t="shared" si="5"/>
        <v>-2.2400000000000002</v>
      </c>
      <c r="U117" s="986" t="s">
        <v>546</v>
      </c>
      <c r="V117" s="928" t="s">
        <v>546</v>
      </c>
      <c r="W117" s="928" t="s">
        <v>546</v>
      </c>
      <c r="X117" s="984" t="s">
        <v>546</v>
      </c>
      <c r="Y117" s="982"/>
    </row>
    <row r="118" spans="1:25" ht="14.4" customHeight="1" x14ac:dyDescent="0.3">
      <c r="A118" s="948" t="s">
        <v>3950</v>
      </c>
      <c r="B118" s="943"/>
      <c r="C118" s="944"/>
      <c r="D118" s="933"/>
      <c r="E118" s="945">
        <v>1</v>
      </c>
      <c r="F118" s="946">
        <v>1.17</v>
      </c>
      <c r="G118" s="927">
        <v>24</v>
      </c>
      <c r="H118" s="938"/>
      <c r="I118" s="937"/>
      <c r="J118" s="925"/>
      <c r="K118" s="939">
        <v>1.06</v>
      </c>
      <c r="L118" s="938">
        <v>4</v>
      </c>
      <c r="M118" s="938">
        <v>33</v>
      </c>
      <c r="N118" s="940">
        <v>11</v>
      </c>
      <c r="O118" s="938" t="s">
        <v>3732</v>
      </c>
      <c r="P118" s="941" t="s">
        <v>3949</v>
      </c>
      <c r="Q118" s="942">
        <f t="shared" si="3"/>
        <v>0</v>
      </c>
      <c r="R118" s="980">
        <f t="shared" si="3"/>
        <v>0</v>
      </c>
      <c r="S118" s="942">
        <f t="shared" si="4"/>
        <v>-1</v>
      </c>
      <c r="T118" s="980">
        <f t="shared" si="5"/>
        <v>-1.17</v>
      </c>
      <c r="U118" s="987" t="s">
        <v>546</v>
      </c>
      <c r="V118" s="943" t="s">
        <v>546</v>
      </c>
      <c r="W118" s="943" t="s">
        <v>546</v>
      </c>
      <c r="X118" s="985" t="s">
        <v>546</v>
      </c>
      <c r="Y118" s="983"/>
    </row>
    <row r="119" spans="1:25" ht="14.4" customHeight="1" x14ac:dyDescent="0.3">
      <c r="A119" s="947" t="s">
        <v>3951</v>
      </c>
      <c r="B119" s="921">
        <v>1</v>
      </c>
      <c r="C119" s="922">
        <v>0.88</v>
      </c>
      <c r="D119" s="923">
        <v>21</v>
      </c>
      <c r="E119" s="931">
        <v>1</v>
      </c>
      <c r="F119" s="911">
        <v>1.18</v>
      </c>
      <c r="G119" s="912">
        <v>25</v>
      </c>
      <c r="H119" s="917">
        <v>1</v>
      </c>
      <c r="I119" s="911">
        <v>1.56</v>
      </c>
      <c r="J119" s="915">
        <v>37</v>
      </c>
      <c r="K119" s="916">
        <v>0.47</v>
      </c>
      <c r="L119" s="917">
        <v>2</v>
      </c>
      <c r="M119" s="917">
        <v>15</v>
      </c>
      <c r="N119" s="918">
        <v>5</v>
      </c>
      <c r="O119" s="917" t="s">
        <v>3732</v>
      </c>
      <c r="P119" s="932" t="s">
        <v>3952</v>
      </c>
      <c r="Q119" s="919">
        <f t="shared" si="3"/>
        <v>0</v>
      </c>
      <c r="R119" s="979">
        <f t="shared" si="3"/>
        <v>0.68</v>
      </c>
      <c r="S119" s="919">
        <f t="shared" si="4"/>
        <v>0</v>
      </c>
      <c r="T119" s="979">
        <f t="shared" si="5"/>
        <v>0.38000000000000012</v>
      </c>
      <c r="U119" s="986">
        <v>5</v>
      </c>
      <c r="V119" s="928">
        <v>37</v>
      </c>
      <c r="W119" s="928">
        <v>32</v>
      </c>
      <c r="X119" s="984">
        <v>7.4</v>
      </c>
      <c r="Y119" s="982">
        <v>32</v>
      </c>
    </row>
    <row r="120" spans="1:25" ht="14.4" customHeight="1" x14ac:dyDescent="0.3">
      <c r="A120" s="948" t="s">
        <v>3953</v>
      </c>
      <c r="B120" s="934">
        <v>2</v>
      </c>
      <c r="C120" s="935">
        <v>1.93</v>
      </c>
      <c r="D120" s="924">
        <v>23.5</v>
      </c>
      <c r="E120" s="936"/>
      <c r="F120" s="937"/>
      <c r="G120" s="925"/>
      <c r="H120" s="938">
        <v>1</v>
      </c>
      <c r="I120" s="937">
        <v>1.06</v>
      </c>
      <c r="J120" s="926">
        <v>24</v>
      </c>
      <c r="K120" s="939">
        <v>0.66</v>
      </c>
      <c r="L120" s="938">
        <v>3</v>
      </c>
      <c r="M120" s="938">
        <v>24</v>
      </c>
      <c r="N120" s="940">
        <v>8</v>
      </c>
      <c r="O120" s="938" t="s">
        <v>3732</v>
      </c>
      <c r="P120" s="941" t="s">
        <v>3954</v>
      </c>
      <c r="Q120" s="942">
        <f t="shared" si="3"/>
        <v>-1</v>
      </c>
      <c r="R120" s="980">
        <f t="shared" si="3"/>
        <v>-0.86999999999999988</v>
      </c>
      <c r="S120" s="942">
        <f t="shared" si="4"/>
        <v>1</v>
      </c>
      <c r="T120" s="980">
        <f t="shared" si="5"/>
        <v>1.06</v>
      </c>
      <c r="U120" s="987">
        <v>8</v>
      </c>
      <c r="V120" s="943">
        <v>24</v>
      </c>
      <c r="W120" s="943">
        <v>16</v>
      </c>
      <c r="X120" s="985">
        <v>3</v>
      </c>
      <c r="Y120" s="983">
        <v>16</v>
      </c>
    </row>
    <row r="121" spans="1:25" ht="14.4" customHeight="1" x14ac:dyDescent="0.3">
      <c r="A121" s="948" t="s">
        <v>3955</v>
      </c>
      <c r="B121" s="934">
        <v>3</v>
      </c>
      <c r="C121" s="935">
        <v>4.6500000000000004</v>
      </c>
      <c r="D121" s="924">
        <v>33</v>
      </c>
      <c r="E121" s="936"/>
      <c r="F121" s="937"/>
      <c r="G121" s="925"/>
      <c r="H121" s="938">
        <v>2</v>
      </c>
      <c r="I121" s="937">
        <v>3.9</v>
      </c>
      <c r="J121" s="926">
        <v>45.5</v>
      </c>
      <c r="K121" s="939">
        <v>1.07</v>
      </c>
      <c r="L121" s="938">
        <v>3</v>
      </c>
      <c r="M121" s="938">
        <v>30</v>
      </c>
      <c r="N121" s="940">
        <v>10</v>
      </c>
      <c r="O121" s="938" t="s">
        <v>3732</v>
      </c>
      <c r="P121" s="941" t="s">
        <v>3956</v>
      </c>
      <c r="Q121" s="942">
        <f t="shared" si="3"/>
        <v>-1</v>
      </c>
      <c r="R121" s="980">
        <f t="shared" si="3"/>
        <v>-0.75000000000000044</v>
      </c>
      <c r="S121" s="942">
        <f t="shared" si="4"/>
        <v>2</v>
      </c>
      <c r="T121" s="980">
        <f t="shared" si="5"/>
        <v>3.9</v>
      </c>
      <c r="U121" s="987">
        <v>20</v>
      </c>
      <c r="V121" s="943">
        <v>91</v>
      </c>
      <c r="W121" s="943">
        <v>71</v>
      </c>
      <c r="X121" s="985">
        <v>4.55</v>
      </c>
      <c r="Y121" s="983">
        <v>71</v>
      </c>
    </row>
    <row r="122" spans="1:25" ht="14.4" customHeight="1" x14ac:dyDescent="0.3">
      <c r="A122" s="947" t="s">
        <v>3957</v>
      </c>
      <c r="B122" s="928">
        <v>1</v>
      </c>
      <c r="C122" s="929">
        <v>3.02</v>
      </c>
      <c r="D122" s="930">
        <v>26</v>
      </c>
      <c r="E122" s="913">
        <v>2</v>
      </c>
      <c r="F122" s="914">
        <v>6.04</v>
      </c>
      <c r="G122" s="920">
        <v>28.5</v>
      </c>
      <c r="H122" s="917">
        <v>4</v>
      </c>
      <c r="I122" s="911">
        <v>12.09</v>
      </c>
      <c r="J122" s="915">
        <v>24.3</v>
      </c>
      <c r="K122" s="916">
        <v>3.02</v>
      </c>
      <c r="L122" s="917">
        <v>4</v>
      </c>
      <c r="M122" s="917">
        <v>33</v>
      </c>
      <c r="N122" s="918">
        <v>11</v>
      </c>
      <c r="O122" s="917" t="s">
        <v>3732</v>
      </c>
      <c r="P122" s="932" t="s">
        <v>3958</v>
      </c>
      <c r="Q122" s="919">
        <f t="shared" si="3"/>
        <v>3</v>
      </c>
      <c r="R122" s="979">
        <f t="shared" si="3"/>
        <v>9.07</v>
      </c>
      <c r="S122" s="919">
        <f t="shared" si="4"/>
        <v>2</v>
      </c>
      <c r="T122" s="979">
        <f t="shared" si="5"/>
        <v>6.05</v>
      </c>
      <c r="U122" s="986">
        <v>44</v>
      </c>
      <c r="V122" s="928">
        <v>97.2</v>
      </c>
      <c r="W122" s="928">
        <v>53.2</v>
      </c>
      <c r="X122" s="984">
        <v>2.209090909090909</v>
      </c>
      <c r="Y122" s="982">
        <v>53</v>
      </c>
    </row>
    <row r="123" spans="1:25" ht="14.4" customHeight="1" x14ac:dyDescent="0.3">
      <c r="A123" s="948" t="s">
        <v>3959</v>
      </c>
      <c r="B123" s="943">
        <v>4</v>
      </c>
      <c r="C123" s="944">
        <v>12.44</v>
      </c>
      <c r="D123" s="933">
        <v>25</v>
      </c>
      <c r="E123" s="945">
        <v>5</v>
      </c>
      <c r="F123" s="946">
        <v>15.55</v>
      </c>
      <c r="G123" s="927">
        <v>28.4</v>
      </c>
      <c r="H123" s="938"/>
      <c r="I123" s="937"/>
      <c r="J123" s="925"/>
      <c r="K123" s="939">
        <v>3.11</v>
      </c>
      <c r="L123" s="938">
        <v>4</v>
      </c>
      <c r="M123" s="938">
        <v>39</v>
      </c>
      <c r="N123" s="940">
        <v>13</v>
      </c>
      <c r="O123" s="938" t="s">
        <v>3732</v>
      </c>
      <c r="P123" s="941" t="s">
        <v>3958</v>
      </c>
      <c r="Q123" s="942">
        <f t="shared" si="3"/>
        <v>-4</v>
      </c>
      <c r="R123" s="980">
        <f t="shared" si="3"/>
        <v>-12.44</v>
      </c>
      <c r="S123" s="942">
        <f t="shared" si="4"/>
        <v>-5</v>
      </c>
      <c r="T123" s="980">
        <f t="shared" si="5"/>
        <v>-15.55</v>
      </c>
      <c r="U123" s="987" t="s">
        <v>546</v>
      </c>
      <c r="V123" s="943" t="s">
        <v>546</v>
      </c>
      <c r="W123" s="943" t="s">
        <v>546</v>
      </c>
      <c r="X123" s="985" t="s">
        <v>546</v>
      </c>
      <c r="Y123" s="983"/>
    </row>
    <row r="124" spans="1:25" ht="14.4" customHeight="1" x14ac:dyDescent="0.3">
      <c r="A124" s="948" t="s">
        <v>3960</v>
      </c>
      <c r="B124" s="943"/>
      <c r="C124" s="944"/>
      <c r="D124" s="933"/>
      <c r="E124" s="945"/>
      <c r="F124" s="946"/>
      <c r="G124" s="927"/>
      <c r="H124" s="938">
        <v>1</v>
      </c>
      <c r="I124" s="937">
        <v>3.71</v>
      </c>
      <c r="J124" s="926">
        <v>33</v>
      </c>
      <c r="K124" s="939">
        <v>3.71</v>
      </c>
      <c r="L124" s="938">
        <v>5</v>
      </c>
      <c r="M124" s="938">
        <v>45</v>
      </c>
      <c r="N124" s="940">
        <v>15</v>
      </c>
      <c r="O124" s="938" t="s">
        <v>3732</v>
      </c>
      <c r="P124" s="941" t="s">
        <v>3958</v>
      </c>
      <c r="Q124" s="942">
        <f t="shared" si="3"/>
        <v>1</v>
      </c>
      <c r="R124" s="980">
        <f t="shared" si="3"/>
        <v>3.71</v>
      </c>
      <c r="S124" s="942">
        <f t="shared" si="4"/>
        <v>1</v>
      </c>
      <c r="T124" s="980">
        <f t="shared" si="5"/>
        <v>3.71</v>
      </c>
      <c r="U124" s="987">
        <v>15</v>
      </c>
      <c r="V124" s="943">
        <v>33</v>
      </c>
      <c r="W124" s="943">
        <v>18</v>
      </c>
      <c r="X124" s="985">
        <v>2.2000000000000002</v>
      </c>
      <c r="Y124" s="983">
        <v>18</v>
      </c>
    </row>
    <row r="125" spans="1:25" ht="14.4" customHeight="1" x14ac:dyDescent="0.3">
      <c r="A125" s="947" t="s">
        <v>3961</v>
      </c>
      <c r="B125" s="921">
        <v>10</v>
      </c>
      <c r="C125" s="922">
        <v>23.79</v>
      </c>
      <c r="D125" s="923">
        <v>23.5</v>
      </c>
      <c r="E125" s="931">
        <v>4</v>
      </c>
      <c r="F125" s="911">
        <v>9.51</v>
      </c>
      <c r="G125" s="912">
        <v>19.5</v>
      </c>
      <c r="H125" s="917">
        <v>2</v>
      </c>
      <c r="I125" s="911">
        <v>4.76</v>
      </c>
      <c r="J125" s="915">
        <v>20.5</v>
      </c>
      <c r="K125" s="916">
        <v>2.38</v>
      </c>
      <c r="L125" s="917">
        <v>4</v>
      </c>
      <c r="M125" s="917">
        <v>33</v>
      </c>
      <c r="N125" s="918">
        <v>11</v>
      </c>
      <c r="O125" s="917" t="s">
        <v>3732</v>
      </c>
      <c r="P125" s="932" t="s">
        <v>3962</v>
      </c>
      <c r="Q125" s="919">
        <f t="shared" si="3"/>
        <v>-8</v>
      </c>
      <c r="R125" s="979">
        <f t="shared" si="3"/>
        <v>-19.03</v>
      </c>
      <c r="S125" s="919">
        <f t="shared" si="4"/>
        <v>-2</v>
      </c>
      <c r="T125" s="979">
        <f t="shared" si="5"/>
        <v>-4.75</v>
      </c>
      <c r="U125" s="986">
        <v>22</v>
      </c>
      <c r="V125" s="928">
        <v>41</v>
      </c>
      <c r="W125" s="928">
        <v>19</v>
      </c>
      <c r="X125" s="984">
        <v>1.8636363636363635</v>
      </c>
      <c r="Y125" s="982">
        <v>19</v>
      </c>
    </row>
    <row r="126" spans="1:25" ht="14.4" customHeight="1" x14ac:dyDescent="0.3">
      <c r="A126" s="948" t="s">
        <v>3963</v>
      </c>
      <c r="B126" s="934">
        <v>12</v>
      </c>
      <c r="C126" s="935">
        <v>34.33</v>
      </c>
      <c r="D126" s="924">
        <v>25.3</v>
      </c>
      <c r="E126" s="936">
        <v>9</v>
      </c>
      <c r="F126" s="937">
        <v>24.85</v>
      </c>
      <c r="G126" s="925">
        <v>23.3</v>
      </c>
      <c r="H126" s="938">
        <v>7</v>
      </c>
      <c r="I126" s="937">
        <v>19.68</v>
      </c>
      <c r="J126" s="926">
        <v>27</v>
      </c>
      <c r="K126" s="939">
        <v>2.76</v>
      </c>
      <c r="L126" s="938">
        <v>4</v>
      </c>
      <c r="M126" s="938">
        <v>39</v>
      </c>
      <c r="N126" s="940">
        <v>13</v>
      </c>
      <c r="O126" s="938" t="s">
        <v>3732</v>
      </c>
      <c r="P126" s="941" t="s">
        <v>3962</v>
      </c>
      <c r="Q126" s="942">
        <f t="shared" si="3"/>
        <v>-5</v>
      </c>
      <c r="R126" s="980">
        <f t="shared" si="3"/>
        <v>-14.649999999999999</v>
      </c>
      <c r="S126" s="942">
        <f t="shared" si="4"/>
        <v>-2</v>
      </c>
      <c r="T126" s="980">
        <f t="shared" si="5"/>
        <v>-5.1700000000000017</v>
      </c>
      <c r="U126" s="987">
        <v>91</v>
      </c>
      <c r="V126" s="943">
        <v>189</v>
      </c>
      <c r="W126" s="943">
        <v>98</v>
      </c>
      <c r="X126" s="985">
        <v>2.0769230769230771</v>
      </c>
      <c r="Y126" s="983">
        <v>98</v>
      </c>
    </row>
    <row r="127" spans="1:25" ht="14.4" customHeight="1" x14ac:dyDescent="0.3">
      <c r="A127" s="948" t="s">
        <v>3964</v>
      </c>
      <c r="B127" s="934"/>
      <c r="C127" s="935"/>
      <c r="D127" s="924"/>
      <c r="E127" s="936">
        <v>1</v>
      </c>
      <c r="F127" s="937">
        <v>3.7</v>
      </c>
      <c r="G127" s="925">
        <v>38</v>
      </c>
      <c r="H127" s="938">
        <v>2</v>
      </c>
      <c r="I127" s="937">
        <v>8.4</v>
      </c>
      <c r="J127" s="926">
        <v>45.5</v>
      </c>
      <c r="K127" s="939">
        <v>3.7</v>
      </c>
      <c r="L127" s="938">
        <v>6</v>
      </c>
      <c r="M127" s="938">
        <v>51</v>
      </c>
      <c r="N127" s="940">
        <v>17</v>
      </c>
      <c r="O127" s="938" t="s">
        <v>3732</v>
      </c>
      <c r="P127" s="941" t="s">
        <v>3962</v>
      </c>
      <c r="Q127" s="942">
        <f t="shared" si="3"/>
        <v>2</v>
      </c>
      <c r="R127" s="980">
        <f t="shared" si="3"/>
        <v>8.4</v>
      </c>
      <c r="S127" s="942">
        <f t="shared" si="4"/>
        <v>1</v>
      </c>
      <c r="T127" s="980">
        <f t="shared" si="5"/>
        <v>4.7</v>
      </c>
      <c r="U127" s="987">
        <v>34</v>
      </c>
      <c r="V127" s="943">
        <v>91</v>
      </c>
      <c r="W127" s="943">
        <v>57</v>
      </c>
      <c r="X127" s="985">
        <v>2.6764705882352939</v>
      </c>
      <c r="Y127" s="983">
        <v>57</v>
      </c>
    </row>
    <row r="128" spans="1:25" ht="14.4" customHeight="1" x14ac:dyDescent="0.3">
      <c r="A128" s="947" t="s">
        <v>3965</v>
      </c>
      <c r="B128" s="928">
        <v>1</v>
      </c>
      <c r="C128" s="929">
        <v>2.11</v>
      </c>
      <c r="D128" s="930">
        <v>27</v>
      </c>
      <c r="E128" s="913">
        <v>3</v>
      </c>
      <c r="F128" s="914">
        <v>4.0999999999999996</v>
      </c>
      <c r="G128" s="920">
        <v>19</v>
      </c>
      <c r="H128" s="917">
        <v>2</v>
      </c>
      <c r="I128" s="911">
        <v>3.98</v>
      </c>
      <c r="J128" s="915">
        <v>23</v>
      </c>
      <c r="K128" s="916">
        <v>1.22</v>
      </c>
      <c r="L128" s="917">
        <v>2</v>
      </c>
      <c r="M128" s="917">
        <v>18</v>
      </c>
      <c r="N128" s="918">
        <v>6</v>
      </c>
      <c r="O128" s="917" t="s">
        <v>3732</v>
      </c>
      <c r="P128" s="932" t="s">
        <v>3966</v>
      </c>
      <c r="Q128" s="919">
        <f t="shared" si="3"/>
        <v>1</v>
      </c>
      <c r="R128" s="979">
        <f t="shared" si="3"/>
        <v>1.87</v>
      </c>
      <c r="S128" s="919">
        <f t="shared" si="4"/>
        <v>-1</v>
      </c>
      <c r="T128" s="979">
        <f t="shared" si="5"/>
        <v>-0.11999999999999966</v>
      </c>
      <c r="U128" s="986">
        <v>12</v>
      </c>
      <c r="V128" s="928">
        <v>46</v>
      </c>
      <c r="W128" s="928">
        <v>34</v>
      </c>
      <c r="X128" s="984">
        <v>3.8333333333333335</v>
      </c>
      <c r="Y128" s="982">
        <v>34</v>
      </c>
    </row>
    <row r="129" spans="1:25" ht="14.4" customHeight="1" x14ac:dyDescent="0.3">
      <c r="A129" s="948" t="s">
        <v>3967</v>
      </c>
      <c r="B129" s="943"/>
      <c r="C129" s="944"/>
      <c r="D129" s="933"/>
      <c r="E129" s="945">
        <v>1</v>
      </c>
      <c r="F129" s="946">
        <v>2.37</v>
      </c>
      <c r="G129" s="927">
        <v>24</v>
      </c>
      <c r="H129" s="938"/>
      <c r="I129" s="937"/>
      <c r="J129" s="925"/>
      <c r="K129" s="939">
        <v>2.37</v>
      </c>
      <c r="L129" s="938">
        <v>4</v>
      </c>
      <c r="M129" s="938">
        <v>39</v>
      </c>
      <c r="N129" s="940">
        <v>13</v>
      </c>
      <c r="O129" s="938" t="s">
        <v>3732</v>
      </c>
      <c r="P129" s="941" t="s">
        <v>3966</v>
      </c>
      <c r="Q129" s="942">
        <f t="shared" si="3"/>
        <v>0</v>
      </c>
      <c r="R129" s="980">
        <f t="shared" si="3"/>
        <v>0</v>
      </c>
      <c r="S129" s="942">
        <f t="shared" si="4"/>
        <v>-1</v>
      </c>
      <c r="T129" s="980">
        <f t="shared" si="5"/>
        <v>-2.37</v>
      </c>
      <c r="U129" s="987" t="s">
        <v>546</v>
      </c>
      <c r="V129" s="943" t="s">
        <v>546</v>
      </c>
      <c r="W129" s="943" t="s">
        <v>546</v>
      </c>
      <c r="X129" s="985" t="s">
        <v>546</v>
      </c>
      <c r="Y129" s="983"/>
    </row>
    <row r="130" spans="1:25" ht="14.4" customHeight="1" x14ac:dyDescent="0.3">
      <c r="A130" s="947" t="s">
        <v>3968</v>
      </c>
      <c r="B130" s="928">
        <v>1</v>
      </c>
      <c r="C130" s="929">
        <v>1.75</v>
      </c>
      <c r="D130" s="930">
        <v>18</v>
      </c>
      <c r="E130" s="913">
        <v>1</v>
      </c>
      <c r="F130" s="914">
        <v>1.37</v>
      </c>
      <c r="G130" s="920">
        <v>18</v>
      </c>
      <c r="H130" s="917"/>
      <c r="I130" s="911"/>
      <c r="J130" s="912"/>
      <c r="K130" s="916">
        <v>1.37</v>
      </c>
      <c r="L130" s="917">
        <v>2</v>
      </c>
      <c r="M130" s="917">
        <v>21</v>
      </c>
      <c r="N130" s="918">
        <v>7</v>
      </c>
      <c r="O130" s="917" t="s">
        <v>3732</v>
      </c>
      <c r="P130" s="932" t="s">
        <v>3969</v>
      </c>
      <c r="Q130" s="919">
        <f t="shared" si="3"/>
        <v>-1</v>
      </c>
      <c r="R130" s="979">
        <f t="shared" si="3"/>
        <v>-1.75</v>
      </c>
      <c r="S130" s="919">
        <f t="shared" si="4"/>
        <v>-1</v>
      </c>
      <c r="T130" s="979">
        <f t="shared" si="5"/>
        <v>-1.37</v>
      </c>
      <c r="U130" s="986" t="s">
        <v>546</v>
      </c>
      <c r="V130" s="928" t="s">
        <v>546</v>
      </c>
      <c r="W130" s="928" t="s">
        <v>546</v>
      </c>
      <c r="X130" s="984" t="s">
        <v>546</v>
      </c>
      <c r="Y130" s="982"/>
    </row>
    <row r="131" spans="1:25" ht="14.4" customHeight="1" x14ac:dyDescent="0.3">
      <c r="A131" s="947" t="s">
        <v>3970</v>
      </c>
      <c r="B131" s="928"/>
      <c r="C131" s="929"/>
      <c r="D131" s="930"/>
      <c r="E131" s="913">
        <v>1</v>
      </c>
      <c r="F131" s="914">
        <v>1.33</v>
      </c>
      <c r="G131" s="920">
        <v>28</v>
      </c>
      <c r="H131" s="917"/>
      <c r="I131" s="911"/>
      <c r="J131" s="912"/>
      <c r="K131" s="916">
        <v>1.25</v>
      </c>
      <c r="L131" s="917">
        <v>3</v>
      </c>
      <c r="M131" s="917">
        <v>27</v>
      </c>
      <c r="N131" s="918">
        <v>9</v>
      </c>
      <c r="O131" s="917" t="s">
        <v>3732</v>
      </c>
      <c r="P131" s="932" t="s">
        <v>3971</v>
      </c>
      <c r="Q131" s="919">
        <f t="shared" si="3"/>
        <v>0</v>
      </c>
      <c r="R131" s="979">
        <f t="shared" si="3"/>
        <v>0</v>
      </c>
      <c r="S131" s="919">
        <f t="shared" si="4"/>
        <v>-1</v>
      </c>
      <c r="T131" s="979">
        <f t="shared" si="5"/>
        <v>-1.33</v>
      </c>
      <c r="U131" s="986" t="s">
        <v>546</v>
      </c>
      <c r="V131" s="928" t="s">
        <v>546</v>
      </c>
      <c r="W131" s="928" t="s">
        <v>546</v>
      </c>
      <c r="X131" s="984" t="s">
        <v>546</v>
      </c>
      <c r="Y131" s="982"/>
    </row>
    <row r="132" spans="1:25" ht="14.4" customHeight="1" x14ac:dyDescent="0.3">
      <c r="A132" s="947" t="s">
        <v>3972</v>
      </c>
      <c r="B132" s="928"/>
      <c r="C132" s="929"/>
      <c r="D132" s="930"/>
      <c r="E132" s="913">
        <v>1</v>
      </c>
      <c r="F132" s="914">
        <v>3.86</v>
      </c>
      <c r="G132" s="920">
        <v>37</v>
      </c>
      <c r="H132" s="917"/>
      <c r="I132" s="911"/>
      <c r="J132" s="912"/>
      <c r="K132" s="916">
        <v>3.48</v>
      </c>
      <c r="L132" s="917">
        <v>4</v>
      </c>
      <c r="M132" s="917">
        <v>33</v>
      </c>
      <c r="N132" s="918">
        <v>11</v>
      </c>
      <c r="O132" s="917" t="s">
        <v>3732</v>
      </c>
      <c r="P132" s="932" t="s">
        <v>3973</v>
      </c>
      <c r="Q132" s="919">
        <f t="shared" si="3"/>
        <v>0</v>
      </c>
      <c r="R132" s="979">
        <f t="shared" si="3"/>
        <v>0</v>
      </c>
      <c r="S132" s="919">
        <f t="shared" si="4"/>
        <v>-1</v>
      </c>
      <c r="T132" s="979">
        <f t="shared" si="5"/>
        <v>-3.86</v>
      </c>
      <c r="U132" s="986" t="s">
        <v>546</v>
      </c>
      <c r="V132" s="928" t="s">
        <v>546</v>
      </c>
      <c r="W132" s="928" t="s">
        <v>546</v>
      </c>
      <c r="X132" s="984" t="s">
        <v>546</v>
      </c>
      <c r="Y132" s="982"/>
    </row>
    <row r="133" spans="1:25" ht="14.4" customHeight="1" x14ac:dyDescent="0.3">
      <c r="A133" s="947" t="s">
        <v>3974</v>
      </c>
      <c r="B133" s="928">
        <v>1</v>
      </c>
      <c r="C133" s="929">
        <v>1.2</v>
      </c>
      <c r="D133" s="930">
        <v>38</v>
      </c>
      <c r="E133" s="931">
        <v>2</v>
      </c>
      <c r="F133" s="911">
        <v>2.15</v>
      </c>
      <c r="G133" s="912">
        <v>35</v>
      </c>
      <c r="H133" s="913">
        <v>2</v>
      </c>
      <c r="I133" s="914">
        <v>0.99</v>
      </c>
      <c r="J133" s="915">
        <v>17</v>
      </c>
      <c r="K133" s="916">
        <v>0.49</v>
      </c>
      <c r="L133" s="917">
        <v>2</v>
      </c>
      <c r="M133" s="917">
        <v>21</v>
      </c>
      <c r="N133" s="918">
        <v>7</v>
      </c>
      <c r="O133" s="917" t="s">
        <v>3732</v>
      </c>
      <c r="P133" s="932" t="s">
        <v>3975</v>
      </c>
      <c r="Q133" s="919">
        <f t="shared" si="3"/>
        <v>1</v>
      </c>
      <c r="R133" s="979">
        <f t="shared" si="3"/>
        <v>-0.20999999999999996</v>
      </c>
      <c r="S133" s="919">
        <f t="shared" si="4"/>
        <v>0</v>
      </c>
      <c r="T133" s="979">
        <f t="shared" si="5"/>
        <v>-1.1599999999999999</v>
      </c>
      <c r="U133" s="986">
        <v>14</v>
      </c>
      <c r="V133" s="928">
        <v>34</v>
      </c>
      <c r="W133" s="928">
        <v>20</v>
      </c>
      <c r="X133" s="984">
        <v>2.4285714285714284</v>
      </c>
      <c r="Y133" s="982">
        <v>20</v>
      </c>
    </row>
    <row r="134" spans="1:25" ht="14.4" customHeight="1" x14ac:dyDescent="0.3">
      <c r="A134" s="948" t="s">
        <v>3976</v>
      </c>
      <c r="B134" s="943">
        <v>6</v>
      </c>
      <c r="C134" s="944">
        <v>4.96</v>
      </c>
      <c r="D134" s="933">
        <v>28.7</v>
      </c>
      <c r="E134" s="936">
        <v>1</v>
      </c>
      <c r="F134" s="937">
        <v>0.61</v>
      </c>
      <c r="G134" s="925">
        <v>20</v>
      </c>
      <c r="H134" s="945">
        <v>4</v>
      </c>
      <c r="I134" s="946">
        <v>3.72</v>
      </c>
      <c r="J134" s="926">
        <v>30.5</v>
      </c>
      <c r="K134" s="939">
        <v>0.61</v>
      </c>
      <c r="L134" s="938">
        <v>3</v>
      </c>
      <c r="M134" s="938">
        <v>24</v>
      </c>
      <c r="N134" s="940">
        <v>8</v>
      </c>
      <c r="O134" s="938" t="s">
        <v>3732</v>
      </c>
      <c r="P134" s="941" t="s">
        <v>3977</v>
      </c>
      <c r="Q134" s="942">
        <f t="shared" ref="Q134:R195" si="6">H134-B134</f>
        <v>-2</v>
      </c>
      <c r="R134" s="980">
        <f t="shared" si="6"/>
        <v>-1.2399999999999998</v>
      </c>
      <c r="S134" s="942">
        <f t="shared" ref="S134:S195" si="7">H134-E134</f>
        <v>3</v>
      </c>
      <c r="T134" s="980">
        <f t="shared" ref="T134:T195" si="8">I134-F134</f>
        <v>3.1100000000000003</v>
      </c>
      <c r="U134" s="987">
        <v>32</v>
      </c>
      <c r="V134" s="943">
        <v>122</v>
      </c>
      <c r="W134" s="943">
        <v>90</v>
      </c>
      <c r="X134" s="985">
        <v>3.8125</v>
      </c>
      <c r="Y134" s="983">
        <v>90</v>
      </c>
    </row>
    <row r="135" spans="1:25" ht="14.4" customHeight="1" x14ac:dyDescent="0.3">
      <c r="A135" s="948" t="s">
        <v>3978</v>
      </c>
      <c r="B135" s="943"/>
      <c r="C135" s="944"/>
      <c r="D135" s="933"/>
      <c r="E135" s="936"/>
      <c r="F135" s="937"/>
      <c r="G135" s="925"/>
      <c r="H135" s="945">
        <v>1</v>
      </c>
      <c r="I135" s="946">
        <v>2.6</v>
      </c>
      <c r="J135" s="926">
        <v>56</v>
      </c>
      <c r="K135" s="939">
        <v>1.19</v>
      </c>
      <c r="L135" s="938">
        <v>4</v>
      </c>
      <c r="M135" s="938">
        <v>33</v>
      </c>
      <c r="N135" s="940">
        <v>11</v>
      </c>
      <c r="O135" s="938" t="s">
        <v>3732</v>
      </c>
      <c r="P135" s="941" t="s">
        <v>3979</v>
      </c>
      <c r="Q135" s="942">
        <f t="shared" si="6"/>
        <v>1</v>
      </c>
      <c r="R135" s="980">
        <f t="shared" si="6"/>
        <v>2.6</v>
      </c>
      <c r="S135" s="942">
        <f t="shared" si="7"/>
        <v>1</v>
      </c>
      <c r="T135" s="980">
        <f t="shared" si="8"/>
        <v>2.6</v>
      </c>
      <c r="U135" s="987">
        <v>11</v>
      </c>
      <c r="V135" s="943">
        <v>56</v>
      </c>
      <c r="W135" s="943">
        <v>45</v>
      </c>
      <c r="X135" s="985">
        <v>5.0909090909090908</v>
      </c>
      <c r="Y135" s="983">
        <v>45</v>
      </c>
    </row>
    <row r="136" spans="1:25" ht="14.4" customHeight="1" x14ac:dyDescent="0.3">
      <c r="A136" s="947" t="s">
        <v>3980</v>
      </c>
      <c r="B136" s="921">
        <v>2</v>
      </c>
      <c r="C136" s="922">
        <v>1.1100000000000001</v>
      </c>
      <c r="D136" s="923">
        <v>20.5</v>
      </c>
      <c r="E136" s="931"/>
      <c r="F136" s="911"/>
      <c r="G136" s="912"/>
      <c r="H136" s="917">
        <v>2</v>
      </c>
      <c r="I136" s="911">
        <v>1.61</v>
      </c>
      <c r="J136" s="915">
        <v>29</v>
      </c>
      <c r="K136" s="916">
        <v>0.47</v>
      </c>
      <c r="L136" s="917">
        <v>2</v>
      </c>
      <c r="M136" s="917">
        <v>21</v>
      </c>
      <c r="N136" s="918">
        <v>7</v>
      </c>
      <c r="O136" s="917" t="s">
        <v>3732</v>
      </c>
      <c r="P136" s="932" t="s">
        <v>3981</v>
      </c>
      <c r="Q136" s="919">
        <f t="shared" si="6"/>
        <v>0</v>
      </c>
      <c r="R136" s="979">
        <f t="shared" si="6"/>
        <v>0.5</v>
      </c>
      <c r="S136" s="919">
        <f t="shared" si="7"/>
        <v>2</v>
      </c>
      <c r="T136" s="979">
        <f t="shared" si="8"/>
        <v>1.61</v>
      </c>
      <c r="U136" s="986">
        <v>14</v>
      </c>
      <c r="V136" s="928">
        <v>58</v>
      </c>
      <c r="W136" s="928">
        <v>44</v>
      </c>
      <c r="X136" s="984">
        <v>4.1428571428571432</v>
      </c>
      <c r="Y136" s="982">
        <v>44</v>
      </c>
    </row>
    <row r="137" spans="1:25" ht="14.4" customHeight="1" x14ac:dyDescent="0.3">
      <c r="A137" s="948" t="s">
        <v>3982</v>
      </c>
      <c r="B137" s="934">
        <v>1</v>
      </c>
      <c r="C137" s="935">
        <v>0.86</v>
      </c>
      <c r="D137" s="924">
        <v>28</v>
      </c>
      <c r="E137" s="936">
        <v>2</v>
      </c>
      <c r="F137" s="937">
        <v>2.25</v>
      </c>
      <c r="G137" s="925">
        <v>30.5</v>
      </c>
      <c r="H137" s="938"/>
      <c r="I137" s="937"/>
      <c r="J137" s="925"/>
      <c r="K137" s="939">
        <v>0.63</v>
      </c>
      <c r="L137" s="938">
        <v>3</v>
      </c>
      <c r="M137" s="938">
        <v>27</v>
      </c>
      <c r="N137" s="940">
        <v>9</v>
      </c>
      <c r="O137" s="938" t="s">
        <v>3732</v>
      </c>
      <c r="P137" s="941" t="s">
        <v>3983</v>
      </c>
      <c r="Q137" s="942">
        <f t="shared" si="6"/>
        <v>-1</v>
      </c>
      <c r="R137" s="980">
        <f t="shared" si="6"/>
        <v>-0.86</v>
      </c>
      <c r="S137" s="942">
        <f t="shared" si="7"/>
        <v>-2</v>
      </c>
      <c r="T137" s="980">
        <f t="shared" si="8"/>
        <v>-2.25</v>
      </c>
      <c r="U137" s="987" t="s">
        <v>546</v>
      </c>
      <c r="V137" s="943" t="s">
        <v>546</v>
      </c>
      <c r="W137" s="943" t="s">
        <v>546</v>
      </c>
      <c r="X137" s="985" t="s">
        <v>546</v>
      </c>
      <c r="Y137" s="983"/>
    </row>
    <row r="138" spans="1:25" ht="14.4" customHeight="1" x14ac:dyDescent="0.3">
      <c r="A138" s="948" t="s">
        <v>3984</v>
      </c>
      <c r="B138" s="934">
        <v>1</v>
      </c>
      <c r="C138" s="935">
        <v>1.55</v>
      </c>
      <c r="D138" s="924">
        <v>41</v>
      </c>
      <c r="E138" s="936"/>
      <c r="F138" s="937"/>
      <c r="G138" s="925"/>
      <c r="H138" s="938"/>
      <c r="I138" s="937"/>
      <c r="J138" s="925"/>
      <c r="K138" s="939">
        <v>0.97</v>
      </c>
      <c r="L138" s="938">
        <v>4</v>
      </c>
      <c r="M138" s="938">
        <v>33</v>
      </c>
      <c r="N138" s="940">
        <v>11</v>
      </c>
      <c r="O138" s="938" t="s">
        <v>3732</v>
      </c>
      <c r="P138" s="941" t="s">
        <v>3985</v>
      </c>
      <c r="Q138" s="942">
        <f t="shared" si="6"/>
        <v>-1</v>
      </c>
      <c r="R138" s="980">
        <f t="shared" si="6"/>
        <v>-1.55</v>
      </c>
      <c r="S138" s="942">
        <f t="shared" si="7"/>
        <v>0</v>
      </c>
      <c r="T138" s="980">
        <f t="shared" si="8"/>
        <v>0</v>
      </c>
      <c r="U138" s="987" t="s">
        <v>546</v>
      </c>
      <c r="V138" s="943" t="s">
        <v>546</v>
      </c>
      <c r="W138" s="943" t="s">
        <v>546</v>
      </c>
      <c r="X138" s="985" t="s">
        <v>546</v>
      </c>
      <c r="Y138" s="983"/>
    </row>
    <row r="139" spans="1:25" ht="14.4" customHeight="1" x14ac:dyDescent="0.3">
      <c r="A139" s="947" t="s">
        <v>3986</v>
      </c>
      <c r="B139" s="921">
        <v>2</v>
      </c>
      <c r="C139" s="922">
        <v>2.36</v>
      </c>
      <c r="D139" s="923">
        <v>22.5</v>
      </c>
      <c r="E139" s="931"/>
      <c r="F139" s="911"/>
      <c r="G139" s="912"/>
      <c r="H139" s="917">
        <v>2</v>
      </c>
      <c r="I139" s="911">
        <v>3.06</v>
      </c>
      <c r="J139" s="915">
        <v>28</v>
      </c>
      <c r="K139" s="916">
        <v>0.32</v>
      </c>
      <c r="L139" s="917">
        <v>1</v>
      </c>
      <c r="M139" s="917">
        <v>9</v>
      </c>
      <c r="N139" s="918">
        <v>3</v>
      </c>
      <c r="O139" s="917" t="s">
        <v>3732</v>
      </c>
      <c r="P139" s="932" t="s">
        <v>3987</v>
      </c>
      <c r="Q139" s="919">
        <f t="shared" si="6"/>
        <v>0</v>
      </c>
      <c r="R139" s="979">
        <f t="shared" si="6"/>
        <v>0.70000000000000018</v>
      </c>
      <c r="S139" s="919">
        <f t="shared" si="7"/>
        <v>2</v>
      </c>
      <c r="T139" s="979">
        <f t="shared" si="8"/>
        <v>3.06</v>
      </c>
      <c r="U139" s="986">
        <v>6</v>
      </c>
      <c r="V139" s="928">
        <v>56</v>
      </c>
      <c r="W139" s="928">
        <v>50</v>
      </c>
      <c r="X139" s="984">
        <v>9.3333333333333339</v>
      </c>
      <c r="Y139" s="982">
        <v>50</v>
      </c>
    </row>
    <row r="140" spans="1:25" ht="14.4" customHeight="1" x14ac:dyDescent="0.3">
      <c r="A140" s="948" t="s">
        <v>3988</v>
      </c>
      <c r="B140" s="934">
        <v>1</v>
      </c>
      <c r="C140" s="935">
        <v>0.68</v>
      </c>
      <c r="D140" s="924">
        <v>20</v>
      </c>
      <c r="E140" s="936"/>
      <c r="F140" s="937"/>
      <c r="G140" s="925"/>
      <c r="H140" s="938"/>
      <c r="I140" s="937"/>
      <c r="J140" s="925"/>
      <c r="K140" s="939">
        <v>0.42</v>
      </c>
      <c r="L140" s="938">
        <v>2</v>
      </c>
      <c r="M140" s="938">
        <v>15</v>
      </c>
      <c r="N140" s="940">
        <v>5</v>
      </c>
      <c r="O140" s="938" t="s">
        <v>3732</v>
      </c>
      <c r="P140" s="941" t="s">
        <v>3989</v>
      </c>
      <c r="Q140" s="942">
        <f t="shared" si="6"/>
        <v>-1</v>
      </c>
      <c r="R140" s="980">
        <f t="shared" si="6"/>
        <v>-0.68</v>
      </c>
      <c r="S140" s="942">
        <f t="shared" si="7"/>
        <v>0</v>
      </c>
      <c r="T140" s="980">
        <f t="shared" si="8"/>
        <v>0</v>
      </c>
      <c r="U140" s="987" t="s">
        <v>546</v>
      </c>
      <c r="V140" s="943" t="s">
        <v>546</v>
      </c>
      <c r="W140" s="943" t="s">
        <v>546</v>
      </c>
      <c r="X140" s="985" t="s">
        <v>546</v>
      </c>
      <c r="Y140" s="983"/>
    </row>
    <row r="141" spans="1:25" ht="14.4" customHeight="1" x14ac:dyDescent="0.3">
      <c r="A141" s="948" t="s">
        <v>3990</v>
      </c>
      <c r="B141" s="934">
        <v>1</v>
      </c>
      <c r="C141" s="935">
        <v>1.69</v>
      </c>
      <c r="D141" s="924">
        <v>42</v>
      </c>
      <c r="E141" s="936"/>
      <c r="F141" s="937"/>
      <c r="G141" s="925"/>
      <c r="H141" s="938">
        <v>1</v>
      </c>
      <c r="I141" s="937">
        <v>0.72</v>
      </c>
      <c r="J141" s="926">
        <v>10</v>
      </c>
      <c r="K141" s="939">
        <v>0.72</v>
      </c>
      <c r="L141" s="938">
        <v>3</v>
      </c>
      <c r="M141" s="938">
        <v>24</v>
      </c>
      <c r="N141" s="940">
        <v>8</v>
      </c>
      <c r="O141" s="938" t="s">
        <v>3732</v>
      </c>
      <c r="P141" s="941" t="s">
        <v>3991</v>
      </c>
      <c r="Q141" s="942">
        <f t="shared" si="6"/>
        <v>0</v>
      </c>
      <c r="R141" s="980">
        <f t="shared" si="6"/>
        <v>-0.97</v>
      </c>
      <c r="S141" s="942">
        <f t="shared" si="7"/>
        <v>1</v>
      </c>
      <c r="T141" s="980">
        <f t="shared" si="8"/>
        <v>0.72</v>
      </c>
      <c r="U141" s="987">
        <v>8</v>
      </c>
      <c r="V141" s="943">
        <v>10</v>
      </c>
      <c r="W141" s="943">
        <v>2</v>
      </c>
      <c r="X141" s="985">
        <v>1.25</v>
      </c>
      <c r="Y141" s="983">
        <v>2</v>
      </c>
    </row>
    <row r="142" spans="1:25" ht="14.4" customHeight="1" x14ac:dyDescent="0.3">
      <c r="A142" s="947" t="s">
        <v>3992</v>
      </c>
      <c r="B142" s="928"/>
      <c r="C142" s="929"/>
      <c r="D142" s="930"/>
      <c r="E142" s="931"/>
      <c r="F142" s="911"/>
      <c r="G142" s="912"/>
      <c r="H142" s="913">
        <v>1</v>
      </c>
      <c r="I142" s="914">
        <v>1.22</v>
      </c>
      <c r="J142" s="915">
        <v>36</v>
      </c>
      <c r="K142" s="916">
        <v>0.67</v>
      </c>
      <c r="L142" s="917">
        <v>3</v>
      </c>
      <c r="M142" s="917">
        <v>24</v>
      </c>
      <c r="N142" s="918">
        <v>8</v>
      </c>
      <c r="O142" s="917" t="s">
        <v>3732</v>
      </c>
      <c r="P142" s="932" t="s">
        <v>3993</v>
      </c>
      <c r="Q142" s="919">
        <f t="shared" si="6"/>
        <v>1</v>
      </c>
      <c r="R142" s="979">
        <f t="shared" si="6"/>
        <v>1.22</v>
      </c>
      <c r="S142" s="919">
        <f t="shared" si="7"/>
        <v>1</v>
      </c>
      <c r="T142" s="979">
        <f t="shared" si="8"/>
        <v>1.22</v>
      </c>
      <c r="U142" s="986">
        <v>8</v>
      </c>
      <c r="V142" s="928">
        <v>36</v>
      </c>
      <c r="W142" s="928">
        <v>28</v>
      </c>
      <c r="X142" s="984">
        <v>4.5</v>
      </c>
      <c r="Y142" s="982">
        <v>28</v>
      </c>
    </row>
    <row r="143" spans="1:25" ht="14.4" customHeight="1" x14ac:dyDescent="0.3">
      <c r="A143" s="947" t="s">
        <v>3994</v>
      </c>
      <c r="B143" s="928"/>
      <c r="C143" s="929"/>
      <c r="D143" s="930"/>
      <c r="E143" s="913">
        <v>1</v>
      </c>
      <c r="F143" s="914">
        <v>3.6</v>
      </c>
      <c r="G143" s="920">
        <v>46</v>
      </c>
      <c r="H143" s="917"/>
      <c r="I143" s="911"/>
      <c r="J143" s="912"/>
      <c r="K143" s="916">
        <v>0.78</v>
      </c>
      <c r="L143" s="917">
        <v>3</v>
      </c>
      <c r="M143" s="917">
        <v>27</v>
      </c>
      <c r="N143" s="918">
        <v>9</v>
      </c>
      <c r="O143" s="917" t="s">
        <v>3732</v>
      </c>
      <c r="P143" s="932" t="s">
        <v>3995</v>
      </c>
      <c r="Q143" s="919">
        <f t="shared" si="6"/>
        <v>0</v>
      </c>
      <c r="R143" s="979">
        <f t="shared" si="6"/>
        <v>0</v>
      </c>
      <c r="S143" s="919">
        <f t="shared" si="7"/>
        <v>-1</v>
      </c>
      <c r="T143" s="979">
        <f t="shared" si="8"/>
        <v>-3.6</v>
      </c>
      <c r="U143" s="986" t="s">
        <v>546</v>
      </c>
      <c r="V143" s="928" t="s">
        <v>546</v>
      </c>
      <c r="W143" s="928" t="s">
        <v>546</v>
      </c>
      <c r="X143" s="984" t="s">
        <v>546</v>
      </c>
      <c r="Y143" s="982"/>
    </row>
    <row r="144" spans="1:25" ht="14.4" customHeight="1" x14ac:dyDescent="0.3">
      <c r="A144" s="947" t="s">
        <v>3996</v>
      </c>
      <c r="B144" s="928">
        <v>1</v>
      </c>
      <c r="C144" s="929">
        <v>1.19</v>
      </c>
      <c r="D144" s="930">
        <v>36</v>
      </c>
      <c r="E144" s="913">
        <v>6</v>
      </c>
      <c r="F144" s="914">
        <v>3.63</v>
      </c>
      <c r="G144" s="920">
        <v>20.2</v>
      </c>
      <c r="H144" s="917">
        <v>2</v>
      </c>
      <c r="I144" s="911">
        <v>1.36</v>
      </c>
      <c r="J144" s="915">
        <v>22</v>
      </c>
      <c r="K144" s="916">
        <v>0.43</v>
      </c>
      <c r="L144" s="917">
        <v>2</v>
      </c>
      <c r="M144" s="917">
        <v>18</v>
      </c>
      <c r="N144" s="918">
        <v>6</v>
      </c>
      <c r="O144" s="917" t="s">
        <v>3732</v>
      </c>
      <c r="P144" s="932" t="s">
        <v>3997</v>
      </c>
      <c r="Q144" s="919">
        <f t="shared" si="6"/>
        <v>1</v>
      </c>
      <c r="R144" s="979">
        <f t="shared" si="6"/>
        <v>0.17000000000000015</v>
      </c>
      <c r="S144" s="919">
        <f t="shared" si="7"/>
        <v>-4</v>
      </c>
      <c r="T144" s="979">
        <f t="shared" si="8"/>
        <v>-2.2699999999999996</v>
      </c>
      <c r="U144" s="986">
        <v>12</v>
      </c>
      <c r="V144" s="928">
        <v>44</v>
      </c>
      <c r="W144" s="928">
        <v>32</v>
      </c>
      <c r="X144" s="984">
        <v>3.6666666666666665</v>
      </c>
      <c r="Y144" s="982">
        <v>32</v>
      </c>
    </row>
    <row r="145" spans="1:25" ht="14.4" customHeight="1" x14ac:dyDescent="0.3">
      <c r="A145" s="948" t="s">
        <v>3998</v>
      </c>
      <c r="B145" s="943">
        <v>2</v>
      </c>
      <c r="C145" s="944">
        <v>1.18</v>
      </c>
      <c r="D145" s="933">
        <v>20</v>
      </c>
      <c r="E145" s="945">
        <v>1</v>
      </c>
      <c r="F145" s="946">
        <v>0.63</v>
      </c>
      <c r="G145" s="927">
        <v>24</v>
      </c>
      <c r="H145" s="938">
        <v>3</v>
      </c>
      <c r="I145" s="937">
        <v>1.85</v>
      </c>
      <c r="J145" s="926">
        <v>22.7</v>
      </c>
      <c r="K145" s="939">
        <v>0.5</v>
      </c>
      <c r="L145" s="938">
        <v>2</v>
      </c>
      <c r="M145" s="938">
        <v>21</v>
      </c>
      <c r="N145" s="940">
        <v>7</v>
      </c>
      <c r="O145" s="938" t="s">
        <v>3732</v>
      </c>
      <c r="P145" s="941" t="s">
        <v>3999</v>
      </c>
      <c r="Q145" s="942">
        <f t="shared" si="6"/>
        <v>1</v>
      </c>
      <c r="R145" s="980">
        <f t="shared" si="6"/>
        <v>0.67000000000000015</v>
      </c>
      <c r="S145" s="942">
        <f t="shared" si="7"/>
        <v>2</v>
      </c>
      <c r="T145" s="980">
        <f t="shared" si="8"/>
        <v>1.2200000000000002</v>
      </c>
      <c r="U145" s="987">
        <v>21</v>
      </c>
      <c r="V145" s="943">
        <v>68.099999999999994</v>
      </c>
      <c r="W145" s="943">
        <v>47.099999999999994</v>
      </c>
      <c r="X145" s="985">
        <v>3.2428571428571424</v>
      </c>
      <c r="Y145" s="983">
        <v>47</v>
      </c>
    </row>
    <row r="146" spans="1:25" ht="14.4" customHeight="1" x14ac:dyDescent="0.3">
      <c r="A146" s="948" t="s">
        <v>4000</v>
      </c>
      <c r="B146" s="943">
        <v>1</v>
      </c>
      <c r="C146" s="944">
        <v>1.0900000000000001</v>
      </c>
      <c r="D146" s="933">
        <v>34</v>
      </c>
      <c r="E146" s="945"/>
      <c r="F146" s="946"/>
      <c r="G146" s="927"/>
      <c r="H146" s="938">
        <v>1</v>
      </c>
      <c r="I146" s="937">
        <v>1.51</v>
      </c>
      <c r="J146" s="926">
        <v>39</v>
      </c>
      <c r="K146" s="939">
        <v>0.75</v>
      </c>
      <c r="L146" s="938">
        <v>3</v>
      </c>
      <c r="M146" s="938">
        <v>27</v>
      </c>
      <c r="N146" s="940">
        <v>9</v>
      </c>
      <c r="O146" s="938" t="s">
        <v>3732</v>
      </c>
      <c r="P146" s="941" t="s">
        <v>4001</v>
      </c>
      <c r="Q146" s="942">
        <f t="shared" si="6"/>
        <v>0</v>
      </c>
      <c r="R146" s="980">
        <f t="shared" si="6"/>
        <v>0.41999999999999993</v>
      </c>
      <c r="S146" s="942">
        <f t="shared" si="7"/>
        <v>1</v>
      </c>
      <c r="T146" s="980">
        <f t="shared" si="8"/>
        <v>1.51</v>
      </c>
      <c r="U146" s="987">
        <v>9</v>
      </c>
      <c r="V146" s="943">
        <v>39</v>
      </c>
      <c r="W146" s="943">
        <v>30</v>
      </c>
      <c r="X146" s="985">
        <v>4.333333333333333</v>
      </c>
      <c r="Y146" s="983">
        <v>30</v>
      </c>
    </row>
    <row r="147" spans="1:25" ht="14.4" customHeight="1" x14ac:dyDescent="0.3">
      <c r="A147" s="947" t="s">
        <v>4002</v>
      </c>
      <c r="B147" s="921">
        <v>1</v>
      </c>
      <c r="C147" s="922">
        <v>0.42</v>
      </c>
      <c r="D147" s="923">
        <v>18</v>
      </c>
      <c r="E147" s="931"/>
      <c r="F147" s="911"/>
      <c r="G147" s="912"/>
      <c r="H147" s="917">
        <v>1</v>
      </c>
      <c r="I147" s="911">
        <v>0.7</v>
      </c>
      <c r="J147" s="915">
        <v>25</v>
      </c>
      <c r="K147" s="916">
        <v>0.42</v>
      </c>
      <c r="L147" s="917">
        <v>2</v>
      </c>
      <c r="M147" s="917">
        <v>18</v>
      </c>
      <c r="N147" s="918">
        <v>6</v>
      </c>
      <c r="O147" s="917" t="s">
        <v>3732</v>
      </c>
      <c r="P147" s="932" t="s">
        <v>4003</v>
      </c>
      <c r="Q147" s="919">
        <f t="shared" si="6"/>
        <v>0</v>
      </c>
      <c r="R147" s="979">
        <f t="shared" si="6"/>
        <v>0.27999999999999997</v>
      </c>
      <c r="S147" s="919">
        <f t="shared" si="7"/>
        <v>1</v>
      </c>
      <c r="T147" s="979">
        <f t="shared" si="8"/>
        <v>0.7</v>
      </c>
      <c r="U147" s="986">
        <v>6</v>
      </c>
      <c r="V147" s="928">
        <v>25</v>
      </c>
      <c r="W147" s="928">
        <v>19</v>
      </c>
      <c r="X147" s="984">
        <v>4.166666666666667</v>
      </c>
      <c r="Y147" s="982">
        <v>19</v>
      </c>
    </row>
    <row r="148" spans="1:25" ht="14.4" customHeight="1" x14ac:dyDescent="0.3">
      <c r="A148" s="948" t="s">
        <v>4004</v>
      </c>
      <c r="B148" s="934">
        <v>1</v>
      </c>
      <c r="C148" s="935">
        <v>3.61</v>
      </c>
      <c r="D148" s="924">
        <v>45</v>
      </c>
      <c r="E148" s="936"/>
      <c r="F148" s="937"/>
      <c r="G148" s="925"/>
      <c r="H148" s="938"/>
      <c r="I148" s="937"/>
      <c r="J148" s="925"/>
      <c r="K148" s="939">
        <v>0.68</v>
      </c>
      <c r="L148" s="938">
        <v>3</v>
      </c>
      <c r="M148" s="938">
        <v>27</v>
      </c>
      <c r="N148" s="940">
        <v>9</v>
      </c>
      <c r="O148" s="938" t="s">
        <v>3732</v>
      </c>
      <c r="P148" s="941" t="s">
        <v>4005</v>
      </c>
      <c r="Q148" s="942">
        <f t="shared" si="6"/>
        <v>-1</v>
      </c>
      <c r="R148" s="980">
        <f t="shared" si="6"/>
        <v>-3.61</v>
      </c>
      <c r="S148" s="942">
        <f t="shared" si="7"/>
        <v>0</v>
      </c>
      <c r="T148" s="980">
        <f t="shared" si="8"/>
        <v>0</v>
      </c>
      <c r="U148" s="987" t="s">
        <v>546</v>
      </c>
      <c r="V148" s="943" t="s">
        <v>546</v>
      </c>
      <c r="W148" s="943" t="s">
        <v>546</v>
      </c>
      <c r="X148" s="985" t="s">
        <v>546</v>
      </c>
      <c r="Y148" s="983"/>
    </row>
    <row r="149" spans="1:25" ht="14.4" customHeight="1" x14ac:dyDescent="0.3">
      <c r="A149" s="947" t="s">
        <v>4006</v>
      </c>
      <c r="B149" s="928"/>
      <c r="C149" s="929"/>
      <c r="D149" s="930"/>
      <c r="E149" s="931">
        <v>1</v>
      </c>
      <c r="F149" s="911">
        <v>0.84</v>
      </c>
      <c r="G149" s="912">
        <v>29</v>
      </c>
      <c r="H149" s="913"/>
      <c r="I149" s="914"/>
      <c r="J149" s="920"/>
      <c r="K149" s="916">
        <v>0.51</v>
      </c>
      <c r="L149" s="917">
        <v>2</v>
      </c>
      <c r="M149" s="917">
        <v>21</v>
      </c>
      <c r="N149" s="918">
        <v>7</v>
      </c>
      <c r="O149" s="917" t="s">
        <v>3732</v>
      </c>
      <c r="P149" s="932" t="s">
        <v>4007</v>
      </c>
      <c r="Q149" s="919">
        <f t="shared" si="6"/>
        <v>0</v>
      </c>
      <c r="R149" s="979">
        <f t="shared" si="6"/>
        <v>0</v>
      </c>
      <c r="S149" s="919">
        <f t="shared" si="7"/>
        <v>-1</v>
      </c>
      <c r="T149" s="979">
        <f t="shared" si="8"/>
        <v>-0.84</v>
      </c>
      <c r="U149" s="986" t="s">
        <v>546</v>
      </c>
      <c r="V149" s="928" t="s">
        <v>546</v>
      </c>
      <c r="W149" s="928" t="s">
        <v>546</v>
      </c>
      <c r="X149" s="984" t="s">
        <v>546</v>
      </c>
      <c r="Y149" s="982"/>
    </row>
    <row r="150" spans="1:25" ht="14.4" customHeight="1" x14ac:dyDescent="0.3">
      <c r="A150" s="948" t="s">
        <v>4008</v>
      </c>
      <c r="B150" s="943"/>
      <c r="C150" s="944"/>
      <c r="D150" s="933"/>
      <c r="E150" s="936"/>
      <c r="F150" s="937"/>
      <c r="G150" s="925"/>
      <c r="H150" s="945">
        <v>1</v>
      </c>
      <c r="I150" s="946">
        <v>1.1299999999999999</v>
      </c>
      <c r="J150" s="926">
        <v>39</v>
      </c>
      <c r="K150" s="939">
        <v>0.87</v>
      </c>
      <c r="L150" s="938">
        <v>4</v>
      </c>
      <c r="M150" s="938">
        <v>33</v>
      </c>
      <c r="N150" s="940">
        <v>11</v>
      </c>
      <c r="O150" s="938" t="s">
        <v>3732</v>
      </c>
      <c r="P150" s="941" t="s">
        <v>4007</v>
      </c>
      <c r="Q150" s="942">
        <f t="shared" si="6"/>
        <v>1</v>
      </c>
      <c r="R150" s="980">
        <f t="shared" si="6"/>
        <v>1.1299999999999999</v>
      </c>
      <c r="S150" s="942">
        <f t="shared" si="7"/>
        <v>1</v>
      </c>
      <c r="T150" s="980">
        <f t="shared" si="8"/>
        <v>1.1299999999999999</v>
      </c>
      <c r="U150" s="987">
        <v>11</v>
      </c>
      <c r="V150" s="943">
        <v>39</v>
      </c>
      <c r="W150" s="943">
        <v>28</v>
      </c>
      <c r="X150" s="985">
        <v>3.5454545454545454</v>
      </c>
      <c r="Y150" s="983">
        <v>28</v>
      </c>
    </row>
    <row r="151" spans="1:25" ht="14.4" customHeight="1" x14ac:dyDescent="0.3">
      <c r="A151" s="947" t="s">
        <v>4009</v>
      </c>
      <c r="B151" s="928"/>
      <c r="C151" s="929"/>
      <c r="D151" s="930"/>
      <c r="E151" s="931"/>
      <c r="F151" s="911"/>
      <c r="G151" s="912"/>
      <c r="H151" s="913">
        <v>1</v>
      </c>
      <c r="I151" s="914">
        <v>0.54</v>
      </c>
      <c r="J151" s="915">
        <v>13</v>
      </c>
      <c r="K151" s="916">
        <v>0.54</v>
      </c>
      <c r="L151" s="917">
        <v>3</v>
      </c>
      <c r="M151" s="917">
        <v>27</v>
      </c>
      <c r="N151" s="918">
        <v>9</v>
      </c>
      <c r="O151" s="917" t="s">
        <v>3732</v>
      </c>
      <c r="P151" s="932" t="s">
        <v>4010</v>
      </c>
      <c r="Q151" s="919">
        <f t="shared" si="6"/>
        <v>1</v>
      </c>
      <c r="R151" s="979">
        <f t="shared" si="6"/>
        <v>0.54</v>
      </c>
      <c r="S151" s="919">
        <f t="shared" si="7"/>
        <v>1</v>
      </c>
      <c r="T151" s="979">
        <f t="shared" si="8"/>
        <v>0.54</v>
      </c>
      <c r="U151" s="986">
        <v>9</v>
      </c>
      <c r="V151" s="928">
        <v>13</v>
      </c>
      <c r="W151" s="928">
        <v>4</v>
      </c>
      <c r="X151" s="984">
        <v>1.4444444444444444</v>
      </c>
      <c r="Y151" s="982">
        <v>4</v>
      </c>
    </row>
    <row r="152" spans="1:25" ht="14.4" customHeight="1" x14ac:dyDescent="0.3">
      <c r="A152" s="948" t="s">
        <v>4011</v>
      </c>
      <c r="B152" s="943">
        <v>1</v>
      </c>
      <c r="C152" s="944">
        <v>1.07</v>
      </c>
      <c r="D152" s="933">
        <v>23</v>
      </c>
      <c r="E152" s="936"/>
      <c r="F152" s="937"/>
      <c r="G152" s="925"/>
      <c r="H152" s="945"/>
      <c r="I152" s="946"/>
      <c r="J152" s="927"/>
      <c r="K152" s="939">
        <v>0.86</v>
      </c>
      <c r="L152" s="938">
        <v>4</v>
      </c>
      <c r="M152" s="938">
        <v>36</v>
      </c>
      <c r="N152" s="940">
        <v>12</v>
      </c>
      <c r="O152" s="938" t="s">
        <v>3732</v>
      </c>
      <c r="P152" s="941" t="s">
        <v>4012</v>
      </c>
      <c r="Q152" s="942">
        <f t="shared" si="6"/>
        <v>-1</v>
      </c>
      <c r="R152" s="980">
        <f t="shared" si="6"/>
        <v>-1.07</v>
      </c>
      <c r="S152" s="942">
        <f t="shared" si="7"/>
        <v>0</v>
      </c>
      <c r="T152" s="980">
        <f t="shared" si="8"/>
        <v>0</v>
      </c>
      <c r="U152" s="987" t="s">
        <v>546</v>
      </c>
      <c r="V152" s="943" t="s">
        <v>546</v>
      </c>
      <c r="W152" s="943" t="s">
        <v>546</v>
      </c>
      <c r="X152" s="985" t="s">
        <v>546</v>
      </c>
      <c r="Y152" s="983"/>
    </row>
    <row r="153" spans="1:25" ht="14.4" customHeight="1" x14ac:dyDescent="0.3">
      <c r="A153" s="947" t="s">
        <v>4013</v>
      </c>
      <c r="B153" s="928"/>
      <c r="C153" s="929"/>
      <c r="D153" s="930"/>
      <c r="E153" s="931">
        <v>1</v>
      </c>
      <c r="F153" s="911">
        <v>0.88</v>
      </c>
      <c r="G153" s="912">
        <v>31</v>
      </c>
      <c r="H153" s="913"/>
      <c r="I153" s="914"/>
      <c r="J153" s="920"/>
      <c r="K153" s="916">
        <v>0.49</v>
      </c>
      <c r="L153" s="917">
        <v>2</v>
      </c>
      <c r="M153" s="917">
        <v>21</v>
      </c>
      <c r="N153" s="918">
        <v>7</v>
      </c>
      <c r="O153" s="917" t="s">
        <v>3732</v>
      </c>
      <c r="P153" s="932" t="s">
        <v>4014</v>
      </c>
      <c r="Q153" s="919">
        <f t="shared" si="6"/>
        <v>0</v>
      </c>
      <c r="R153" s="979">
        <f t="shared" si="6"/>
        <v>0</v>
      </c>
      <c r="S153" s="919">
        <f t="shared" si="7"/>
        <v>-1</v>
      </c>
      <c r="T153" s="979">
        <f t="shared" si="8"/>
        <v>-0.88</v>
      </c>
      <c r="U153" s="986" t="s">
        <v>546</v>
      </c>
      <c r="V153" s="928" t="s">
        <v>546</v>
      </c>
      <c r="W153" s="928" t="s">
        <v>546</v>
      </c>
      <c r="X153" s="984" t="s">
        <v>546</v>
      </c>
      <c r="Y153" s="982"/>
    </row>
    <row r="154" spans="1:25" ht="14.4" customHeight="1" x14ac:dyDescent="0.3">
      <c r="A154" s="948" t="s">
        <v>4015</v>
      </c>
      <c r="B154" s="943"/>
      <c r="C154" s="944"/>
      <c r="D154" s="933"/>
      <c r="E154" s="936"/>
      <c r="F154" s="937"/>
      <c r="G154" s="925"/>
      <c r="H154" s="945">
        <v>1</v>
      </c>
      <c r="I154" s="946">
        <v>1.03</v>
      </c>
      <c r="J154" s="926">
        <v>38</v>
      </c>
      <c r="K154" s="939">
        <v>0.65</v>
      </c>
      <c r="L154" s="938">
        <v>3</v>
      </c>
      <c r="M154" s="938">
        <v>30</v>
      </c>
      <c r="N154" s="940">
        <v>10</v>
      </c>
      <c r="O154" s="938" t="s">
        <v>3732</v>
      </c>
      <c r="P154" s="941" t="s">
        <v>4016</v>
      </c>
      <c r="Q154" s="942">
        <f t="shared" si="6"/>
        <v>1</v>
      </c>
      <c r="R154" s="980">
        <f t="shared" si="6"/>
        <v>1.03</v>
      </c>
      <c r="S154" s="942">
        <f t="shared" si="7"/>
        <v>1</v>
      </c>
      <c r="T154" s="980">
        <f t="shared" si="8"/>
        <v>1.03</v>
      </c>
      <c r="U154" s="987">
        <v>10</v>
      </c>
      <c r="V154" s="943">
        <v>38</v>
      </c>
      <c r="W154" s="943">
        <v>28</v>
      </c>
      <c r="X154" s="985">
        <v>3.8</v>
      </c>
      <c r="Y154" s="983">
        <v>28</v>
      </c>
    </row>
    <row r="155" spans="1:25" ht="14.4" customHeight="1" x14ac:dyDescent="0.3">
      <c r="A155" s="947" t="s">
        <v>4017</v>
      </c>
      <c r="B155" s="928">
        <v>4</v>
      </c>
      <c r="C155" s="929">
        <v>3.65</v>
      </c>
      <c r="D155" s="930">
        <v>25</v>
      </c>
      <c r="E155" s="931"/>
      <c r="F155" s="911"/>
      <c r="G155" s="912"/>
      <c r="H155" s="913">
        <v>4</v>
      </c>
      <c r="I155" s="914">
        <v>3.56</v>
      </c>
      <c r="J155" s="915">
        <v>24.5</v>
      </c>
      <c r="K155" s="916">
        <v>0.31</v>
      </c>
      <c r="L155" s="917">
        <v>1</v>
      </c>
      <c r="M155" s="917">
        <v>12</v>
      </c>
      <c r="N155" s="918">
        <v>4</v>
      </c>
      <c r="O155" s="917" t="s">
        <v>3732</v>
      </c>
      <c r="P155" s="932" t="s">
        <v>4018</v>
      </c>
      <c r="Q155" s="919">
        <f t="shared" si="6"/>
        <v>0</v>
      </c>
      <c r="R155" s="979">
        <f t="shared" si="6"/>
        <v>-8.9999999999999858E-2</v>
      </c>
      <c r="S155" s="919">
        <f t="shared" si="7"/>
        <v>4</v>
      </c>
      <c r="T155" s="979">
        <f t="shared" si="8"/>
        <v>3.56</v>
      </c>
      <c r="U155" s="986">
        <v>16</v>
      </c>
      <c r="V155" s="928">
        <v>98</v>
      </c>
      <c r="W155" s="928">
        <v>82</v>
      </c>
      <c r="X155" s="984">
        <v>6.125</v>
      </c>
      <c r="Y155" s="982">
        <v>82</v>
      </c>
    </row>
    <row r="156" spans="1:25" ht="14.4" customHeight="1" x14ac:dyDescent="0.3">
      <c r="A156" s="948" t="s">
        <v>4019</v>
      </c>
      <c r="B156" s="943"/>
      <c r="C156" s="944"/>
      <c r="D156" s="933"/>
      <c r="E156" s="936">
        <v>1</v>
      </c>
      <c r="F156" s="937">
        <v>1.33</v>
      </c>
      <c r="G156" s="925">
        <v>31</v>
      </c>
      <c r="H156" s="945"/>
      <c r="I156" s="946"/>
      <c r="J156" s="927"/>
      <c r="K156" s="939">
        <v>0.62</v>
      </c>
      <c r="L156" s="938">
        <v>2</v>
      </c>
      <c r="M156" s="938">
        <v>21</v>
      </c>
      <c r="N156" s="940">
        <v>7</v>
      </c>
      <c r="O156" s="938" t="s">
        <v>3732</v>
      </c>
      <c r="P156" s="941" t="s">
        <v>4020</v>
      </c>
      <c r="Q156" s="942">
        <f t="shared" si="6"/>
        <v>0</v>
      </c>
      <c r="R156" s="980">
        <f t="shared" si="6"/>
        <v>0</v>
      </c>
      <c r="S156" s="942">
        <f t="shared" si="7"/>
        <v>-1</v>
      </c>
      <c r="T156" s="980">
        <f t="shared" si="8"/>
        <v>-1.33</v>
      </c>
      <c r="U156" s="987" t="s">
        <v>546</v>
      </c>
      <c r="V156" s="943" t="s">
        <v>546</v>
      </c>
      <c r="W156" s="943" t="s">
        <v>546</v>
      </c>
      <c r="X156" s="985" t="s">
        <v>546</v>
      </c>
      <c r="Y156" s="983"/>
    </row>
    <row r="157" spans="1:25" ht="14.4" customHeight="1" x14ac:dyDescent="0.3">
      <c r="A157" s="947" t="s">
        <v>4021</v>
      </c>
      <c r="B157" s="928"/>
      <c r="C157" s="929"/>
      <c r="D157" s="930"/>
      <c r="E157" s="931"/>
      <c r="F157" s="911"/>
      <c r="G157" s="912"/>
      <c r="H157" s="913">
        <v>1</v>
      </c>
      <c r="I157" s="914">
        <v>0.62</v>
      </c>
      <c r="J157" s="915">
        <v>21</v>
      </c>
      <c r="K157" s="916">
        <v>0.34</v>
      </c>
      <c r="L157" s="917">
        <v>2</v>
      </c>
      <c r="M157" s="917">
        <v>15</v>
      </c>
      <c r="N157" s="918">
        <v>5</v>
      </c>
      <c r="O157" s="917" t="s">
        <v>3732</v>
      </c>
      <c r="P157" s="932" t="s">
        <v>4022</v>
      </c>
      <c r="Q157" s="919">
        <f t="shared" si="6"/>
        <v>1</v>
      </c>
      <c r="R157" s="979">
        <f t="shared" si="6"/>
        <v>0.62</v>
      </c>
      <c r="S157" s="919">
        <f t="shared" si="7"/>
        <v>1</v>
      </c>
      <c r="T157" s="979">
        <f t="shared" si="8"/>
        <v>0.62</v>
      </c>
      <c r="U157" s="986">
        <v>5</v>
      </c>
      <c r="V157" s="928">
        <v>21</v>
      </c>
      <c r="W157" s="928">
        <v>16</v>
      </c>
      <c r="X157" s="984">
        <v>4.2</v>
      </c>
      <c r="Y157" s="982">
        <v>16</v>
      </c>
    </row>
    <row r="158" spans="1:25" ht="14.4" customHeight="1" x14ac:dyDescent="0.3">
      <c r="A158" s="947" t="s">
        <v>4023</v>
      </c>
      <c r="B158" s="928"/>
      <c r="C158" s="929"/>
      <c r="D158" s="930"/>
      <c r="E158" s="913"/>
      <c r="F158" s="914"/>
      <c r="G158" s="920"/>
      <c r="H158" s="917">
        <v>1</v>
      </c>
      <c r="I158" s="911">
        <v>1.52</v>
      </c>
      <c r="J158" s="915">
        <v>39</v>
      </c>
      <c r="K158" s="916">
        <v>0.38</v>
      </c>
      <c r="L158" s="917">
        <v>2</v>
      </c>
      <c r="M158" s="917">
        <v>15</v>
      </c>
      <c r="N158" s="918">
        <v>5</v>
      </c>
      <c r="O158" s="917" t="s">
        <v>3732</v>
      </c>
      <c r="P158" s="932" t="s">
        <v>4024</v>
      </c>
      <c r="Q158" s="919">
        <f t="shared" si="6"/>
        <v>1</v>
      </c>
      <c r="R158" s="979">
        <f t="shared" si="6"/>
        <v>1.52</v>
      </c>
      <c r="S158" s="919">
        <f t="shared" si="7"/>
        <v>1</v>
      </c>
      <c r="T158" s="979">
        <f t="shared" si="8"/>
        <v>1.52</v>
      </c>
      <c r="U158" s="986">
        <v>5</v>
      </c>
      <c r="V158" s="928">
        <v>39</v>
      </c>
      <c r="W158" s="928">
        <v>34</v>
      </c>
      <c r="X158" s="984">
        <v>7.8</v>
      </c>
      <c r="Y158" s="982">
        <v>34</v>
      </c>
    </row>
    <row r="159" spans="1:25" ht="14.4" customHeight="1" x14ac:dyDescent="0.3">
      <c r="A159" s="948" t="s">
        <v>4025</v>
      </c>
      <c r="B159" s="943"/>
      <c r="C159" s="944"/>
      <c r="D159" s="933"/>
      <c r="E159" s="945">
        <v>2</v>
      </c>
      <c r="F159" s="946">
        <v>1.4</v>
      </c>
      <c r="G159" s="927">
        <v>28.5</v>
      </c>
      <c r="H159" s="938">
        <v>1</v>
      </c>
      <c r="I159" s="937">
        <v>0.76</v>
      </c>
      <c r="J159" s="926">
        <v>30</v>
      </c>
      <c r="K159" s="939">
        <v>0.53</v>
      </c>
      <c r="L159" s="938">
        <v>3</v>
      </c>
      <c r="M159" s="938">
        <v>24</v>
      </c>
      <c r="N159" s="940">
        <v>8</v>
      </c>
      <c r="O159" s="938" t="s">
        <v>3732</v>
      </c>
      <c r="P159" s="941" t="s">
        <v>4026</v>
      </c>
      <c r="Q159" s="942">
        <f t="shared" si="6"/>
        <v>1</v>
      </c>
      <c r="R159" s="980">
        <f t="shared" si="6"/>
        <v>0.76</v>
      </c>
      <c r="S159" s="942">
        <f t="shared" si="7"/>
        <v>-1</v>
      </c>
      <c r="T159" s="980">
        <f t="shared" si="8"/>
        <v>-0.6399999999999999</v>
      </c>
      <c r="U159" s="987">
        <v>8</v>
      </c>
      <c r="V159" s="943">
        <v>30</v>
      </c>
      <c r="W159" s="943">
        <v>22</v>
      </c>
      <c r="X159" s="985">
        <v>3.75</v>
      </c>
      <c r="Y159" s="983">
        <v>22</v>
      </c>
    </row>
    <row r="160" spans="1:25" ht="14.4" customHeight="1" x14ac:dyDescent="0.3">
      <c r="A160" s="948" t="s">
        <v>4027</v>
      </c>
      <c r="B160" s="943">
        <v>1</v>
      </c>
      <c r="C160" s="944">
        <v>0.91</v>
      </c>
      <c r="D160" s="933">
        <v>28</v>
      </c>
      <c r="E160" s="945">
        <v>1</v>
      </c>
      <c r="F160" s="946">
        <v>0.96</v>
      </c>
      <c r="G160" s="927">
        <v>31</v>
      </c>
      <c r="H160" s="938"/>
      <c r="I160" s="937"/>
      <c r="J160" s="925"/>
      <c r="K160" s="939">
        <v>0.91</v>
      </c>
      <c r="L160" s="938">
        <v>3</v>
      </c>
      <c r="M160" s="938">
        <v>30</v>
      </c>
      <c r="N160" s="940">
        <v>10</v>
      </c>
      <c r="O160" s="938" t="s">
        <v>3732</v>
      </c>
      <c r="P160" s="941" t="s">
        <v>4028</v>
      </c>
      <c r="Q160" s="942">
        <f t="shared" si="6"/>
        <v>-1</v>
      </c>
      <c r="R160" s="980">
        <f t="shared" si="6"/>
        <v>-0.91</v>
      </c>
      <c r="S160" s="942">
        <f t="shared" si="7"/>
        <v>-1</v>
      </c>
      <c r="T160" s="980">
        <f t="shared" si="8"/>
        <v>-0.96</v>
      </c>
      <c r="U160" s="987" t="s">
        <v>546</v>
      </c>
      <c r="V160" s="943" t="s">
        <v>546</v>
      </c>
      <c r="W160" s="943" t="s">
        <v>546</v>
      </c>
      <c r="X160" s="985" t="s">
        <v>546</v>
      </c>
      <c r="Y160" s="983"/>
    </row>
    <row r="161" spans="1:25" ht="14.4" customHeight="1" x14ac:dyDescent="0.3">
      <c r="A161" s="947" t="s">
        <v>4029</v>
      </c>
      <c r="B161" s="928">
        <v>1</v>
      </c>
      <c r="C161" s="929">
        <v>1.26</v>
      </c>
      <c r="D161" s="930">
        <v>34</v>
      </c>
      <c r="E161" s="931">
        <v>2</v>
      </c>
      <c r="F161" s="911">
        <v>1.03</v>
      </c>
      <c r="G161" s="912">
        <v>18</v>
      </c>
      <c r="H161" s="913">
        <v>2</v>
      </c>
      <c r="I161" s="914">
        <v>1.69</v>
      </c>
      <c r="J161" s="915">
        <v>25</v>
      </c>
      <c r="K161" s="916">
        <v>0.38</v>
      </c>
      <c r="L161" s="917">
        <v>2</v>
      </c>
      <c r="M161" s="917">
        <v>15</v>
      </c>
      <c r="N161" s="918">
        <v>5</v>
      </c>
      <c r="O161" s="917" t="s">
        <v>3732</v>
      </c>
      <c r="P161" s="932" t="s">
        <v>4030</v>
      </c>
      <c r="Q161" s="919">
        <f t="shared" si="6"/>
        <v>1</v>
      </c>
      <c r="R161" s="979">
        <f t="shared" si="6"/>
        <v>0.42999999999999994</v>
      </c>
      <c r="S161" s="919">
        <f t="shared" si="7"/>
        <v>0</v>
      </c>
      <c r="T161" s="979">
        <f t="shared" si="8"/>
        <v>0.65999999999999992</v>
      </c>
      <c r="U161" s="986">
        <v>10</v>
      </c>
      <c r="V161" s="928">
        <v>50</v>
      </c>
      <c r="W161" s="928">
        <v>40</v>
      </c>
      <c r="X161" s="984">
        <v>5</v>
      </c>
      <c r="Y161" s="982">
        <v>40</v>
      </c>
    </row>
    <row r="162" spans="1:25" ht="14.4" customHeight="1" x14ac:dyDescent="0.3">
      <c r="A162" s="948" t="s">
        <v>4031</v>
      </c>
      <c r="B162" s="943">
        <v>1</v>
      </c>
      <c r="C162" s="944">
        <v>0.78</v>
      </c>
      <c r="D162" s="933">
        <v>21</v>
      </c>
      <c r="E162" s="936">
        <v>1</v>
      </c>
      <c r="F162" s="937">
        <v>0.92</v>
      </c>
      <c r="G162" s="925">
        <v>25</v>
      </c>
      <c r="H162" s="945">
        <v>5</v>
      </c>
      <c r="I162" s="946">
        <v>4.4000000000000004</v>
      </c>
      <c r="J162" s="926">
        <v>23.6</v>
      </c>
      <c r="K162" s="939">
        <v>0.42</v>
      </c>
      <c r="L162" s="938">
        <v>2</v>
      </c>
      <c r="M162" s="938">
        <v>15</v>
      </c>
      <c r="N162" s="940">
        <v>5</v>
      </c>
      <c r="O162" s="938" t="s">
        <v>3732</v>
      </c>
      <c r="P162" s="941" t="s">
        <v>4032</v>
      </c>
      <c r="Q162" s="942">
        <f t="shared" si="6"/>
        <v>4</v>
      </c>
      <c r="R162" s="980">
        <f t="shared" si="6"/>
        <v>3.62</v>
      </c>
      <c r="S162" s="942">
        <f t="shared" si="7"/>
        <v>4</v>
      </c>
      <c r="T162" s="980">
        <f t="shared" si="8"/>
        <v>3.4800000000000004</v>
      </c>
      <c r="U162" s="987">
        <v>25</v>
      </c>
      <c r="V162" s="943">
        <v>118</v>
      </c>
      <c r="W162" s="943">
        <v>93</v>
      </c>
      <c r="X162" s="985">
        <v>4.72</v>
      </c>
      <c r="Y162" s="983">
        <v>93</v>
      </c>
    </row>
    <row r="163" spans="1:25" ht="14.4" customHeight="1" x14ac:dyDescent="0.3">
      <c r="A163" s="948" t="s">
        <v>4033</v>
      </c>
      <c r="B163" s="943">
        <v>2</v>
      </c>
      <c r="C163" s="944">
        <v>1.71</v>
      </c>
      <c r="D163" s="933">
        <v>21.5</v>
      </c>
      <c r="E163" s="936">
        <v>2</v>
      </c>
      <c r="F163" s="937">
        <v>2.58</v>
      </c>
      <c r="G163" s="925">
        <v>30.5</v>
      </c>
      <c r="H163" s="945">
        <v>1</v>
      </c>
      <c r="I163" s="946">
        <v>1.23</v>
      </c>
      <c r="J163" s="926">
        <v>32</v>
      </c>
      <c r="K163" s="939">
        <v>0.64</v>
      </c>
      <c r="L163" s="938">
        <v>2</v>
      </c>
      <c r="M163" s="938">
        <v>21</v>
      </c>
      <c r="N163" s="940">
        <v>7</v>
      </c>
      <c r="O163" s="938" t="s">
        <v>3732</v>
      </c>
      <c r="P163" s="941" t="s">
        <v>4034</v>
      </c>
      <c r="Q163" s="942">
        <f t="shared" si="6"/>
        <v>-1</v>
      </c>
      <c r="R163" s="980">
        <f t="shared" si="6"/>
        <v>-0.48</v>
      </c>
      <c r="S163" s="942">
        <f t="shared" si="7"/>
        <v>-1</v>
      </c>
      <c r="T163" s="980">
        <f t="shared" si="8"/>
        <v>-1.35</v>
      </c>
      <c r="U163" s="987">
        <v>7</v>
      </c>
      <c r="V163" s="943">
        <v>32</v>
      </c>
      <c r="W163" s="943">
        <v>25</v>
      </c>
      <c r="X163" s="985">
        <v>4.5714285714285712</v>
      </c>
      <c r="Y163" s="983">
        <v>25</v>
      </c>
    </row>
    <row r="164" spans="1:25" ht="14.4" customHeight="1" x14ac:dyDescent="0.3">
      <c r="A164" s="947" t="s">
        <v>4035</v>
      </c>
      <c r="B164" s="928"/>
      <c r="C164" s="929"/>
      <c r="D164" s="930"/>
      <c r="E164" s="913">
        <v>1</v>
      </c>
      <c r="F164" s="914">
        <v>1.91</v>
      </c>
      <c r="G164" s="920">
        <v>21</v>
      </c>
      <c r="H164" s="917"/>
      <c r="I164" s="911"/>
      <c r="J164" s="912"/>
      <c r="K164" s="916">
        <v>1.91</v>
      </c>
      <c r="L164" s="917">
        <v>3</v>
      </c>
      <c r="M164" s="917">
        <v>30</v>
      </c>
      <c r="N164" s="918">
        <v>10</v>
      </c>
      <c r="O164" s="917" t="s">
        <v>3732</v>
      </c>
      <c r="P164" s="932" t="s">
        <v>4036</v>
      </c>
      <c r="Q164" s="919">
        <f t="shared" si="6"/>
        <v>0</v>
      </c>
      <c r="R164" s="979">
        <f t="shared" si="6"/>
        <v>0</v>
      </c>
      <c r="S164" s="919">
        <f t="shared" si="7"/>
        <v>-1</v>
      </c>
      <c r="T164" s="979">
        <f t="shared" si="8"/>
        <v>-1.91</v>
      </c>
      <c r="U164" s="986" t="s">
        <v>546</v>
      </c>
      <c r="V164" s="928" t="s">
        <v>546</v>
      </c>
      <c r="W164" s="928" t="s">
        <v>546</v>
      </c>
      <c r="X164" s="984" t="s">
        <v>546</v>
      </c>
      <c r="Y164" s="982"/>
    </row>
    <row r="165" spans="1:25" ht="14.4" customHeight="1" x14ac:dyDescent="0.3">
      <c r="A165" s="948" t="s">
        <v>4037</v>
      </c>
      <c r="B165" s="943">
        <v>1</v>
      </c>
      <c r="C165" s="944">
        <v>3.32</v>
      </c>
      <c r="D165" s="933">
        <v>32</v>
      </c>
      <c r="E165" s="945"/>
      <c r="F165" s="946"/>
      <c r="G165" s="927"/>
      <c r="H165" s="938"/>
      <c r="I165" s="937"/>
      <c r="J165" s="925"/>
      <c r="K165" s="939">
        <v>3.32</v>
      </c>
      <c r="L165" s="938">
        <v>5</v>
      </c>
      <c r="M165" s="938">
        <v>45</v>
      </c>
      <c r="N165" s="940">
        <v>15</v>
      </c>
      <c r="O165" s="938" t="s">
        <v>3732</v>
      </c>
      <c r="P165" s="941" t="s">
        <v>4038</v>
      </c>
      <c r="Q165" s="942">
        <f t="shared" si="6"/>
        <v>-1</v>
      </c>
      <c r="R165" s="980">
        <f t="shared" si="6"/>
        <v>-3.32</v>
      </c>
      <c r="S165" s="942">
        <f t="shared" si="7"/>
        <v>0</v>
      </c>
      <c r="T165" s="980">
        <f t="shared" si="8"/>
        <v>0</v>
      </c>
      <c r="U165" s="987" t="s">
        <v>546</v>
      </c>
      <c r="V165" s="943" t="s">
        <v>546</v>
      </c>
      <c r="W165" s="943" t="s">
        <v>546</v>
      </c>
      <c r="X165" s="985" t="s">
        <v>546</v>
      </c>
      <c r="Y165" s="983"/>
    </row>
    <row r="166" spans="1:25" ht="14.4" customHeight="1" x14ac:dyDescent="0.3">
      <c r="A166" s="947" t="s">
        <v>4039</v>
      </c>
      <c r="B166" s="928"/>
      <c r="C166" s="929"/>
      <c r="D166" s="930"/>
      <c r="E166" s="913">
        <v>1</v>
      </c>
      <c r="F166" s="914">
        <v>2.39</v>
      </c>
      <c r="G166" s="920">
        <v>30</v>
      </c>
      <c r="H166" s="917"/>
      <c r="I166" s="911"/>
      <c r="J166" s="912"/>
      <c r="K166" s="916">
        <v>1.2</v>
      </c>
      <c r="L166" s="917">
        <v>2</v>
      </c>
      <c r="M166" s="917">
        <v>18</v>
      </c>
      <c r="N166" s="918">
        <v>6</v>
      </c>
      <c r="O166" s="917" t="s">
        <v>3732</v>
      </c>
      <c r="P166" s="932" t="s">
        <v>4040</v>
      </c>
      <c r="Q166" s="919">
        <f t="shared" si="6"/>
        <v>0</v>
      </c>
      <c r="R166" s="979">
        <f t="shared" si="6"/>
        <v>0</v>
      </c>
      <c r="S166" s="919">
        <f t="shared" si="7"/>
        <v>-1</v>
      </c>
      <c r="T166" s="979">
        <f t="shared" si="8"/>
        <v>-2.39</v>
      </c>
      <c r="U166" s="986" t="s">
        <v>546</v>
      </c>
      <c r="V166" s="928" t="s">
        <v>546</v>
      </c>
      <c r="W166" s="928" t="s">
        <v>546</v>
      </c>
      <c r="X166" s="984" t="s">
        <v>546</v>
      </c>
      <c r="Y166" s="982"/>
    </row>
    <row r="167" spans="1:25" ht="14.4" customHeight="1" x14ac:dyDescent="0.3">
      <c r="A167" s="947" t="s">
        <v>4041</v>
      </c>
      <c r="B167" s="928">
        <v>2</v>
      </c>
      <c r="C167" s="929">
        <v>1.61</v>
      </c>
      <c r="D167" s="930">
        <v>24</v>
      </c>
      <c r="E167" s="931">
        <v>1</v>
      </c>
      <c r="F167" s="911">
        <v>0.65</v>
      </c>
      <c r="G167" s="912">
        <v>19</v>
      </c>
      <c r="H167" s="913">
        <v>3</v>
      </c>
      <c r="I167" s="914">
        <v>4.3499999999999996</v>
      </c>
      <c r="J167" s="915">
        <v>40.299999999999997</v>
      </c>
      <c r="K167" s="916">
        <v>0.65</v>
      </c>
      <c r="L167" s="917">
        <v>3</v>
      </c>
      <c r="M167" s="917">
        <v>24</v>
      </c>
      <c r="N167" s="918">
        <v>8</v>
      </c>
      <c r="O167" s="917" t="s">
        <v>3732</v>
      </c>
      <c r="P167" s="932" t="s">
        <v>4042</v>
      </c>
      <c r="Q167" s="919">
        <f t="shared" si="6"/>
        <v>1</v>
      </c>
      <c r="R167" s="979">
        <f t="shared" si="6"/>
        <v>2.7399999999999993</v>
      </c>
      <c r="S167" s="919">
        <f t="shared" si="7"/>
        <v>2</v>
      </c>
      <c r="T167" s="979">
        <f t="shared" si="8"/>
        <v>3.6999999999999997</v>
      </c>
      <c r="U167" s="986">
        <v>24</v>
      </c>
      <c r="V167" s="928">
        <v>120.89999999999999</v>
      </c>
      <c r="W167" s="928">
        <v>96.899999999999991</v>
      </c>
      <c r="X167" s="984">
        <v>5.0374999999999996</v>
      </c>
      <c r="Y167" s="982">
        <v>97</v>
      </c>
    </row>
    <row r="168" spans="1:25" ht="14.4" customHeight="1" x14ac:dyDescent="0.3">
      <c r="A168" s="948" t="s">
        <v>4043</v>
      </c>
      <c r="B168" s="943">
        <v>2</v>
      </c>
      <c r="C168" s="944">
        <v>2.12</v>
      </c>
      <c r="D168" s="933">
        <v>26.5</v>
      </c>
      <c r="E168" s="936">
        <v>1</v>
      </c>
      <c r="F168" s="937">
        <v>1.75</v>
      </c>
      <c r="G168" s="925">
        <v>43</v>
      </c>
      <c r="H168" s="945">
        <v>1</v>
      </c>
      <c r="I168" s="946">
        <v>1</v>
      </c>
      <c r="J168" s="927">
        <v>4</v>
      </c>
      <c r="K168" s="939">
        <v>1</v>
      </c>
      <c r="L168" s="938">
        <v>3</v>
      </c>
      <c r="M168" s="938">
        <v>30</v>
      </c>
      <c r="N168" s="940">
        <v>10</v>
      </c>
      <c r="O168" s="938" t="s">
        <v>3732</v>
      </c>
      <c r="P168" s="941" t="s">
        <v>4042</v>
      </c>
      <c r="Q168" s="942">
        <f t="shared" si="6"/>
        <v>-1</v>
      </c>
      <c r="R168" s="980">
        <f t="shared" si="6"/>
        <v>-1.1200000000000001</v>
      </c>
      <c r="S168" s="942">
        <f t="shared" si="7"/>
        <v>0</v>
      </c>
      <c r="T168" s="980">
        <f t="shared" si="8"/>
        <v>-0.75</v>
      </c>
      <c r="U168" s="987">
        <v>10</v>
      </c>
      <c r="V168" s="943">
        <v>4</v>
      </c>
      <c r="W168" s="943">
        <v>-6</v>
      </c>
      <c r="X168" s="985">
        <v>0.4</v>
      </c>
      <c r="Y168" s="983"/>
    </row>
    <row r="169" spans="1:25" ht="14.4" customHeight="1" x14ac:dyDescent="0.3">
      <c r="A169" s="947" t="s">
        <v>4044</v>
      </c>
      <c r="B169" s="928"/>
      <c r="C169" s="929"/>
      <c r="D169" s="930"/>
      <c r="E169" s="931"/>
      <c r="F169" s="911"/>
      <c r="G169" s="912"/>
      <c r="H169" s="913">
        <v>1</v>
      </c>
      <c r="I169" s="914">
        <v>1.18</v>
      </c>
      <c r="J169" s="920">
        <v>10</v>
      </c>
      <c r="K169" s="916">
        <v>1.18</v>
      </c>
      <c r="L169" s="917">
        <v>3</v>
      </c>
      <c r="M169" s="917">
        <v>30</v>
      </c>
      <c r="N169" s="918">
        <v>10</v>
      </c>
      <c r="O169" s="917" t="s">
        <v>3732</v>
      </c>
      <c r="P169" s="932" t="s">
        <v>4045</v>
      </c>
      <c r="Q169" s="919">
        <f t="shared" si="6"/>
        <v>1</v>
      </c>
      <c r="R169" s="979">
        <f t="shared" si="6"/>
        <v>1.18</v>
      </c>
      <c r="S169" s="919">
        <f t="shared" si="7"/>
        <v>1</v>
      </c>
      <c r="T169" s="979">
        <f t="shared" si="8"/>
        <v>1.18</v>
      </c>
      <c r="U169" s="986">
        <v>10</v>
      </c>
      <c r="V169" s="928">
        <v>10</v>
      </c>
      <c r="W169" s="928">
        <v>0</v>
      </c>
      <c r="X169" s="984">
        <v>1</v>
      </c>
      <c r="Y169" s="982"/>
    </row>
    <row r="170" spans="1:25" ht="14.4" customHeight="1" x14ac:dyDescent="0.3">
      <c r="A170" s="947" t="s">
        <v>4046</v>
      </c>
      <c r="B170" s="928">
        <v>1</v>
      </c>
      <c r="C170" s="929">
        <v>0.94</v>
      </c>
      <c r="D170" s="930">
        <v>31</v>
      </c>
      <c r="E170" s="931">
        <v>5</v>
      </c>
      <c r="F170" s="911">
        <v>3.54</v>
      </c>
      <c r="G170" s="912">
        <v>21</v>
      </c>
      <c r="H170" s="913">
        <v>1</v>
      </c>
      <c r="I170" s="914">
        <v>0.42</v>
      </c>
      <c r="J170" s="915">
        <v>16</v>
      </c>
      <c r="K170" s="916">
        <v>0.42</v>
      </c>
      <c r="L170" s="917">
        <v>2</v>
      </c>
      <c r="M170" s="917">
        <v>18</v>
      </c>
      <c r="N170" s="918">
        <v>6</v>
      </c>
      <c r="O170" s="917" t="s">
        <v>3732</v>
      </c>
      <c r="P170" s="932" t="s">
        <v>4047</v>
      </c>
      <c r="Q170" s="919">
        <f t="shared" si="6"/>
        <v>0</v>
      </c>
      <c r="R170" s="979">
        <f t="shared" si="6"/>
        <v>-0.52</v>
      </c>
      <c r="S170" s="919">
        <f t="shared" si="7"/>
        <v>-4</v>
      </c>
      <c r="T170" s="979">
        <f t="shared" si="8"/>
        <v>-3.12</v>
      </c>
      <c r="U170" s="986">
        <v>6</v>
      </c>
      <c r="V170" s="928">
        <v>16</v>
      </c>
      <c r="W170" s="928">
        <v>10</v>
      </c>
      <c r="X170" s="984">
        <v>2.6666666666666665</v>
      </c>
      <c r="Y170" s="982">
        <v>10</v>
      </c>
    </row>
    <row r="171" spans="1:25" ht="14.4" customHeight="1" x14ac:dyDescent="0.3">
      <c r="A171" s="948" t="s">
        <v>4048</v>
      </c>
      <c r="B171" s="943">
        <v>3</v>
      </c>
      <c r="C171" s="944">
        <v>1.78</v>
      </c>
      <c r="D171" s="933">
        <v>17.3</v>
      </c>
      <c r="E171" s="936">
        <v>2</v>
      </c>
      <c r="F171" s="937">
        <v>1.29</v>
      </c>
      <c r="G171" s="925">
        <v>19</v>
      </c>
      <c r="H171" s="945">
        <v>4</v>
      </c>
      <c r="I171" s="946">
        <v>5.7</v>
      </c>
      <c r="J171" s="926">
        <v>39.799999999999997</v>
      </c>
      <c r="K171" s="939">
        <v>0.55000000000000004</v>
      </c>
      <c r="L171" s="938">
        <v>2</v>
      </c>
      <c r="M171" s="938">
        <v>21</v>
      </c>
      <c r="N171" s="940">
        <v>7</v>
      </c>
      <c r="O171" s="938" t="s">
        <v>3732</v>
      </c>
      <c r="P171" s="941" t="s">
        <v>4049</v>
      </c>
      <c r="Q171" s="942">
        <f t="shared" si="6"/>
        <v>1</v>
      </c>
      <c r="R171" s="980">
        <f t="shared" si="6"/>
        <v>3.92</v>
      </c>
      <c r="S171" s="942">
        <f t="shared" si="7"/>
        <v>2</v>
      </c>
      <c r="T171" s="980">
        <f t="shared" si="8"/>
        <v>4.41</v>
      </c>
      <c r="U171" s="987">
        <v>28</v>
      </c>
      <c r="V171" s="943">
        <v>159.19999999999999</v>
      </c>
      <c r="W171" s="943">
        <v>131.19999999999999</v>
      </c>
      <c r="X171" s="985">
        <v>5.6857142857142851</v>
      </c>
      <c r="Y171" s="983">
        <v>131</v>
      </c>
    </row>
    <row r="172" spans="1:25" ht="14.4" customHeight="1" x14ac:dyDescent="0.3">
      <c r="A172" s="948" t="s">
        <v>4050</v>
      </c>
      <c r="B172" s="943">
        <v>1</v>
      </c>
      <c r="C172" s="944">
        <v>0.77</v>
      </c>
      <c r="D172" s="933">
        <v>20</v>
      </c>
      <c r="E172" s="936">
        <v>1</v>
      </c>
      <c r="F172" s="937">
        <v>1.03</v>
      </c>
      <c r="G172" s="925">
        <v>36</v>
      </c>
      <c r="H172" s="945">
        <v>3</v>
      </c>
      <c r="I172" s="946">
        <v>3.03</v>
      </c>
      <c r="J172" s="926">
        <v>30.3</v>
      </c>
      <c r="K172" s="939">
        <v>0.77</v>
      </c>
      <c r="L172" s="938">
        <v>3</v>
      </c>
      <c r="M172" s="938">
        <v>30</v>
      </c>
      <c r="N172" s="940">
        <v>10</v>
      </c>
      <c r="O172" s="938" t="s">
        <v>3732</v>
      </c>
      <c r="P172" s="941" t="s">
        <v>4051</v>
      </c>
      <c r="Q172" s="942">
        <f t="shared" si="6"/>
        <v>2</v>
      </c>
      <c r="R172" s="980">
        <f t="shared" si="6"/>
        <v>2.2599999999999998</v>
      </c>
      <c r="S172" s="942">
        <f t="shared" si="7"/>
        <v>2</v>
      </c>
      <c r="T172" s="980">
        <f t="shared" si="8"/>
        <v>1.9999999999999998</v>
      </c>
      <c r="U172" s="987">
        <v>30</v>
      </c>
      <c r="V172" s="943">
        <v>90.9</v>
      </c>
      <c r="W172" s="943">
        <v>60.900000000000006</v>
      </c>
      <c r="X172" s="985">
        <v>3.0300000000000002</v>
      </c>
      <c r="Y172" s="983">
        <v>61</v>
      </c>
    </row>
    <row r="173" spans="1:25" ht="14.4" customHeight="1" x14ac:dyDescent="0.3">
      <c r="A173" s="947" t="s">
        <v>4052</v>
      </c>
      <c r="B173" s="921">
        <v>1</v>
      </c>
      <c r="C173" s="922">
        <v>1.35</v>
      </c>
      <c r="D173" s="923">
        <v>26</v>
      </c>
      <c r="E173" s="931"/>
      <c r="F173" s="911"/>
      <c r="G173" s="912"/>
      <c r="H173" s="917"/>
      <c r="I173" s="911"/>
      <c r="J173" s="912"/>
      <c r="K173" s="916">
        <v>0.75</v>
      </c>
      <c r="L173" s="917">
        <v>2</v>
      </c>
      <c r="M173" s="917">
        <v>18</v>
      </c>
      <c r="N173" s="918">
        <v>6</v>
      </c>
      <c r="O173" s="917" t="s">
        <v>3732</v>
      </c>
      <c r="P173" s="932" t="s">
        <v>4053</v>
      </c>
      <c r="Q173" s="919">
        <f t="shared" si="6"/>
        <v>-1</v>
      </c>
      <c r="R173" s="979">
        <f t="shared" si="6"/>
        <v>-1.35</v>
      </c>
      <c r="S173" s="919">
        <f t="shared" si="7"/>
        <v>0</v>
      </c>
      <c r="T173" s="979">
        <f t="shared" si="8"/>
        <v>0</v>
      </c>
      <c r="U173" s="986" t="s">
        <v>546</v>
      </c>
      <c r="V173" s="928" t="s">
        <v>546</v>
      </c>
      <c r="W173" s="928" t="s">
        <v>546</v>
      </c>
      <c r="X173" s="984" t="s">
        <v>546</v>
      </c>
      <c r="Y173" s="982"/>
    </row>
    <row r="174" spans="1:25" ht="14.4" customHeight="1" x14ac:dyDescent="0.3">
      <c r="A174" s="947" t="s">
        <v>4054</v>
      </c>
      <c r="B174" s="921">
        <v>1</v>
      </c>
      <c r="C174" s="922">
        <v>0.3</v>
      </c>
      <c r="D174" s="923">
        <v>4</v>
      </c>
      <c r="E174" s="931"/>
      <c r="F174" s="911"/>
      <c r="G174" s="912"/>
      <c r="H174" s="917"/>
      <c r="I174" s="911"/>
      <c r="J174" s="912"/>
      <c r="K174" s="916">
        <v>0.3</v>
      </c>
      <c r="L174" s="917">
        <v>1</v>
      </c>
      <c r="M174" s="917">
        <v>12</v>
      </c>
      <c r="N174" s="918">
        <v>4</v>
      </c>
      <c r="O174" s="917" t="s">
        <v>3732</v>
      </c>
      <c r="P174" s="932" t="s">
        <v>4055</v>
      </c>
      <c r="Q174" s="919">
        <f t="shared" si="6"/>
        <v>-1</v>
      </c>
      <c r="R174" s="979">
        <f t="shared" si="6"/>
        <v>-0.3</v>
      </c>
      <c r="S174" s="919">
        <f t="shared" si="7"/>
        <v>0</v>
      </c>
      <c r="T174" s="979">
        <f t="shared" si="8"/>
        <v>0</v>
      </c>
      <c r="U174" s="986" t="s">
        <v>546</v>
      </c>
      <c r="V174" s="928" t="s">
        <v>546</v>
      </c>
      <c r="W174" s="928" t="s">
        <v>546</v>
      </c>
      <c r="X174" s="984" t="s">
        <v>546</v>
      </c>
      <c r="Y174" s="982"/>
    </row>
    <row r="175" spans="1:25" ht="14.4" customHeight="1" x14ac:dyDescent="0.3">
      <c r="A175" s="947" t="s">
        <v>4056</v>
      </c>
      <c r="B175" s="928"/>
      <c r="C175" s="929"/>
      <c r="D175" s="930"/>
      <c r="E175" s="913">
        <v>1</v>
      </c>
      <c r="F175" s="914">
        <v>1.24</v>
      </c>
      <c r="G175" s="920">
        <v>16</v>
      </c>
      <c r="H175" s="917"/>
      <c r="I175" s="911"/>
      <c r="J175" s="912"/>
      <c r="K175" s="916">
        <v>1.24</v>
      </c>
      <c r="L175" s="917">
        <v>3</v>
      </c>
      <c r="M175" s="917">
        <v>30</v>
      </c>
      <c r="N175" s="918">
        <v>10</v>
      </c>
      <c r="O175" s="917" t="s">
        <v>3732</v>
      </c>
      <c r="P175" s="932" t="s">
        <v>4057</v>
      </c>
      <c r="Q175" s="919">
        <f t="shared" si="6"/>
        <v>0</v>
      </c>
      <c r="R175" s="979">
        <f t="shared" si="6"/>
        <v>0</v>
      </c>
      <c r="S175" s="919">
        <f t="shared" si="7"/>
        <v>-1</v>
      </c>
      <c r="T175" s="979">
        <f t="shared" si="8"/>
        <v>-1.24</v>
      </c>
      <c r="U175" s="986" t="s">
        <v>546</v>
      </c>
      <c r="V175" s="928" t="s">
        <v>546</v>
      </c>
      <c r="W175" s="928" t="s">
        <v>546</v>
      </c>
      <c r="X175" s="984" t="s">
        <v>546</v>
      </c>
      <c r="Y175" s="982"/>
    </row>
    <row r="176" spans="1:25" ht="14.4" customHeight="1" x14ac:dyDescent="0.3">
      <c r="A176" s="947" t="s">
        <v>4058</v>
      </c>
      <c r="B176" s="928">
        <v>2</v>
      </c>
      <c r="C176" s="929">
        <v>2.2799999999999998</v>
      </c>
      <c r="D176" s="930">
        <v>23</v>
      </c>
      <c r="E176" s="913">
        <v>2</v>
      </c>
      <c r="F176" s="914">
        <v>2.27</v>
      </c>
      <c r="G176" s="920">
        <v>29.5</v>
      </c>
      <c r="H176" s="917"/>
      <c r="I176" s="911"/>
      <c r="J176" s="912"/>
      <c r="K176" s="916">
        <v>0.72</v>
      </c>
      <c r="L176" s="917">
        <v>2</v>
      </c>
      <c r="M176" s="917">
        <v>21</v>
      </c>
      <c r="N176" s="918">
        <v>7</v>
      </c>
      <c r="O176" s="917" t="s">
        <v>3732</v>
      </c>
      <c r="P176" s="932" t="s">
        <v>4059</v>
      </c>
      <c r="Q176" s="919">
        <f t="shared" si="6"/>
        <v>-2</v>
      </c>
      <c r="R176" s="979">
        <f t="shared" si="6"/>
        <v>-2.2799999999999998</v>
      </c>
      <c r="S176" s="919">
        <f t="shared" si="7"/>
        <v>-2</v>
      </c>
      <c r="T176" s="979">
        <f t="shared" si="8"/>
        <v>-2.27</v>
      </c>
      <c r="U176" s="986" t="s">
        <v>546</v>
      </c>
      <c r="V176" s="928" t="s">
        <v>546</v>
      </c>
      <c r="W176" s="928" t="s">
        <v>546</v>
      </c>
      <c r="X176" s="984" t="s">
        <v>546</v>
      </c>
      <c r="Y176" s="982"/>
    </row>
    <row r="177" spans="1:25" ht="14.4" customHeight="1" x14ac:dyDescent="0.3">
      <c r="A177" s="948" t="s">
        <v>4060</v>
      </c>
      <c r="B177" s="943"/>
      <c r="C177" s="944"/>
      <c r="D177" s="933"/>
      <c r="E177" s="945">
        <v>1</v>
      </c>
      <c r="F177" s="946">
        <v>1.19</v>
      </c>
      <c r="G177" s="927">
        <v>29</v>
      </c>
      <c r="H177" s="938">
        <v>2</v>
      </c>
      <c r="I177" s="937">
        <v>2.76</v>
      </c>
      <c r="J177" s="926">
        <v>33</v>
      </c>
      <c r="K177" s="939">
        <v>1.04</v>
      </c>
      <c r="L177" s="938">
        <v>3</v>
      </c>
      <c r="M177" s="938">
        <v>27</v>
      </c>
      <c r="N177" s="940">
        <v>9</v>
      </c>
      <c r="O177" s="938" t="s">
        <v>3732</v>
      </c>
      <c r="P177" s="941" t="s">
        <v>4061</v>
      </c>
      <c r="Q177" s="942">
        <f t="shared" si="6"/>
        <v>2</v>
      </c>
      <c r="R177" s="980">
        <f t="shared" si="6"/>
        <v>2.76</v>
      </c>
      <c r="S177" s="942">
        <f t="shared" si="7"/>
        <v>1</v>
      </c>
      <c r="T177" s="980">
        <f t="shared" si="8"/>
        <v>1.5699999999999998</v>
      </c>
      <c r="U177" s="987">
        <v>18</v>
      </c>
      <c r="V177" s="943">
        <v>66</v>
      </c>
      <c r="W177" s="943">
        <v>48</v>
      </c>
      <c r="X177" s="985">
        <v>3.6666666666666665</v>
      </c>
      <c r="Y177" s="983">
        <v>48</v>
      </c>
    </row>
    <row r="178" spans="1:25" ht="14.4" customHeight="1" x14ac:dyDescent="0.3">
      <c r="A178" s="947" t="s">
        <v>4062</v>
      </c>
      <c r="B178" s="928"/>
      <c r="C178" s="929"/>
      <c r="D178" s="930"/>
      <c r="E178" s="931"/>
      <c r="F178" s="911"/>
      <c r="G178" s="912"/>
      <c r="H178" s="913">
        <v>1</v>
      </c>
      <c r="I178" s="914">
        <v>1.69</v>
      </c>
      <c r="J178" s="915">
        <v>37</v>
      </c>
      <c r="K178" s="916">
        <v>1.05</v>
      </c>
      <c r="L178" s="917">
        <v>3</v>
      </c>
      <c r="M178" s="917">
        <v>27</v>
      </c>
      <c r="N178" s="918">
        <v>9</v>
      </c>
      <c r="O178" s="917" t="s">
        <v>3732</v>
      </c>
      <c r="P178" s="932" t="s">
        <v>4063</v>
      </c>
      <c r="Q178" s="919">
        <f t="shared" si="6"/>
        <v>1</v>
      </c>
      <c r="R178" s="979">
        <f t="shared" si="6"/>
        <v>1.69</v>
      </c>
      <c r="S178" s="919">
        <f t="shared" si="7"/>
        <v>1</v>
      </c>
      <c r="T178" s="979">
        <f t="shared" si="8"/>
        <v>1.69</v>
      </c>
      <c r="U178" s="986">
        <v>9</v>
      </c>
      <c r="V178" s="928">
        <v>37</v>
      </c>
      <c r="W178" s="928">
        <v>28</v>
      </c>
      <c r="X178" s="984">
        <v>4.1111111111111107</v>
      </c>
      <c r="Y178" s="982">
        <v>28</v>
      </c>
    </row>
    <row r="179" spans="1:25" ht="14.4" customHeight="1" x14ac:dyDescent="0.3">
      <c r="A179" s="947" t="s">
        <v>4064</v>
      </c>
      <c r="B179" s="928"/>
      <c r="C179" s="929"/>
      <c r="D179" s="930"/>
      <c r="E179" s="931">
        <v>1</v>
      </c>
      <c r="F179" s="911">
        <v>3</v>
      </c>
      <c r="G179" s="912">
        <v>22</v>
      </c>
      <c r="H179" s="913"/>
      <c r="I179" s="914"/>
      <c r="J179" s="920"/>
      <c r="K179" s="916">
        <v>3</v>
      </c>
      <c r="L179" s="917">
        <v>6</v>
      </c>
      <c r="M179" s="917">
        <v>54</v>
      </c>
      <c r="N179" s="918">
        <v>18</v>
      </c>
      <c r="O179" s="917" t="s">
        <v>3732</v>
      </c>
      <c r="P179" s="932" t="s">
        <v>4065</v>
      </c>
      <c r="Q179" s="919">
        <f t="shared" si="6"/>
        <v>0</v>
      </c>
      <c r="R179" s="979">
        <f t="shared" si="6"/>
        <v>0</v>
      </c>
      <c r="S179" s="919">
        <f t="shared" si="7"/>
        <v>-1</v>
      </c>
      <c r="T179" s="979">
        <f t="shared" si="8"/>
        <v>-3</v>
      </c>
      <c r="U179" s="986" t="s">
        <v>546</v>
      </c>
      <c r="V179" s="928" t="s">
        <v>546</v>
      </c>
      <c r="W179" s="928" t="s">
        <v>546</v>
      </c>
      <c r="X179" s="984" t="s">
        <v>546</v>
      </c>
      <c r="Y179" s="982"/>
    </row>
    <row r="180" spans="1:25" ht="14.4" customHeight="1" x14ac:dyDescent="0.3">
      <c r="A180" s="948" t="s">
        <v>4066</v>
      </c>
      <c r="B180" s="943"/>
      <c r="C180" s="944"/>
      <c r="D180" s="933"/>
      <c r="E180" s="936"/>
      <c r="F180" s="937"/>
      <c r="G180" s="925"/>
      <c r="H180" s="945">
        <v>1</v>
      </c>
      <c r="I180" s="946">
        <v>7</v>
      </c>
      <c r="J180" s="926">
        <v>42</v>
      </c>
      <c r="K180" s="939">
        <v>5.89</v>
      </c>
      <c r="L180" s="938">
        <v>7</v>
      </c>
      <c r="M180" s="938">
        <v>66</v>
      </c>
      <c r="N180" s="940">
        <v>22</v>
      </c>
      <c r="O180" s="938" t="s">
        <v>3732</v>
      </c>
      <c r="P180" s="941" t="s">
        <v>4067</v>
      </c>
      <c r="Q180" s="942">
        <f t="shared" si="6"/>
        <v>1</v>
      </c>
      <c r="R180" s="980">
        <f t="shared" si="6"/>
        <v>7</v>
      </c>
      <c r="S180" s="942">
        <f t="shared" si="7"/>
        <v>1</v>
      </c>
      <c r="T180" s="980">
        <f t="shared" si="8"/>
        <v>7</v>
      </c>
      <c r="U180" s="987">
        <v>22</v>
      </c>
      <c r="V180" s="943">
        <v>42</v>
      </c>
      <c r="W180" s="943">
        <v>20</v>
      </c>
      <c r="X180" s="985">
        <v>1.9090909090909092</v>
      </c>
      <c r="Y180" s="983">
        <v>20</v>
      </c>
    </row>
    <row r="181" spans="1:25" ht="14.4" customHeight="1" x14ac:dyDescent="0.3">
      <c r="A181" s="947" t="s">
        <v>4068</v>
      </c>
      <c r="B181" s="921">
        <v>3</v>
      </c>
      <c r="C181" s="922">
        <v>4.03</v>
      </c>
      <c r="D181" s="923">
        <v>25</v>
      </c>
      <c r="E181" s="931">
        <v>1</v>
      </c>
      <c r="F181" s="911">
        <v>1.43</v>
      </c>
      <c r="G181" s="912">
        <v>26</v>
      </c>
      <c r="H181" s="917">
        <v>2</v>
      </c>
      <c r="I181" s="911">
        <v>2.21</v>
      </c>
      <c r="J181" s="915">
        <v>22.5</v>
      </c>
      <c r="K181" s="916">
        <v>1.1100000000000001</v>
      </c>
      <c r="L181" s="917">
        <v>4</v>
      </c>
      <c r="M181" s="917">
        <v>33</v>
      </c>
      <c r="N181" s="918">
        <v>11</v>
      </c>
      <c r="O181" s="917" t="s">
        <v>3732</v>
      </c>
      <c r="P181" s="932" t="s">
        <v>4069</v>
      </c>
      <c r="Q181" s="919">
        <f t="shared" si="6"/>
        <v>-1</v>
      </c>
      <c r="R181" s="979">
        <f t="shared" si="6"/>
        <v>-1.8200000000000003</v>
      </c>
      <c r="S181" s="919">
        <f t="shared" si="7"/>
        <v>1</v>
      </c>
      <c r="T181" s="979">
        <f t="shared" si="8"/>
        <v>0.78</v>
      </c>
      <c r="U181" s="986">
        <v>22</v>
      </c>
      <c r="V181" s="928">
        <v>45</v>
      </c>
      <c r="W181" s="928">
        <v>23</v>
      </c>
      <c r="X181" s="984">
        <v>2.0454545454545454</v>
      </c>
      <c r="Y181" s="982">
        <v>23</v>
      </c>
    </row>
    <row r="182" spans="1:25" ht="14.4" customHeight="1" x14ac:dyDescent="0.3">
      <c r="A182" s="948" t="s">
        <v>4070</v>
      </c>
      <c r="B182" s="934">
        <v>5</v>
      </c>
      <c r="C182" s="935">
        <v>12.66</v>
      </c>
      <c r="D182" s="924">
        <v>37</v>
      </c>
      <c r="E182" s="936">
        <v>1</v>
      </c>
      <c r="F182" s="937">
        <v>2.11</v>
      </c>
      <c r="G182" s="925">
        <v>40</v>
      </c>
      <c r="H182" s="938">
        <v>4</v>
      </c>
      <c r="I182" s="937">
        <v>13.88</v>
      </c>
      <c r="J182" s="926">
        <v>49.5</v>
      </c>
      <c r="K182" s="939">
        <v>2.02</v>
      </c>
      <c r="L182" s="938">
        <v>4</v>
      </c>
      <c r="M182" s="938">
        <v>39</v>
      </c>
      <c r="N182" s="940">
        <v>13</v>
      </c>
      <c r="O182" s="938" t="s">
        <v>3732</v>
      </c>
      <c r="P182" s="941" t="s">
        <v>4071</v>
      </c>
      <c r="Q182" s="942">
        <f t="shared" si="6"/>
        <v>-1</v>
      </c>
      <c r="R182" s="980">
        <f t="shared" si="6"/>
        <v>1.2200000000000006</v>
      </c>
      <c r="S182" s="942">
        <f t="shared" si="7"/>
        <v>3</v>
      </c>
      <c r="T182" s="980">
        <f t="shared" si="8"/>
        <v>11.770000000000001</v>
      </c>
      <c r="U182" s="987">
        <v>52</v>
      </c>
      <c r="V182" s="943">
        <v>198</v>
      </c>
      <c r="W182" s="943">
        <v>146</v>
      </c>
      <c r="X182" s="985">
        <v>3.8076923076923075</v>
      </c>
      <c r="Y182" s="983">
        <v>146</v>
      </c>
    </row>
    <row r="183" spans="1:25" ht="14.4" customHeight="1" x14ac:dyDescent="0.3">
      <c r="A183" s="947" t="s">
        <v>4072</v>
      </c>
      <c r="B183" s="928"/>
      <c r="C183" s="929"/>
      <c r="D183" s="930"/>
      <c r="E183" s="931"/>
      <c r="F183" s="911"/>
      <c r="G183" s="912"/>
      <c r="H183" s="913">
        <v>1</v>
      </c>
      <c r="I183" s="914">
        <v>2.7</v>
      </c>
      <c r="J183" s="915">
        <v>38</v>
      </c>
      <c r="K183" s="916">
        <v>0.59</v>
      </c>
      <c r="L183" s="917">
        <v>2</v>
      </c>
      <c r="M183" s="917">
        <v>21</v>
      </c>
      <c r="N183" s="918">
        <v>7</v>
      </c>
      <c r="O183" s="917" t="s">
        <v>3732</v>
      </c>
      <c r="P183" s="932" t="s">
        <v>4073</v>
      </c>
      <c r="Q183" s="919">
        <f t="shared" si="6"/>
        <v>1</v>
      </c>
      <c r="R183" s="979">
        <f t="shared" si="6"/>
        <v>2.7</v>
      </c>
      <c r="S183" s="919">
        <f t="shared" si="7"/>
        <v>1</v>
      </c>
      <c r="T183" s="979">
        <f t="shared" si="8"/>
        <v>2.7</v>
      </c>
      <c r="U183" s="986">
        <v>7</v>
      </c>
      <c r="V183" s="928">
        <v>38</v>
      </c>
      <c r="W183" s="928">
        <v>31</v>
      </c>
      <c r="X183" s="984">
        <v>5.4285714285714288</v>
      </c>
      <c r="Y183" s="982">
        <v>31</v>
      </c>
    </row>
    <row r="184" spans="1:25" ht="14.4" customHeight="1" x14ac:dyDescent="0.3">
      <c r="A184" s="947" t="s">
        <v>4074</v>
      </c>
      <c r="B184" s="928"/>
      <c r="C184" s="929"/>
      <c r="D184" s="930"/>
      <c r="E184" s="931"/>
      <c r="F184" s="911"/>
      <c r="G184" s="912"/>
      <c r="H184" s="913">
        <v>1</v>
      </c>
      <c r="I184" s="914">
        <v>0.75</v>
      </c>
      <c r="J184" s="915">
        <v>25</v>
      </c>
      <c r="K184" s="916">
        <v>0.75</v>
      </c>
      <c r="L184" s="917">
        <v>3</v>
      </c>
      <c r="M184" s="917">
        <v>30</v>
      </c>
      <c r="N184" s="918">
        <v>10</v>
      </c>
      <c r="O184" s="917" t="s">
        <v>3732</v>
      </c>
      <c r="P184" s="932" t="s">
        <v>4075</v>
      </c>
      <c r="Q184" s="919">
        <f t="shared" si="6"/>
        <v>1</v>
      </c>
      <c r="R184" s="979">
        <f t="shared" si="6"/>
        <v>0.75</v>
      </c>
      <c r="S184" s="919">
        <f t="shared" si="7"/>
        <v>1</v>
      </c>
      <c r="T184" s="979">
        <f t="shared" si="8"/>
        <v>0.75</v>
      </c>
      <c r="U184" s="986">
        <v>10</v>
      </c>
      <c r="V184" s="928">
        <v>25</v>
      </c>
      <c r="W184" s="928">
        <v>15</v>
      </c>
      <c r="X184" s="984">
        <v>2.5</v>
      </c>
      <c r="Y184" s="982">
        <v>15</v>
      </c>
    </row>
    <row r="185" spans="1:25" ht="14.4" customHeight="1" x14ac:dyDescent="0.3">
      <c r="A185" s="948" t="s">
        <v>4076</v>
      </c>
      <c r="B185" s="943">
        <v>2</v>
      </c>
      <c r="C185" s="944">
        <v>1.5</v>
      </c>
      <c r="D185" s="933">
        <v>7</v>
      </c>
      <c r="E185" s="936"/>
      <c r="F185" s="937"/>
      <c r="G185" s="925"/>
      <c r="H185" s="945">
        <v>2</v>
      </c>
      <c r="I185" s="946">
        <v>1.6</v>
      </c>
      <c r="J185" s="926">
        <v>26</v>
      </c>
      <c r="K185" s="939">
        <v>0.75</v>
      </c>
      <c r="L185" s="938">
        <v>3</v>
      </c>
      <c r="M185" s="938">
        <v>30</v>
      </c>
      <c r="N185" s="940">
        <v>10</v>
      </c>
      <c r="O185" s="938" t="s">
        <v>3732</v>
      </c>
      <c r="P185" s="941" t="s">
        <v>4077</v>
      </c>
      <c r="Q185" s="942">
        <f t="shared" si="6"/>
        <v>0</v>
      </c>
      <c r="R185" s="980">
        <f t="shared" si="6"/>
        <v>0.10000000000000009</v>
      </c>
      <c r="S185" s="942">
        <f t="shared" si="7"/>
        <v>2</v>
      </c>
      <c r="T185" s="980">
        <f t="shared" si="8"/>
        <v>1.6</v>
      </c>
      <c r="U185" s="987">
        <v>20</v>
      </c>
      <c r="V185" s="943">
        <v>52</v>
      </c>
      <c r="W185" s="943">
        <v>32</v>
      </c>
      <c r="X185" s="985">
        <v>2.6</v>
      </c>
      <c r="Y185" s="983">
        <v>32</v>
      </c>
    </row>
    <row r="186" spans="1:25" ht="14.4" customHeight="1" x14ac:dyDescent="0.3">
      <c r="A186" s="947" t="s">
        <v>4078</v>
      </c>
      <c r="B186" s="928"/>
      <c r="C186" s="929"/>
      <c r="D186" s="930"/>
      <c r="E186" s="913">
        <v>1</v>
      </c>
      <c r="F186" s="914">
        <v>1.04</v>
      </c>
      <c r="G186" s="920">
        <v>26</v>
      </c>
      <c r="H186" s="917"/>
      <c r="I186" s="911"/>
      <c r="J186" s="912"/>
      <c r="K186" s="916">
        <v>0.91</v>
      </c>
      <c r="L186" s="917">
        <v>3</v>
      </c>
      <c r="M186" s="917">
        <v>24</v>
      </c>
      <c r="N186" s="918">
        <v>8</v>
      </c>
      <c r="O186" s="917" t="s">
        <v>3732</v>
      </c>
      <c r="P186" s="932" t="s">
        <v>4079</v>
      </c>
      <c r="Q186" s="919">
        <f t="shared" si="6"/>
        <v>0</v>
      </c>
      <c r="R186" s="979">
        <f t="shared" si="6"/>
        <v>0</v>
      </c>
      <c r="S186" s="919">
        <f t="shared" si="7"/>
        <v>-1</v>
      </c>
      <c r="T186" s="979">
        <f t="shared" si="8"/>
        <v>-1.04</v>
      </c>
      <c r="U186" s="986" t="s">
        <v>546</v>
      </c>
      <c r="V186" s="928" t="s">
        <v>546</v>
      </c>
      <c r="W186" s="928" t="s">
        <v>546</v>
      </c>
      <c r="X186" s="984" t="s">
        <v>546</v>
      </c>
      <c r="Y186" s="982"/>
    </row>
    <row r="187" spans="1:25" ht="14.4" customHeight="1" x14ac:dyDescent="0.3">
      <c r="A187" s="947" t="s">
        <v>4080</v>
      </c>
      <c r="B187" s="928"/>
      <c r="C187" s="929"/>
      <c r="D187" s="930"/>
      <c r="E187" s="913">
        <v>1</v>
      </c>
      <c r="F187" s="914">
        <v>2.35</v>
      </c>
      <c r="G187" s="920">
        <v>62</v>
      </c>
      <c r="H187" s="917"/>
      <c r="I187" s="911"/>
      <c r="J187" s="912"/>
      <c r="K187" s="916">
        <v>0.56999999999999995</v>
      </c>
      <c r="L187" s="917">
        <v>3</v>
      </c>
      <c r="M187" s="917">
        <v>24</v>
      </c>
      <c r="N187" s="918">
        <v>8</v>
      </c>
      <c r="O187" s="917" t="s">
        <v>3732</v>
      </c>
      <c r="P187" s="932" t="s">
        <v>4081</v>
      </c>
      <c r="Q187" s="919">
        <f t="shared" si="6"/>
        <v>0</v>
      </c>
      <c r="R187" s="979">
        <f t="shared" si="6"/>
        <v>0</v>
      </c>
      <c r="S187" s="919">
        <f t="shared" si="7"/>
        <v>-1</v>
      </c>
      <c r="T187" s="979">
        <f t="shared" si="8"/>
        <v>-2.35</v>
      </c>
      <c r="U187" s="986" t="s">
        <v>546</v>
      </c>
      <c r="V187" s="928" t="s">
        <v>546</v>
      </c>
      <c r="W187" s="928" t="s">
        <v>546</v>
      </c>
      <c r="X187" s="984" t="s">
        <v>546</v>
      </c>
      <c r="Y187" s="982"/>
    </row>
    <row r="188" spans="1:25" ht="14.4" customHeight="1" x14ac:dyDescent="0.3">
      <c r="A188" s="947" t="s">
        <v>4082</v>
      </c>
      <c r="B188" s="928"/>
      <c r="C188" s="929"/>
      <c r="D188" s="930"/>
      <c r="E188" s="931"/>
      <c r="F188" s="911"/>
      <c r="G188" s="912"/>
      <c r="H188" s="913">
        <v>1</v>
      </c>
      <c r="I188" s="914">
        <v>1.72</v>
      </c>
      <c r="J188" s="915">
        <v>20</v>
      </c>
      <c r="K188" s="916">
        <v>0.33</v>
      </c>
      <c r="L188" s="917">
        <v>1</v>
      </c>
      <c r="M188" s="917">
        <v>6</v>
      </c>
      <c r="N188" s="918">
        <v>2</v>
      </c>
      <c r="O188" s="917" t="s">
        <v>3732</v>
      </c>
      <c r="P188" s="932" t="s">
        <v>4083</v>
      </c>
      <c r="Q188" s="919">
        <f t="shared" si="6"/>
        <v>1</v>
      </c>
      <c r="R188" s="979">
        <f t="shared" si="6"/>
        <v>1.72</v>
      </c>
      <c r="S188" s="919">
        <f t="shared" si="7"/>
        <v>1</v>
      </c>
      <c r="T188" s="979">
        <f t="shared" si="8"/>
        <v>1.72</v>
      </c>
      <c r="U188" s="986">
        <v>2</v>
      </c>
      <c r="V188" s="928">
        <v>20</v>
      </c>
      <c r="W188" s="928">
        <v>18</v>
      </c>
      <c r="X188" s="984">
        <v>10</v>
      </c>
      <c r="Y188" s="982">
        <v>18</v>
      </c>
    </row>
    <row r="189" spans="1:25" ht="14.4" customHeight="1" x14ac:dyDescent="0.3">
      <c r="A189" s="947" t="s">
        <v>4084</v>
      </c>
      <c r="B189" s="928"/>
      <c r="C189" s="929"/>
      <c r="D189" s="930"/>
      <c r="E189" s="913">
        <v>1</v>
      </c>
      <c r="F189" s="914">
        <v>1.05</v>
      </c>
      <c r="G189" s="920">
        <v>13</v>
      </c>
      <c r="H189" s="917"/>
      <c r="I189" s="911"/>
      <c r="J189" s="912"/>
      <c r="K189" s="916">
        <v>2.25</v>
      </c>
      <c r="L189" s="917">
        <v>28</v>
      </c>
      <c r="M189" s="917">
        <v>34</v>
      </c>
      <c r="N189" s="918">
        <v>31</v>
      </c>
      <c r="O189" s="917" t="s">
        <v>3732</v>
      </c>
      <c r="P189" s="932" t="s">
        <v>4085</v>
      </c>
      <c r="Q189" s="919">
        <f t="shared" si="6"/>
        <v>0</v>
      </c>
      <c r="R189" s="979">
        <f t="shared" si="6"/>
        <v>0</v>
      </c>
      <c r="S189" s="919">
        <f t="shared" si="7"/>
        <v>-1</v>
      </c>
      <c r="T189" s="979">
        <f t="shared" si="8"/>
        <v>-1.05</v>
      </c>
      <c r="U189" s="986" t="s">
        <v>546</v>
      </c>
      <c r="V189" s="928" t="s">
        <v>546</v>
      </c>
      <c r="W189" s="928" t="s">
        <v>546</v>
      </c>
      <c r="X189" s="984" t="s">
        <v>546</v>
      </c>
      <c r="Y189" s="982"/>
    </row>
    <row r="190" spans="1:25" ht="14.4" customHeight="1" x14ac:dyDescent="0.3">
      <c r="A190" s="947" t="s">
        <v>4086</v>
      </c>
      <c r="B190" s="928"/>
      <c r="C190" s="929"/>
      <c r="D190" s="930"/>
      <c r="E190" s="913">
        <v>1</v>
      </c>
      <c r="F190" s="914">
        <v>4.79</v>
      </c>
      <c r="G190" s="920">
        <v>28</v>
      </c>
      <c r="H190" s="917"/>
      <c r="I190" s="911"/>
      <c r="J190" s="912"/>
      <c r="K190" s="916">
        <v>4.79</v>
      </c>
      <c r="L190" s="917">
        <v>5</v>
      </c>
      <c r="M190" s="917">
        <v>42</v>
      </c>
      <c r="N190" s="918">
        <v>14</v>
      </c>
      <c r="O190" s="917" t="s">
        <v>3732</v>
      </c>
      <c r="P190" s="932" t="s">
        <v>4087</v>
      </c>
      <c r="Q190" s="919">
        <f t="shared" si="6"/>
        <v>0</v>
      </c>
      <c r="R190" s="979">
        <f t="shared" si="6"/>
        <v>0</v>
      </c>
      <c r="S190" s="919">
        <f t="shared" si="7"/>
        <v>-1</v>
      </c>
      <c r="T190" s="979">
        <f t="shared" si="8"/>
        <v>-4.79</v>
      </c>
      <c r="U190" s="986" t="s">
        <v>546</v>
      </c>
      <c r="V190" s="928" t="s">
        <v>546</v>
      </c>
      <c r="W190" s="928" t="s">
        <v>546</v>
      </c>
      <c r="X190" s="984" t="s">
        <v>546</v>
      </c>
      <c r="Y190" s="982"/>
    </row>
    <row r="191" spans="1:25" ht="14.4" customHeight="1" x14ac:dyDescent="0.3">
      <c r="A191" s="948" t="s">
        <v>4088</v>
      </c>
      <c r="B191" s="943"/>
      <c r="C191" s="944"/>
      <c r="D191" s="933"/>
      <c r="E191" s="945">
        <v>1</v>
      </c>
      <c r="F191" s="946">
        <v>9.14</v>
      </c>
      <c r="G191" s="927">
        <v>25</v>
      </c>
      <c r="H191" s="938"/>
      <c r="I191" s="937"/>
      <c r="J191" s="925"/>
      <c r="K191" s="939">
        <v>9.14</v>
      </c>
      <c r="L191" s="938">
        <v>7</v>
      </c>
      <c r="M191" s="938">
        <v>66</v>
      </c>
      <c r="N191" s="940">
        <v>22</v>
      </c>
      <c r="O191" s="938" t="s">
        <v>3732</v>
      </c>
      <c r="P191" s="941" t="s">
        <v>4087</v>
      </c>
      <c r="Q191" s="942">
        <f t="shared" si="6"/>
        <v>0</v>
      </c>
      <c r="R191" s="980">
        <f t="shared" si="6"/>
        <v>0</v>
      </c>
      <c r="S191" s="942">
        <f t="shared" si="7"/>
        <v>-1</v>
      </c>
      <c r="T191" s="980">
        <f t="shared" si="8"/>
        <v>-9.14</v>
      </c>
      <c r="U191" s="987" t="s">
        <v>546</v>
      </c>
      <c r="V191" s="943" t="s">
        <v>546</v>
      </c>
      <c r="W191" s="943" t="s">
        <v>546</v>
      </c>
      <c r="X191" s="985" t="s">
        <v>546</v>
      </c>
      <c r="Y191" s="983"/>
    </row>
    <row r="192" spans="1:25" ht="14.4" customHeight="1" x14ac:dyDescent="0.3">
      <c r="A192" s="947" t="s">
        <v>4089</v>
      </c>
      <c r="B192" s="928"/>
      <c r="C192" s="929"/>
      <c r="D192" s="930"/>
      <c r="E192" s="913">
        <v>2</v>
      </c>
      <c r="F192" s="914">
        <v>1.78</v>
      </c>
      <c r="G192" s="920">
        <v>20</v>
      </c>
      <c r="H192" s="917"/>
      <c r="I192" s="911"/>
      <c r="J192" s="912"/>
      <c r="K192" s="916">
        <v>0.89</v>
      </c>
      <c r="L192" s="917">
        <v>3</v>
      </c>
      <c r="M192" s="917">
        <v>24</v>
      </c>
      <c r="N192" s="918">
        <v>8</v>
      </c>
      <c r="O192" s="917" t="s">
        <v>3732</v>
      </c>
      <c r="P192" s="932" t="s">
        <v>4090</v>
      </c>
      <c r="Q192" s="919">
        <f t="shared" si="6"/>
        <v>0</v>
      </c>
      <c r="R192" s="979">
        <f t="shared" si="6"/>
        <v>0</v>
      </c>
      <c r="S192" s="919">
        <f t="shared" si="7"/>
        <v>-2</v>
      </c>
      <c r="T192" s="979">
        <f t="shared" si="8"/>
        <v>-1.78</v>
      </c>
      <c r="U192" s="986" t="s">
        <v>546</v>
      </c>
      <c r="V192" s="928" t="s">
        <v>546</v>
      </c>
      <c r="W192" s="928" t="s">
        <v>546</v>
      </c>
      <c r="X192" s="984" t="s">
        <v>546</v>
      </c>
      <c r="Y192" s="982"/>
    </row>
    <row r="193" spans="1:25" ht="14.4" customHeight="1" x14ac:dyDescent="0.3">
      <c r="A193" s="947" t="s">
        <v>4091</v>
      </c>
      <c r="B193" s="928">
        <v>2</v>
      </c>
      <c r="C193" s="929">
        <v>5.88</v>
      </c>
      <c r="D193" s="930">
        <v>46.5</v>
      </c>
      <c r="E193" s="931"/>
      <c r="F193" s="911"/>
      <c r="G193" s="912"/>
      <c r="H193" s="913">
        <v>1</v>
      </c>
      <c r="I193" s="914">
        <v>6.06</v>
      </c>
      <c r="J193" s="915">
        <v>73</v>
      </c>
      <c r="K193" s="916">
        <v>2.2599999999999998</v>
      </c>
      <c r="L193" s="917">
        <v>4</v>
      </c>
      <c r="M193" s="917">
        <v>39</v>
      </c>
      <c r="N193" s="918">
        <v>13</v>
      </c>
      <c r="O193" s="917" t="s">
        <v>3732</v>
      </c>
      <c r="P193" s="932" t="s">
        <v>4092</v>
      </c>
      <c r="Q193" s="919">
        <f t="shared" si="6"/>
        <v>-1</v>
      </c>
      <c r="R193" s="979">
        <f t="shared" si="6"/>
        <v>0.17999999999999972</v>
      </c>
      <c r="S193" s="919">
        <f t="shared" si="7"/>
        <v>1</v>
      </c>
      <c r="T193" s="979">
        <f t="shared" si="8"/>
        <v>6.06</v>
      </c>
      <c r="U193" s="986">
        <v>13</v>
      </c>
      <c r="V193" s="928">
        <v>73</v>
      </c>
      <c r="W193" s="928">
        <v>60</v>
      </c>
      <c r="X193" s="984">
        <v>5.615384615384615</v>
      </c>
      <c r="Y193" s="982">
        <v>60</v>
      </c>
    </row>
    <row r="194" spans="1:25" ht="14.4" customHeight="1" x14ac:dyDescent="0.3">
      <c r="A194" s="948" t="s">
        <v>4093</v>
      </c>
      <c r="B194" s="943"/>
      <c r="C194" s="944"/>
      <c r="D194" s="933"/>
      <c r="E194" s="936"/>
      <c r="F194" s="937"/>
      <c r="G194" s="925"/>
      <c r="H194" s="945">
        <v>1</v>
      </c>
      <c r="I194" s="946">
        <v>8.41</v>
      </c>
      <c r="J194" s="926">
        <v>90</v>
      </c>
      <c r="K194" s="939">
        <v>4.42</v>
      </c>
      <c r="L194" s="938">
        <v>6</v>
      </c>
      <c r="M194" s="938">
        <v>57</v>
      </c>
      <c r="N194" s="940">
        <v>19</v>
      </c>
      <c r="O194" s="938" t="s">
        <v>3732</v>
      </c>
      <c r="P194" s="941" t="s">
        <v>4094</v>
      </c>
      <c r="Q194" s="942">
        <f t="shared" si="6"/>
        <v>1</v>
      </c>
      <c r="R194" s="980">
        <f t="shared" si="6"/>
        <v>8.41</v>
      </c>
      <c r="S194" s="942">
        <f t="shared" si="7"/>
        <v>1</v>
      </c>
      <c r="T194" s="980">
        <f t="shared" si="8"/>
        <v>8.41</v>
      </c>
      <c r="U194" s="987">
        <v>19</v>
      </c>
      <c r="V194" s="943">
        <v>90</v>
      </c>
      <c r="W194" s="943">
        <v>71</v>
      </c>
      <c r="X194" s="985">
        <v>4.7368421052631575</v>
      </c>
      <c r="Y194" s="983">
        <v>71</v>
      </c>
    </row>
    <row r="195" spans="1:25" ht="14.4" customHeight="1" thickBot="1" x14ac:dyDescent="0.35">
      <c r="A195" s="964" t="s">
        <v>4095</v>
      </c>
      <c r="B195" s="965"/>
      <c r="C195" s="966"/>
      <c r="D195" s="967"/>
      <c r="E195" s="968">
        <v>1</v>
      </c>
      <c r="F195" s="969">
        <v>3.15</v>
      </c>
      <c r="G195" s="970">
        <v>53</v>
      </c>
      <c r="H195" s="971"/>
      <c r="I195" s="972"/>
      <c r="J195" s="973"/>
      <c r="K195" s="974">
        <v>2.44</v>
      </c>
      <c r="L195" s="971">
        <v>5</v>
      </c>
      <c r="M195" s="971">
        <v>45</v>
      </c>
      <c r="N195" s="975">
        <v>15</v>
      </c>
      <c r="O195" s="971" t="s">
        <v>3732</v>
      </c>
      <c r="P195" s="976" t="s">
        <v>4096</v>
      </c>
      <c r="Q195" s="977">
        <f t="shared" si="6"/>
        <v>0</v>
      </c>
      <c r="R195" s="981">
        <f t="shared" si="6"/>
        <v>0</v>
      </c>
      <c r="S195" s="977">
        <f t="shared" si="7"/>
        <v>-1</v>
      </c>
      <c r="T195" s="981">
        <f t="shared" si="8"/>
        <v>-3.15</v>
      </c>
      <c r="U195" s="991" t="s">
        <v>546</v>
      </c>
      <c r="V195" s="965" t="s">
        <v>546</v>
      </c>
      <c r="W195" s="965" t="s">
        <v>546</v>
      </c>
      <c r="X195" s="992" t="s">
        <v>546</v>
      </c>
      <c r="Y195" s="993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96:Q1048576">
    <cfRule type="cellIs" dxfId="14" priority="11" stopIfTrue="1" operator="lessThan">
      <formula>0</formula>
    </cfRule>
  </conditionalFormatting>
  <conditionalFormatting sqref="W196:W1048576">
    <cfRule type="cellIs" dxfId="13" priority="10" stopIfTrue="1" operator="greaterThan">
      <formula>0</formula>
    </cfRule>
  </conditionalFormatting>
  <conditionalFormatting sqref="X196:X1048576">
    <cfRule type="cellIs" dxfId="12" priority="9" stopIfTrue="1" operator="greaterThan">
      <formula>1</formula>
    </cfRule>
  </conditionalFormatting>
  <conditionalFormatting sqref="X196:X1048576">
    <cfRule type="cellIs" dxfId="11" priority="6" stopIfTrue="1" operator="greaterThan">
      <formula>1</formula>
    </cfRule>
  </conditionalFormatting>
  <conditionalFormatting sqref="W196:W1048576">
    <cfRule type="cellIs" dxfId="10" priority="7" stopIfTrue="1" operator="greaterThan">
      <formula>0</formula>
    </cfRule>
  </conditionalFormatting>
  <conditionalFormatting sqref="Q196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95">
    <cfRule type="cellIs" dxfId="7" priority="4" stopIfTrue="1" operator="lessThan">
      <formula>0</formula>
    </cfRule>
  </conditionalFormatting>
  <conditionalFormatting sqref="X5:X195">
    <cfRule type="cellIs" dxfId="6" priority="2" stopIfTrue="1" operator="greaterThan">
      <formula>1</formula>
    </cfRule>
  </conditionalFormatting>
  <conditionalFormatting sqref="W5:W195">
    <cfRule type="cellIs" dxfId="5" priority="3" stopIfTrue="1" operator="greaterThan">
      <formula>0</formula>
    </cfRule>
  </conditionalFormatting>
  <conditionalFormatting sqref="S5:S195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706.25914</v>
      </c>
      <c r="C5" s="33">
        <v>598.83279999999991</v>
      </c>
      <c r="D5" s="12"/>
      <c r="E5" s="226">
        <v>809.67135000000019</v>
      </c>
      <c r="F5" s="32">
        <v>896.23360546875006</v>
      </c>
      <c r="G5" s="225">
        <f>E5-F5</f>
        <v>-86.562255468749868</v>
      </c>
      <c r="H5" s="231">
        <f>IF(F5&lt;0.00000001,"",E5/F5)</f>
        <v>0.90341552142147596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211.84741000000002</v>
      </c>
      <c r="C6" s="35">
        <v>194.97188</v>
      </c>
      <c r="D6" s="12"/>
      <c r="E6" s="227">
        <v>334.70031</v>
      </c>
      <c r="F6" s="34">
        <v>365.251370967865</v>
      </c>
      <c r="G6" s="228">
        <f>E6-F6</f>
        <v>-30.551060967864998</v>
      </c>
      <c r="H6" s="232">
        <f>IF(F6&lt;0.00000001,"",E6/F6)</f>
        <v>0.91635606763936583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5933.1730100000004</v>
      </c>
      <c r="C7" s="35">
        <v>6519.2640199999996</v>
      </c>
      <c r="D7" s="12"/>
      <c r="E7" s="227">
        <v>9078.2490399999988</v>
      </c>
      <c r="F7" s="34">
        <v>9621.9979375000003</v>
      </c>
      <c r="G7" s="228">
        <f>E7-F7</f>
        <v>-543.74889750000148</v>
      </c>
      <c r="H7" s="232">
        <f>IF(F7&lt;0.00000001,"",E7/F7)</f>
        <v>0.94348898211868881</v>
      </c>
    </row>
    <row r="8" spans="1:10" ht="14.4" customHeight="1" thickBot="1" x14ac:dyDescent="0.35">
      <c r="A8" s="1" t="s">
        <v>96</v>
      </c>
      <c r="B8" s="15">
        <v>1166.0133599999992</v>
      </c>
      <c r="C8" s="37">
        <v>1187.9728099999995</v>
      </c>
      <c r="D8" s="12"/>
      <c r="E8" s="229">
        <v>1975.8002899999999</v>
      </c>
      <c r="F8" s="36">
        <v>1624.9073584289549</v>
      </c>
      <c r="G8" s="230">
        <f>E8-F8</f>
        <v>350.89293157104498</v>
      </c>
      <c r="H8" s="233">
        <f>IF(F8&lt;0.00000001,"",E8/F8)</f>
        <v>1.21594642288426</v>
      </c>
    </row>
    <row r="9" spans="1:10" ht="14.4" customHeight="1" thickBot="1" x14ac:dyDescent="0.35">
      <c r="A9" s="2" t="s">
        <v>97</v>
      </c>
      <c r="B9" s="3">
        <v>8017.2929199999999</v>
      </c>
      <c r="C9" s="39">
        <v>8501.0415099999991</v>
      </c>
      <c r="D9" s="12"/>
      <c r="E9" s="3">
        <v>12198.420989999999</v>
      </c>
      <c r="F9" s="38">
        <v>12508.39027236557</v>
      </c>
      <c r="G9" s="38">
        <f>E9-F9</f>
        <v>-309.96928236557142</v>
      </c>
      <c r="H9" s="234">
        <f>IF(F9&lt;0.00000001,"",E9/F9)</f>
        <v>0.97521909089690162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52.100970000000018</v>
      </c>
      <c r="C11" s="33">
        <f>IF(ISERROR(VLOOKUP("Celkem:",'ZV Vykáz.-A'!A:H,5,0)),0,VLOOKUP("Celkem:",'ZV Vykáz.-A'!A:H,5,0)/1000)</f>
        <v>56.220660000000002</v>
      </c>
      <c r="D11" s="12"/>
      <c r="E11" s="226">
        <f>IF(ISERROR(VLOOKUP("Celkem:",'ZV Vykáz.-A'!A:H,8,0)),0,VLOOKUP("Celkem:",'ZV Vykáz.-A'!A:H,8,0)/1000)</f>
        <v>55.472990000000003</v>
      </c>
      <c r="F11" s="32">
        <f>C11</f>
        <v>56.220660000000002</v>
      </c>
      <c r="G11" s="225">
        <f>E11-F11</f>
        <v>-0.74766999999999939</v>
      </c>
      <c r="H11" s="231">
        <f>IF(F11&lt;0.00000001,"",E11/F11)</f>
        <v>0.98670115220988153</v>
      </c>
      <c r="I11" s="225">
        <f>E11-B11</f>
        <v>3.3720199999999849</v>
      </c>
      <c r="J11" s="231">
        <f>IF(B11&lt;0.00000001,"",E11/B11)</f>
        <v>1.0647208679608073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10926.87</v>
      </c>
      <c r="C12" s="37">
        <f>IF(ISERROR(VLOOKUP("Celkem",CaseMix!A:D,3,0)),0,VLOOKUP("Celkem",CaseMix!A:D,3,0)*30)</f>
        <v>9999.33</v>
      </c>
      <c r="D12" s="12"/>
      <c r="E12" s="229">
        <f>IF(ISERROR(VLOOKUP("Celkem",CaseMix!A:D,4,0)),0,VLOOKUP("Celkem",CaseMix!A:D,4,0)*30)</f>
        <v>10088.1</v>
      </c>
      <c r="F12" s="36">
        <f>C12</f>
        <v>9999.33</v>
      </c>
      <c r="G12" s="230">
        <f>E12-F12</f>
        <v>88.770000000000437</v>
      </c>
      <c r="H12" s="233">
        <f>IF(F12&lt;0.00000001,"",E12/F12)</f>
        <v>1.0088775947988515</v>
      </c>
      <c r="I12" s="230">
        <f>E12-B12</f>
        <v>-838.77000000000044</v>
      </c>
      <c r="J12" s="233">
        <f>IF(B12&lt;0.00000001,"",E12/B12)</f>
        <v>0.92323785310889572</v>
      </c>
    </row>
    <row r="13" spans="1:10" ht="14.4" customHeight="1" thickBot="1" x14ac:dyDescent="0.35">
      <c r="A13" s="4" t="s">
        <v>100</v>
      </c>
      <c r="B13" s="9">
        <f>SUM(B11:B12)</f>
        <v>10978.97097</v>
      </c>
      <c r="C13" s="41">
        <f>SUM(C11:C12)</f>
        <v>10055.550660000001</v>
      </c>
      <c r="D13" s="12"/>
      <c r="E13" s="9">
        <f>SUM(E11:E12)</f>
        <v>10143.572990000001</v>
      </c>
      <c r="F13" s="40">
        <f>SUM(F11:F12)</f>
        <v>10055.550660000001</v>
      </c>
      <c r="G13" s="40">
        <f>E13-F13</f>
        <v>88.022329999999783</v>
      </c>
      <c r="H13" s="235">
        <f>IF(F13&lt;0.00000001,"",E13/F13)</f>
        <v>1.0087536061401534</v>
      </c>
      <c r="I13" s="40">
        <f>SUM(I11:I12)</f>
        <v>-835.39798000000042</v>
      </c>
      <c r="J13" s="235">
        <f>IF(B13&lt;0.00000001,"",E13/B13)</f>
        <v>0.92390926414845964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1.3694112313910567</v>
      </c>
      <c r="C15" s="43">
        <f>IF(C9=0,"",C13/C9)</f>
        <v>1.1828610233430095</v>
      </c>
      <c r="D15" s="12"/>
      <c r="E15" s="10">
        <f>IF(E9=0,"",E13/E9)</f>
        <v>0.83154803382466325</v>
      </c>
      <c r="F15" s="42">
        <f>IF(F9=0,"",F13/F9)</f>
        <v>0.80390445461359183</v>
      </c>
      <c r="G15" s="42">
        <f>IF(ISERROR(F15-E15),"",E15-F15)</f>
        <v>2.7643579211071412E-2</v>
      </c>
      <c r="H15" s="236">
        <f>IF(ISERROR(F15-E15),"",IF(F15&lt;0.00000001,"",E15/F15))</f>
        <v>1.0343866476325954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591544</v>
      </c>
      <c r="C3" s="344">
        <f t="shared" ref="C3:L3" si="0">SUBTOTAL(9,C6:C1048576)</f>
        <v>10.264776999747935</v>
      </c>
      <c r="D3" s="344">
        <f t="shared" si="0"/>
        <v>735326</v>
      </c>
      <c r="E3" s="344">
        <f t="shared" si="0"/>
        <v>8</v>
      </c>
      <c r="F3" s="344">
        <f t="shared" si="0"/>
        <v>759384</v>
      </c>
      <c r="G3" s="347">
        <f>IF(D3&lt;&gt;0,F3/D3,"")</f>
        <v>1.0327174613708749</v>
      </c>
      <c r="H3" s="343">
        <f t="shared" si="0"/>
        <v>50830.49</v>
      </c>
      <c r="I3" s="344">
        <f t="shared" si="0"/>
        <v>7.4918007244057829</v>
      </c>
      <c r="J3" s="344">
        <f t="shared" si="0"/>
        <v>31207.519999999997</v>
      </c>
      <c r="K3" s="344">
        <f t="shared" si="0"/>
        <v>2</v>
      </c>
      <c r="L3" s="344">
        <f t="shared" si="0"/>
        <v>34631.130000000005</v>
      </c>
      <c r="M3" s="345">
        <f>IF(J3&lt;&gt;0,L3/J3,"")</f>
        <v>1.1097046481104558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4"/>
      <c r="B5" s="995">
        <v>2015</v>
      </c>
      <c r="C5" s="996"/>
      <c r="D5" s="996">
        <v>2017</v>
      </c>
      <c r="E5" s="996"/>
      <c r="F5" s="996">
        <v>2018</v>
      </c>
      <c r="G5" s="905" t="s">
        <v>2</v>
      </c>
      <c r="H5" s="995">
        <v>2015</v>
      </c>
      <c r="I5" s="996"/>
      <c r="J5" s="996">
        <v>2017</v>
      </c>
      <c r="K5" s="996"/>
      <c r="L5" s="996">
        <v>2018</v>
      </c>
      <c r="M5" s="905" t="s">
        <v>2</v>
      </c>
    </row>
    <row r="6" spans="1:13" ht="14.4" customHeight="1" x14ac:dyDescent="0.3">
      <c r="A6" s="856" t="s">
        <v>4098</v>
      </c>
      <c r="B6" s="887">
        <v>7252</v>
      </c>
      <c r="C6" s="825">
        <v>0.13022554230713979</v>
      </c>
      <c r="D6" s="887">
        <v>55688</v>
      </c>
      <c r="E6" s="825">
        <v>1</v>
      </c>
      <c r="F6" s="887">
        <v>27242</v>
      </c>
      <c r="G6" s="830">
        <v>0.48918977158454247</v>
      </c>
      <c r="H6" s="887">
        <v>15772.779999999999</v>
      </c>
      <c r="I6" s="825">
        <v>0.60391013624445589</v>
      </c>
      <c r="J6" s="887">
        <v>26117.759999999998</v>
      </c>
      <c r="K6" s="825">
        <v>1</v>
      </c>
      <c r="L6" s="887">
        <v>22925.56</v>
      </c>
      <c r="M6" s="231">
        <v>0.87777665465951149</v>
      </c>
    </row>
    <row r="7" spans="1:13" ht="14.4" customHeight="1" x14ac:dyDescent="0.3">
      <c r="A7" s="857" t="s">
        <v>3624</v>
      </c>
      <c r="B7" s="889">
        <v>44481</v>
      </c>
      <c r="C7" s="832">
        <v>0.67259915624574718</v>
      </c>
      <c r="D7" s="889">
        <v>66133</v>
      </c>
      <c r="E7" s="832">
        <v>1</v>
      </c>
      <c r="F7" s="889">
        <v>71025</v>
      </c>
      <c r="G7" s="837">
        <v>1.0739721470370314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4099</v>
      </c>
      <c r="B8" s="889">
        <v>219485</v>
      </c>
      <c r="C8" s="832">
        <v>0.73873312914408806</v>
      </c>
      <c r="D8" s="889">
        <v>297110</v>
      </c>
      <c r="E8" s="832">
        <v>1</v>
      </c>
      <c r="F8" s="889">
        <v>260589</v>
      </c>
      <c r="G8" s="837">
        <v>0.87707919625727848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4100</v>
      </c>
      <c r="B9" s="889">
        <v>151664</v>
      </c>
      <c r="C9" s="832">
        <v>1.2719008403079453</v>
      </c>
      <c r="D9" s="889">
        <v>119242</v>
      </c>
      <c r="E9" s="832">
        <v>1</v>
      </c>
      <c r="F9" s="889">
        <v>124831</v>
      </c>
      <c r="G9" s="837">
        <v>1.0468710689186695</v>
      </c>
      <c r="H9" s="889">
        <v>35057.71</v>
      </c>
      <c r="I9" s="832">
        <v>6.8878905881613273</v>
      </c>
      <c r="J9" s="889">
        <v>5089.76</v>
      </c>
      <c r="K9" s="832">
        <v>1</v>
      </c>
      <c r="L9" s="889">
        <v>11705.57</v>
      </c>
      <c r="M9" s="838">
        <v>2.2998274967778438</v>
      </c>
    </row>
    <row r="10" spans="1:13" ht="14.4" customHeight="1" x14ac:dyDescent="0.3">
      <c r="A10" s="857" t="s">
        <v>4101</v>
      </c>
      <c r="B10" s="889">
        <v>15453</v>
      </c>
      <c r="C10" s="832">
        <v>4.7562326869806091</v>
      </c>
      <c r="D10" s="889">
        <v>3249</v>
      </c>
      <c r="E10" s="832">
        <v>1</v>
      </c>
      <c r="F10" s="889">
        <v>4248</v>
      </c>
      <c r="G10" s="837">
        <v>1.3074792243767313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4102</v>
      </c>
      <c r="B11" s="889">
        <v>2643</v>
      </c>
      <c r="C11" s="832">
        <v>1.9069264069264069</v>
      </c>
      <c r="D11" s="889">
        <v>1386</v>
      </c>
      <c r="E11" s="832">
        <v>1</v>
      </c>
      <c r="F11" s="889">
        <v>13591</v>
      </c>
      <c r="G11" s="837">
        <v>9.8059163059163055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4103</v>
      </c>
      <c r="B12" s="889">
        <v>150566</v>
      </c>
      <c r="C12" s="832">
        <v>0.78815923783599862</v>
      </c>
      <c r="D12" s="889">
        <v>191035</v>
      </c>
      <c r="E12" s="832">
        <v>1</v>
      </c>
      <c r="F12" s="889">
        <v>246824</v>
      </c>
      <c r="G12" s="837">
        <v>1.2920354908786349</v>
      </c>
      <c r="H12" s="889"/>
      <c r="I12" s="832"/>
      <c r="J12" s="889"/>
      <c r="K12" s="832"/>
      <c r="L12" s="889"/>
      <c r="M12" s="838"/>
    </row>
    <row r="13" spans="1:13" ht="14.4" customHeight="1" thickBot="1" x14ac:dyDescent="0.35">
      <c r="A13" s="893" t="s">
        <v>4104</v>
      </c>
      <c r="B13" s="891"/>
      <c r="C13" s="840"/>
      <c r="D13" s="891">
        <v>1483</v>
      </c>
      <c r="E13" s="840">
        <v>1</v>
      </c>
      <c r="F13" s="891">
        <v>11034</v>
      </c>
      <c r="G13" s="845">
        <v>7.4403236682400538</v>
      </c>
      <c r="H13" s="891"/>
      <c r="I13" s="840"/>
      <c r="J13" s="891"/>
      <c r="K13" s="840"/>
      <c r="L13" s="891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6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4625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4380.5</v>
      </c>
      <c r="G3" s="211">
        <f t="shared" si="0"/>
        <v>642374.49000000011</v>
      </c>
      <c r="H3" s="212"/>
      <c r="I3" s="212"/>
      <c r="J3" s="207">
        <f t="shared" si="0"/>
        <v>6007.07</v>
      </c>
      <c r="K3" s="211">
        <f t="shared" si="0"/>
        <v>766533.52</v>
      </c>
      <c r="L3" s="212"/>
      <c r="M3" s="212"/>
      <c r="N3" s="207">
        <f t="shared" si="0"/>
        <v>5966.41</v>
      </c>
      <c r="O3" s="211">
        <f t="shared" si="0"/>
        <v>794015.13000000012</v>
      </c>
      <c r="P3" s="177">
        <f>IF(K3=0,"",O3/K3)</f>
        <v>1.0358518046281917</v>
      </c>
      <c r="Q3" s="209">
        <f>IF(N3=0,"",O3/N3)</f>
        <v>133.08088616102484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4105</v>
      </c>
      <c r="B6" s="825" t="s">
        <v>4106</v>
      </c>
      <c r="C6" s="825" t="s">
        <v>3559</v>
      </c>
      <c r="D6" s="825" t="s">
        <v>4107</v>
      </c>
      <c r="E6" s="825" t="s">
        <v>4108</v>
      </c>
      <c r="F6" s="225"/>
      <c r="G6" s="225"/>
      <c r="H6" s="225"/>
      <c r="I6" s="225"/>
      <c r="J6" s="225">
        <v>0.85</v>
      </c>
      <c r="K6" s="225">
        <v>1708.19</v>
      </c>
      <c r="L6" s="225">
        <v>1</v>
      </c>
      <c r="M6" s="225">
        <v>2009.6352941176472</v>
      </c>
      <c r="N6" s="225"/>
      <c r="O6" s="225"/>
      <c r="P6" s="830"/>
      <c r="Q6" s="848"/>
    </row>
    <row r="7" spans="1:17" ht="14.4" customHeight="1" x14ac:dyDescent="0.3">
      <c r="A7" s="831" t="s">
        <v>4105</v>
      </c>
      <c r="B7" s="832" t="s">
        <v>4106</v>
      </c>
      <c r="C7" s="832" t="s">
        <v>3559</v>
      </c>
      <c r="D7" s="832" t="s">
        <v>4109</v>
      </c>
      <c r="E7" s="832" t="s">
        <v>4110</v>
      </c>
      <c r="F7" s="849"/>
      <c r="G7" s="849"/>
      <c r="H7" s="849"/>
      <c r="I7" s="849"/>
      <c r="J7" s="849">
        <v>0.5</v>
      </c>
      <c r="K7" s="849">
        <v>909.52</v>
      </c>
      <c r="L7" s="849">
        <v>1</v>
      </c>
      <c r="M7" s="849">
        <v>1819.04</v>
      </c>
      <c r="N7" s="849">
        <v>0.45</v>
      </c>
      <c r="O7" s="849">
        <v>818.57</v>
      </c>
      <c r="P7" s="837">
        <v>0.90000219896208999</v>
      </c>
      <c r="Q7" s="850">
        <v>1819.0444444444445</v>
      </c>
    </row>
    <row r="8" spans="1:17" ht="14.4" customHeight="1" x14ac:dyDescent="0.3">
      <c r="A8" s="831" t="s">
        <v>4105</v>
      </c>
      <c r="B8" s="832" t="s">
        <v>4106</v>
      </c>
      <c r="C8" s="832" t="s">
        <v>3559</v>
      </c>
      <c r="D8" s="832" t="s">
        <v>4111</v>
      </c>
      <c r="E8" s="832" t="s">
        <v>4112</v>
      </c>
      <c r="F8" s="849"/>
      <c r="G8" s="849"/>
      <c r="H8" s="849"/>
      <c r="I8" s="849"/>
      <c r="J8" s="849">
        <v>0.1</v>
      </c>
      <c r="K8" s="849">
        <v>90.38</v>
      </c>
      <c r="L8" s="849">
        <v>1</v>
      </c>
      <c r="M8" s="849">
        <v>903.8</v>
      </c>
      <c r="N8" s="849"/>
      <c r="O8" s="849"/>
      <c r="P8" s="837"/>
      <c r="Q8" s="850"/>
    </row>
    <row r="9" spans="1:17" ht="14.4" customHeight="1" x14ac:dyDescent="0.3">
      <c r="A9" s="831" t="s">
        <v>4105</v>
      </c>
      <c r="B9" s="832" t="s">
        <v>4106</v>
      </c>
      <c r="C9" s="832" t="s">
        <v>3695</v>
      </c>
      <c r="D9" s="832" t="s">
        <v>4113</v>
      </c>
      <c r="E9" s="832" t="s">
        <v>4114</v>
      </c>
      <c r="F9" s="849">
        <v>300</v>
      </c>
      <c r="G9" s="849">
        <v>1575</v>
      </c>
      <c r="H9" s="849">
        <v>0.61103351955307261</v>
      </c>
      <c r="I9" s="849">
        <v>5.25</v>
      </c>
      <c r="J9" s="849">
        <v>360</v>
      </c>
      <c r="K9" s="849">
        <v>2577.6</v>
      </c>
      <c r="L9" s="849">
        <v>1</v>
      </c>
      <c r="M9" s="849">
        <v>7.16</v>
      </c>
      <c r="N9" s="849">
        <v>690</v>
      </c>
      <c r="O9" s="849">
        <v>4961.1000000000004</v>
      </c>
      <c r="P9" s="837">
        <v>1.9246973929236502</v>
      </c>
      <c r="Q9" s="850">
        <v>7.19</v>
      </c>
    </row>
    <row r="10" spans="1:17" ht="14.4" customHeight="1" x14ac:dyDescent="0.3">
      <c r="A10" s="831" t="s">
        <v>4105</v>
      </c>
      <c r="B10" s="832" t="s">
        <v>4106</v>
      </c>
      <c r="C10" s="832" t="s">
        <v>3695</v>
      </c>
      <c r="D10" s="832" t="s">
        <v>4115</v>
      </c>
      <c r="E10" s="832" t="s">
        <v>4116</v>
      </c>
      <c r="F10" s="849">
        <v>495</v>
      </c>
      <c r="G10" s="849">
        <v>9870.2999999999993</v>
      </c>
      <c r="H10" s="849"/>
      <c r="I10" s="849">
        <v>19.939999999999998</v>
      </c>
      <c r="J10" s="849"/>
      <c r="K10" s="849"/>
      <c r="L10" s="849"/>
      <c r="M10" s="849"/>
      <c r="N10" s="849"/>
      <c r="O10" s="849"/>
      <c r="P10" s="837"/>
      <c r="Q10" s="850"/>
    </row>
    <row r="11" spans="1:17" ht="14.4" customHeight="1" x14ac:dyDescent="0.3">
      <c r="A11" s="831" t="s">
        <v>4105</v>
      </c>
      <c r="B11" s="832" t="s">
        <v>4106</v>
      </c>
      <c r="C11" s="832" t="s">
        <v>3695</v>
      </c>
      <c r="D11" s="832" t="s">
        <v>4117</v>
      </c>
      <c r="E11" s="832" t="s">
        <v>4118</v>
      </c>
      <c r="F11" s="849">
        <v>2</v>
      </c>
      <c r="G11" s="849">
        <v>4327.4799999999996</v>
      </c>
      <c r="H11" s="849">
        <v>2.1782800191276768</v>
      </c>
      <c r="I11" s="849">
        <v>2163.7399999999998</v>
      </c>
      <c r="J11" s="849">
        <v>1</v>
      </c>
      <c r="K11" s="849">
        <v>1986.65</v>
      </c>
      <c r="L11" s="849">
        <v>1</v>
      </c>
      <c r="M11" s="849">
        <v>1986.65</v>
      </c>
      <c r="N11" s="849">
        <v>3</v>
      </c>
      <c r="O11" s="849">
        <v>6083.67</v>
      </c>
      <c r="P11" s="837">
        <v>3.0622756902323003</v>
      </c>
      <c r="Q11" s="850">
        <v>2027.89</v>
      </c>
    </row>
    <row r="12" spans="1:17" ht="14.4" customHeight="1" x14ac:dyDescent="0.3">
      <c r="A12" s="831" t="s">
        <v>4105</v>
      </c>
      <c r="B12" s="832" t="s">
        <v>4106</v>
      </c>
      <c r="C12" s="832" t="s">
        <v>3695</v>
      </c>
      <c r="D12" s="832" t="s">
        <v>4119</v>
      </c>
      <c r="E12" s="832" t="s">
        <v>4120</v>
      </c>
      <c r="F12" s="849"/>
      <c r="G12" s="849"/>
      <c r="H12" s="849"/>
      <c r="I12" s="849"/>
      <c r="J12" s="849">
        <v>665</v>
      </c>
      <c r="K12" s="849">
        <v>2507.0500000000002</v>
      </c>
      <c r="L12" s="849">
        <v>1</v>
      </c>
      <c r="M12" s="849">
        <v>3.7700000000000005</v>
      </c>
      <c r="N12" s="849">
        <v>780</v>
      </c>
      <c r="O12" s="849">
        <v>2925</v>
      </c>
      <c r="P12" s="837">
        <v>1.1667098781436349</v>
      </c>
      <c r="Q12" s="850">
        <v>3.75</v>
      </c>
    </row>
    <row r="13" spans="1:17" ht="14.4" customHeight="1" x14ac:dyDescent="0.3">
      <c r="A13" s="831" t="s">
        <v>4105</v>
      </c>
      <c r="B13" s="832" t="s">
        <v>4106</v>
      </c>
      <c r="C13" s="832" t="s">
        <v>3695</v>
      </c>
      <c r="D13" s="832" t="s">
        <v>4121</v>
      </c>
      <c r="E13" s="832" t="s">
        <v>4122</v>
      </c>
      <c r="F13" s="849"/>
      <c r="G13" s="849"/>
      <c r="H13" s="849"/>
      <c r="I13" s="849"/>
      <c r="J13" s="849">
        <v>488</v>
      </c>
      <c r="K13" s="849">
        <v>16280.59</v>
      </c>
      <c r="L13" s="849">
        <v>1</v>
      </c>
      <c r="M13" s="849">
        <v>33.361864754098363</v>
      </c>
      <c r="N13" s="849">
        <v>238</v>
      </c>
      <c r="O13" s="849">
        <v>8137.22</v>
      </c>
      <c r="P13" s="837">
        <v>0.4998111247811044</v>
      </c>
      <c r="Q13" s="850">
        <v>34.19</v>
      </c>
    </row>
    <row r="14" spans="1:17" ht="14.4" customHeight="1" x14ac:dyDescent="0.3">
      <c r="A14" s="831" t="s">
        <v>4105</v>
      </c>
      <c r="B14" s="832" t="s">
        <v>4106</v>
      </c>
      <c r="C14" s="832" t="s">
        <v>3695</v>
      </c>
      <c r="D14" s="832" t="s">
        <v>4123</v>
      </c>
      <c r="E14" s="832" t="s">
        <v>4124</v>
      </c>
      <c r="F14" s="849"/>
      <c r="G14" s="849"/>
      <c r="H14" s="849"/>
      <c r="I14" s="849"/>
      <c r="J14" s="849">
        <v>1</v>
      </c>
      <c r="K14" s="849">
        <v>57.78</v>
      </c>
      <c r="L14" s="849">
        <v>1</v>
      </c>
      <c r="M14" s="849">
        <v>57.78</v>
      </c>
      <c r="N14" s="849"/>
      <c r="O14" s="849"/>
      <c r="P14" s="837"/>
      <c r="Q14" s="850"/>
    </row>
    <row r="15" spans="1:17" ht="14.4" customHeight="1" x14ac:dyDescent="0.3">
      <c r="A15" s="831" t="s">
        <v>4105</v>
      </c>
      <c r="B15" s="832" t="s">
        <v>4106</v>
      </c>
      <c r="C15" s="832" t="s">
        <v>3554</v>
      </c>
      <c r="D15" s="832" t="s">
        <v>4125</v>
      </c>
      <c r="E15" s="832" t="s">
        <v>4126</v>
      </c>
      <c r="F15" s="849">
        <v>2</v>
      </c>
      <c r="G15" s="849">
        <v>1362</v>
      </c>
      <c r="H15" s="849">
        <v>1.9970674486803519</v>
      </c>
      <c r="I15" s="849">
        <v>681</v>
      </c>
      <c r="J15" s="849">
        <v>1</v>
      </c>
      <c r="K15" s="849">
        <v>682</v>
      </c>
      <c r="L15" s="849">
        <v>1</v>
      </c>
      <c r="M15" s="849">
        <v>682</v>
      </c>
      <c r="N15" s="849">
        <v>3</v>
      </c>
      <c r="O15" s="849">
        <v>2046</v>
      </c>
      <c r="P15" s="837">
        <v>3</v>
      </c>
      <c r="Q15" s="850">
        <v>682</v>
      </c>
    </row>
    <row r="16" spans="1:17" ht="14.4" customHeight="1" x14ac:dyDescent="0.3">
      <c r="A16" s="831" t="s">
        <v>4105</v>
      </c>
      <c r="B16" s="832" t="s">
        <v>4106</v>
      </c>
      <c r="C16" s="832" t="s">
        <v>3554</v>
      </c>
      <c r="D16" s="832" t="s">
        <v>4127</v>
      </c>
      <c r="E16" s="832" t="s">
        <v>4128</v>
      </c>
      <c r="F16" s="849">
        <v>1</v>
      </c>
      <c r="G16" s="849">
        <v>1825</v>
      </c>
      <c r="H16" s="849">
        <v>0.2</v>
      </c>
      <c r="I16" s="849">
        <v>1825</v>
      </c>
      <c r="J16" s="849">
        <v>5</v>
      </c>
      <c r="K16" s="849">
        <v>9125</v>
      </c>
      <c r="L16" s="849">
        <v>1</v>
      </c>
      <c r="M16" s="849">
        <v>1825</v>
      </c>
      <c r="N16" s="849">
        <v>4</v>
      </c>
      <c r="O16" s="849">
        <v>7304</v>
      </c>
      <c r="P16" s="837">
        <v>0.80043835616438352</v>
      </c>
      <c r="Q16" s="850">
        <v>1826</v>
      </c>
    </row>
    <row r="17" spans="1:17" ht="14.4" customHeight="1" x14ac:dyDescent="0.3">
      <c r="A17" s="831" t="s">
        <v>4105</v>
      </c>
      <c r="B17" s="832" t="s">
        <v>4106</v>
      </c>
      <c r="C17" s="832" t="s">
        <v>3554</v>
      </c>
      <c r="D17" s="832" t="s">
        <v>4129</v>
      </c>
      <c r="E17" s="832" t="s">
        <v>4130</v>
      </c>
      <c r="F17" s="849"/>
      <c r="G17" s="849"/>
      <c r="H17" s="849"/>
      <c r="I17" s="849"/>
      <c r="J17" s="849">
        <v>3</v>
      </c>
      <c r="K17" s="849">
        <v>43521</v>
      </c>
      <c r="L17" s="849">
        <v>1</v>
      </c>
      <c r="M17" s="849">
        <v>14507</v>
      </c>
      <c r="N17" s="849">
        <v>1</v>
      </c>
      <c r="O17" s="849">
        <v>14509</v>
      </c>
      <c r="P17" s="837">
        <v>0.333379288159739</v>
      </c>
      <c r="Q17" s="850">
        <v>14509</v>
      </c>
    </row>
    <row r="18" spans="1:17" ht="14.4" customHeight="1" x14ac:dyDescent="0.3">
      <c r="A18" s="831" t="s">
        <v>4105</v>
      </c>
      <c r="B18" s="832" t="s">
        <v>4106</v>
      </c>
      <c r="C18" s="832" t="s">
        <v>3554</v>
      </c>
      <c r="D18" s="832" t="s">
        <v>4131</v>
      </c>
      <c r="E18" s="832" t="s">
        <v>4132</v>
      </c>
      <c r="F18" s="849"/>
      <c r="G18" s="849"/>
      <c r="H18" s="849"/>
      <c r="I18" s="849"/>
      <c r="J18" s="849">
        <v>1</v>
      </c>
      <c r="K18" s="849">
        <v>1342</v>
      </c>
      <c r="L18" s="849">
        <v>1</v>
      </c>
      <c r="M18" s="849">
        <v>1342</v>
      </c>
      <c r="N18" s="849">
        <v>1</v>
      </c>
      <c r="O18" s="849">
        <v>1343</v>
      </c>
      <c r="P18" s="837">
        <v>1.0007451564828613</v>
      </c>
      <c r="Q18" s="850">
        <v>1343</v>
      </c>
    </row>
    <row r="19" spans="1:17" ht="14.4" customHeight="1" x14ac:dyDescent="0.3">
      <c r="A19" s="831" t="s">
        <v>4105</v>
      </c>
      <c r="B19" s="832" t="s">
        <v>4106</v>
      </c>
      <c r="C19" s="832" t="s">
        <v>3554</v>
      </c>
      <c r="D19" s="832" t="s">
        <v>4133</v>
      </c>
      <c r="E19" s="832" t="s">
        <v>4134</v>
      </c>
      <c r="F19" s="849">
        <v>2</v>
      </c>
      <c r="G19" s="849">
        <v>1018</v>
      </c>
      <c r="H19" s="849">
        <v>1</v>
      </c>
      <c r="I19" s="849">
        <v>509</v>
      </c>
      <c r="J19" s="849">
        <v>2</v>
      </c>
      <c r="K19" s="849">
        <v>1018</v>
      </c>
      <c r="L19" s="849">
        <v>1</v>
      </c>
      <c r="M19" s="849">
        <v>509</v>
      </c>
      <c r="N19" s="849">
        <v>4</v>
      </c>
      <c r="O19" s="849">
        <v>2040</v>
      </c>
      <c r="P19" s="837">
        <v>2.0039292730844793</v>
      </c>
      <c r="Q19" s="850">
        <v>510</v>
      </c>
    </row>
    <row r="20" spans="1:17" ht="14.4" customHeight="1" x14ac:dyDescent="0.3">
      <c r="A20" s="831" t="s">
        <v>4105</v>
      </c>
      <c r="B20" s="832" t="s">
        <v>4106</v>
      </c>
      <c r="C20" s="832" t="s">
        <v>3554</v>
      </c>
      <c r="D20" s="832" t="s">
        <v>4135</v>
      </c>
      <c r="E20" s="832" t="s">
        <v>4136</v>
      </c>
      <c r="F20" s="849">
        <v>1</v>
      </c>
      <c r="G20" s="849">
        <v>2329</v>
      </c>
      <c r="H20" s="849"/>
      <c r="I20" s="849">
        <v>2329</v>
      </c>
      <c r="J20" s="849"/>
      <c r="K20" s="849"/>
      <c r="L20" s="849"/>
      <c r="M20" s="849"/>
      <c r="N20" s="849"/>
      <c r="O20" s="849"/>
      <c r="P20" s="837"/>
      <c r="Q20" s="850"/>
    </row>
    <row r="21" spans="1:17" ht="14.4" customHeight="1" x14ac:dyDescent="0.3">
      <c r="A21" s="831" t="s">
        <v>4105</v>
      </c>
      <c r="B21" s="832" t="s">
        <v>4106</v>
      </c>
      <c r="C21" s="832" t="s">
        <v>3554</v>
      </c>
      <c r="D21" s="832" t="s">
        <v>4137</v>
      </c>
      <c r="E21" s="832" t="s">
        <v>4138</v>
      </c>
      <c r="F21" s="849">
        <v>1</v>
      </c>
      <c r="G21" s="849">
        <v>718</v>
      </c>
      <c r="H21" s="849"/>
      <c r="I21" s="849">
        <v>718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3727</v>
      </c>
      <c r="B22" s="832" t="s">
        <v>4139</v>
      </c>
      <c r="C22" s="832" t="s">
        <v>3554</v>
      </c>
      <c r="D22" s="832" t="s">
        <v>4140</v>
      </c>
      <c r="E22" s="832" t="s">
        <v>4141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49</v>
      </c>
      <c r="P22" s="837"/>
      <c r="Q22" s="850">
        <v>49</v>
      </c>
    </row>
    <row r="23" spans="1:17" ht="14.4" customHeight="1" x14ac:dyDescent="0.3">
      <c r="A23" s="831" t="s">
        <v>3727</v>
      </c>
      <c r="B23" s="832" t="s">
        <v>4142</v>
      </c>
      <c r="C23" s="832" t="s">
        <v>3554</v>
      </c>
      <c r="D23" s="832" t="s">
        <v>4143</v>
      </c>
      <c r="E23" s="832" t="s">
        <v>4144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299</v>
      </c>
      <c r="P23" s="837"/>
      <c r="Q23" s="850">
        <v>299</v>
      </c>
    </row>
    <row r="24" spans="1:17" ht="14.4" customHeight="1" x14ac:dyDescent="0.3">
      <c r="A24" s="831" t="s">
        <v>3727</v>
      </c>
      <c r="B24" s="832" t="s">
        <v>4142</v>
      </c>
      <c r="C24" s="832" t="s">
        <v>3554</v>
      </c>
      <c r="D24" s="832" t="s">
        <v>4145</v>
      </c>
      <c r="E24" s="832" t="s">
        <v>4146</v>
      </c>
      <c r="F24" s="849"/>
      <c r="G24" s="849"/>
      <c r="H24" s="849"/>
      <c r="I24" s="849"/>
      <c r="J24" s="849"/>
      <c r="K24" s="849"/>
      <c r="L24" s="849"/>
      <c r="M24" s="849"/>
      <c r="N24" s="849">
        <v>1</v>
      </c>
      <c r="O24" s="849">
        <v>11396</v>
      </c>
      <c r="P24" s="837"/>
      <c r="Q24" s="850">
        <v>11396</v>
      </c>
    </row>
    <row r="25" spans="1:17" ht="14.4" customHeight="1" x14ac:dyDescent="0.3">
      <c r="A25" s="831" t="s">
        <v>3727</v>
      </c>
      <c r="B25" s="832" t="s">
        <v>4142</v>
      </c>
      <c r="C25" s="832" t="s">
        <v>3554</v>
      </c>
      <c r="D25" s="832" t="s">
        <v>4147</v>
      </c>
      <c r="E25" s="832" t="s">
        <v>4148</v>
      </c>
      <c r="F25" s="849"/>
      <c r="G25" s="849"/>
      <c r="H25" s="849"/>
      <c r="I25" s="849"/>
      <c r="J25" s="849"/>
      <c r="K25" s="849"/>
      <c r="L25" s="849"/>
      <c r="M25" s="849"/>
      <c r="N25" s="849">
        <v>2</v>
      </c>
      <c r="O25" s="849">
        <v>2214</v>
      </c>
      <c r="P25" s="837"/>
      <c r="Q25" s="850">
        <v>1107</v>
      </c>
    </row>
    <row r="26" spans="1:17" ht="14.4" customHeight="1" x14ac:dyDescent="0.3">
      <c r="A26" s="831" t="s">
        <v>3727</v>
      </c>
      <c r="B26" s="832" t="s">
        <v>4149</v>
      </c>
      <c r="C26" s="832" t="s">
        <v>3554</v>
      </c>
      <c r="D26" s="832" t="s">
        <v>4150</v>
      </c>
      <c r="E26" s="832" t="s">
        <v>4151</v>
      </c>
      <c r="F26" s="849">
        <v>44</v>
      </c>
      <c r="G26" s="849">
        <v>15576</v>
      </c>
      <c r="H26" s="849">
        <v>0.73333333333333328</v>
      </c>
      <c r="I26" s="849">
        <v>354</v>
      </c>
      <c r="J26" s="849">
        <v>60</v>
      </c>
      <c r="K26" s="849">
        <v>21240</v>
      </c>
      <c r="L26" s="849">
        <v>1</v>
      </c>
      <c r="M26" s="849">
        <v>354</v>
      </c>
      <c r="N26" s="849">
        <v>52</v>
      </c>
      <c r="O26" s="849">
        <v>18408</v>
      </c>
      <c r="P26" s="837">
        <v>0.8666666666666667</v>
      </c>
      <c r="Q26" s="850">
        <v>354</v>
      </c>
    </row>
    <row r="27" spans="1:17" ht="14.4" customHeight="1" x14ac:dyDescent="0.3">
      <c r="A27" s="831" t="s">
        <v>3727</v>
      </c>
      <c r="B27" s="832" t="s">
        <v>4149</v>
      </c>
      <c r="C27" s="832" t="s">
        <v>3554</v>
      </c>
      <c r="D27" s="832" t="s">
        <v>4152</v>
      </c>
      <c r="E27" s="832" t="s">
        <v>4153</v>
      </c>
      <c r="F27" s="849">
        <v>249</v>
      </c>
      <c r="G27" s="849">
        <v>16185</v>
      </c>
      <c r="H27" s="849">
        <v>0.63197969543147203</v>
      </c>
      <c r="I27" s="849">
        <v>65</v>
      </c>
      <c r="J27" s="849">
        <v>394</v>
      </c>
      <c r="K27" s="849">
        <v>25610</v>
      </c>
      <c r="L27" s="849">
        <v>1</v>
      </c>
      <c r="M27" s="849">
        <v>65</v>
      </c>
      <c r="N27" s="849">
        <v>274</v>
      </c>
      <c r="O27" s="849">
        <v>17810</v>
      </c>
      <c r="P27" s="837">
        <v>0.69543147208121825</v>
      </c>
      <c r="Q27" s="850">
        <v>65</v>
      </c>
    </row>
    <row r="28" spans="1:17" ht="14.4" customHeight="1" x14ac:dyDescent="0.3">
      <c r="A28" s="831" t="s">
        <v>3727</v>
      </c>
      <c r="B28" s="832" t="s">
        <v>4149</v>
      </c>
      <c r="C28" s="832" t="s">
        <v>3554</v>
      </c>
      <c r="D28" s="832" t="s">
        <v>4154</v>
      </c>
      <c r="E28" s="832" t="s">
        <v>4155</v>
      </c>
      <c r="F28" s="849"/>
      <c r="G28" s="849"/>
      <c r="H28" s="849"/>
      <c r="I28" s="849"/>
      <c r="J28" s="849">
        <v>5</v>
      </c>
      <c r="K28" s="849">
        <v>120</v>
      </c>
      <c r="L28" s="849">
        <v>1</v>
      </c>
      <c r="M28" s="849">
        <v>24</v>
      </c>
      <c r="N28" s="849">
        <v>4</v>
      </c>
      <c r="O28" s="849">
        <v>96</v>
      </c>
      <c r="P28" s="837">
        <v>0.8</v>
      </c>
      <c r="Q28" s="850">
        <v>24</v>
      </c>
    </row>
    <row r="29" spans="1:17" ht="14.4" customHeight="1" x14ac:dyDescent="0.3">
      <c r="A29" s="831" t="s">
        <v>3727</v>
      </c>
      <c r="B29" s="832" t="s">
        <v>4149</v>
      </c>
      <c r="C29" s="832" t="s">
        <v>3554</v>
      </c>
      <c r="D29" s="832" t="s">
        <v>4156</v>
      </c>
      <c r="E29" s="832" t="s">
        <v>4157</v>
      </c>
      <c r="F29" s="849"/>
      <c r="G29" s="849"/>
      <c r="H29" s="849"/>
      <c r="I29" s="849"/>
      <c r="J29" s="849"/>
      <c r="K29" s="849"/>
      <c r="L29" s="849"/>
      <c r="M29" s="849"/>
      <c r="N29" s="849">
        <v>2</v>
      </c>
      <c r="O29" s="849">
        <v>110</v>
      </c>
      <c r="P29" s="837"/>
      <c r="Q29" s="850">
        <v>55</v>
      </c>
    </row>
    <row r="30" spans="1:17" ht="14.4" customHeight="1" x14ac:dyDescent="0.3">
      <c r="A30" s="831" t="s">
        <v>3727</v>
      </c>
      <c r="B30" s="832" t="s">
        <v>4149</v>
      </c>
      <c r="C30" s="832" t="s">
        <v>3554</v>
      </c>
      <c r="D30" s="832" t="s">
        <v>4158</v>
      </c>
      <c r="E30" s="832" t="s">
        <v>4159</v>
      </c>
      <c r="F30" s="849">
        <v>101</v>
      </c>
      <c r="G30" s="849">
        <v>7777</v>
      </c>
      <c r="H30" s="849">
        <v>0.543010752688172</v>
      </c>
      <c r="I30" s="849">
        <v>77</v>
      </c>
      <c r="J30" s="849">
        <v>186</v>
      </c>
      <c r="K30" s="849">
        <v>14322</v>
      </c>
      <c r="L30" s="849">
        <v>1</v>
      </c>
      <c r="M30" s="849">
        <v>77</v>
      </c>
      <c r="N30" s="849">
        <v>82</v>
      </c>
      <c r="O30" s="849">
        <v>6314</v>
      </c>
      <c r="P30" s="837">
        <v>0.44086021505376344</v>
      </c>
      <c r="Q30" s="850">
        <v>77</v>
      </c>
    </row>
    <row r="31" spans="1:17" ht="14.4" customHeight="1" x14ac:dyDescent="0.3">
      <c r="A31" s="831" t="s">
        <v>3727</v>
      </c>
      <c r="B31" s="832" t="s">
        <v>4149</v>
      </c>
      <c r="C31" s="832" t="s">
        <v>3554</v>
      </c>
      <c r="D31" s="832" t="s">
        <v>4160</v>
      </c>
      <c r="E31" s="832" t="s">
        <v>4161</v>
      </c>
      <c r="F31" s="849">
        <v>38</v>
      </c>
      <c r="G31" s="849">
        <v>912</v>
      </c>
      <c r="H31" s="849">
        <v>0.80851063829787229</v>
      </c>
      <c r="I31" s="849">
        <v>24</v>
      </c>
      <c r="J31" s="849">
        <v>47</v>
      </c>
      <c r="K31" s="849">
        <v>1128</v>
      </c>
      <c r="L31" s="849">
        <v>1</v>
      </c>
      <c r="M31" s="849">
        <v>24</v>
      </c>
      <c r="N31" s="849">
        <v>42</v>
      </c>
      <c r="O31" s="849">
        <v>1008</v>
      </c>
      <c r="P31" s="837">
        <v>0.8936170212765957</v>
      </c>
      <c r="Q31" s="850">
        <v>24</v>
      </c>
    </row>
    <row r="32" spans="1:17" ht="14.4" customHeight="1" x14ac:dyDescent="0.3">
      <c r="A32" s="831" t="s">
        <v>3727</v>
      </c>
      <c r="B32" s="832" t="s">
        <v>4149</v>
      </c>
      <c r="C32" s="832" t="s">
        <v>3554</v>
      </c>
      <c r="D32" s="832" t="s">
        <v>4162</v>
      </c>
      <c r="E32" s="832" t="s">
        <v>4163</v>
      </c>
      <c r="F32" s="849">
        <v>1</v>
      </c>
      <c r="G32" s="849">
        <v>631</v>
      </c>
      <c r="H32" s="849"/>
      <c r="I32" s="849">
        <v>631</v>
      </c>
      <c r="J32" s="849"/>
      <c r="K32" s="849"/>
      <c r="L32" s="849"/>
      <c r="M32" s="849"/>
      <c r="N32" s="849"/>
      <c r="O32" s="849"/>
      <c r="P32" s="837"/>
      <c r="Q32" s="850"/>
    </row>
    <row r="33" spans="1:17" ht="14.4" customHeight="1" x14ac:dyDescent="0.3">
      <c r="A33" s="831" t="s">
        <v>3727</v>
      </c>
      <c r="B33" s="832" t="s">
        <v>4149</v>
      </c>
      <c r="C33" s="832" t="s">
        <v>3554</v>
      </c>
      <c r="D33" s="832" t="s">
        <v>4164</v>
      </c>
      <c r="E33" s="832" t="s">
        <v>4165</v>
      </c>
      <c r="F33" s="849">
        <v>10</v>
      </c>
      <c r="G33" s="849">
        <v>660</v>
      </c>
      <c r="H33" s="849">
        <v>3.3333333333333335</v>
      </c>
      <c r="I33" s="849">
        <v>66</v>
      </c>
      <c r="J33" s="849">
        <v>3</v>
      </c>
      <c r="K33" s="849">
        <v>198</v>
      </c>
      <c r="L33" s="849">
        <v>1</v>
      </c>
      <c r="M33" s="849">
        <v>66</v>
      </c>
      <c r="N33" s="849">
        <v>3</v>
      </c>
      <c r="O33" s="849">
        <v>198</v>
      </c>
      <c r="P33" s="837">
        <v>1</v>
      </c>
      <c r="Q33" s="850">
        <v>66</v>
      </c>
    </row>
    <row r="34" spans="1:17" ht="14.4" customHeight="1" x14ac:dyDescent="0.3">
      <c r="A34" s="831" t="s">
        <v>3727</v>
      </c>
      <c r="B34" s="832" t="s">
        <v>4149</v>
      </c>
      <c r="C34" s="832" t="s">
        <v>3554</v>
      </c>
      <c r="D34" s="832" t="s">
        <v>4166</v>
      </c>
      <c r="E34" s="832" t="s">
        <v>4167</v>
      </c>
      <c r="F34" s="849"/>
      <c r="G34" s="849"/>
      <c r="H34" s="849"/>
      <c r="I34" s="849"/>
      <c r="J34" s="849"/>
      <c r="K34" s="849"/>
      <c r="L34" s="849"/>
      <c r="M34" s="849"/>
      <c r="N34" s="849">
        <v>20</v>
      </c>
      <c r="O34" s="849">
        <v>7000</v>
      </c>
      <c r="P34" s="837"/>
      <c r="Q34" s="850">
        <v>350</v>
      </c>
    </row>
    <row r="35" spans="1:17" ht="14.4" customHeight="1" x14ac:dyDescent="0.3">
      <c r="A35" s="831" t="s">
        <v>3727</v>
      </c>
      <c r="B35" s="832" t="s">
        <v>4149</v>
      </c>
      <c r="C35" s="832" t="s">
        <v>3554</v>
      </c>
      <c r="D35" s="832" t="s">
        <v>4168</v>
      </c>
      <c r="E35" s="832" t="s">
        <v>4169</v>
      </c>
      <c r="F35" s="849">
        <v>37</v>
      </c>
      <c r="G35" s="849">
        <v>925</v>
      </c>
      <c r="H35" s="849">
        <v>0.94871794871794868</v>
      </c>
      <c r="I35" s="849">
        <v>25</v>
      </c>
      <c r="J35" s="849">
        <v>39</v>
      </c>
      <c r="K35" s="849">
        <v>975</v>
      </c>
      <c r="L35" s="849">
        <v>1</v>
      </c>
      <c r="M35" s="849">
        <v>25</v>
      </c>
      <c r="N35" s="849">
        <v>37</v>
      </c>
      <c r="O35" s="849">
        <v>925</v>
      </c>
      <c r="P35" s="837">
        <v>0.94871794871794868</v>
      </c>
      <c r="Q35" s="850">
        <v>25</v>
      </c>
    </row>
    <row r="36" spans="1:17" ht="14.4" customHeight="1" x14ac:dyDescent="0.3">
      <c r="A36" s="831" t="s">
        <v>3727</v>
      </c>
      <c r="B36" s="832" t="s">
        <v>4149</v>
      </c>
      <c r="C36" s="832" t="s">
        <v>3554</v>
      </c>
      <c r="D36" s="832" t="s">
        <v>4170</v>
      </c>
      <c r="E36" s="832" t="s">
        <v>4171</v>
      </c>
      <c r="F36" s="849"/>
      <c r="G36" s="849"/>
      <c r="H36" s="849"/>
      <c r="I36" s="849"/>
      <c r="J36" s="849"/>
      <c r="K36" s="849"/>
      <c r="L36" s="849"/>
      <c r="M36" s="849"/>
      <c r="N36" s="849">
        <v>2</v>
      </c>
      <c r="O36" s="849">
        <v>362</v>
      </c>
      <c r="P36" s="837"/>
      <c r="Q36" s="850">
        <v>181</v>
      </c>
    </row>
    <row r="37" spans="1:17" ht="14.4" customHeight="1" x14ac:dyDescent="0.3">
      <c r="A37" s="831" t="s">
        <v>3727</v>
      </c>
      <c r="B37" s="832" t="s">
        <v>4149</v>
      </c>
      <c r="C37" s="832" t="s">
        <v>3554</v>
      </c>
      <c r="D37" s="832" t="s">
        <v>4172</v>
      </c>
      <c r="E37" s="832" t="s">
        <v>4173</v>
      </c>
      <c r="F37" s="849">
        <v>7</v>
      </c>
      <c r="G37" s="849">
        <v>1778</v>
      </c>
      <c r="H37" s="849">
        <v>0.7</v>
      </c>
      <c r="I37" s="849">
        <v>254</v>
      </c>
      <c r="J37" s="849">
        <v>10</v>
      </c>
      <c r="K37" s="849">
        <v>2540</v>
      </c>
      <c r="L37" s="849">
        <v>1</v>
      </c>
      <c r="M37" s="849">
        <v>254</v>
      </c>
      <c r="N37" s="849">
        <v>4</v>
      </c>
      <c r="O37" s="849">
        <v>1016</v>
      </c>
      <c r="P37" s="837">
        <v>0.4</v>
      </c>
      <c r="Q37" s="850">
        <v>254</v>
      </c>
    </row>
    <row r="38" spans="1:17" ht="14.4" customHeight="1" x14ac:dyDescent="0.3">
      <c r="A38" s="831" t="s">
        <v>3727</v>
      </c>
      <c r="B38" s="832" t="s">
        <v>4149</v>
      </c>
      <c r="C38" s="832" t="s">
        <v>3554</v>
      </c>
      <c r="D38" s="832" t="s">
        <v>4174</v>
      </c>
      <c r="E38" s="832" t="s">
        <v>4175</v>
      </c>
      <c r="F38" s="849"/>
      <c r="G38" s="849"/>
      <c r="H38" s="849"/>
      <c r="I38" s="849"/>
      <c r="J38" s="849"/>
      <c r="K38" s="849"/>
      <c r="L38" s="849"/>
      <c r="M38" s="849"/>
      <c r="N38" s="849">
        <v>2</v>
      </c>
      <c r="O38" s="849">
        <v>434</v>
      </c>
      <c r="P38" s="837"/>
      <c r="Q38" s="850">
        <v>217</v>
      </c>
    </row>
    <row r="39" spans="1:17" ht="14.4" customHeight="1" x14ac:dyDescent="0.3">
      <c r="A39" s="831" t="s">
        <v>3727</v>
      </c>
      <c r="B39" s="832" t="s">
        <v>4149</v>
      </c>
      <c r="C39" s="832" t="s">
        <v>3554</v>
      </c>
      <c r="D39" s="832" t="s">
        <v>4176</v>
      </c>
      <c r="E39" s="832" t="s">
        <v>4177</v>
      </c>
      <c r="F39" s="849">
        <v>1</v>
      </c>
      <c r="G39" s="849">
        <v>37</v>
      </c>
      <c r="H39" s="849"/>
      <c r="I39" s="849">
        <v>37</v>
      </c>
      <c r="J39" s="849"/>
      <c r="K39" s="849"/>
      <c r="L39" s="849"/>
      <c r="M39" s="849"/>
      <c r="N39" s="849">
        <v>1</v>
      </c>
      <c r="O39" s="849">
        <v>37</v>
      </c>
      <c r="P39" s="837"/>
      <c r="Q39" s="850">
        <v>37</v>
      </c>
    </row>
    <row r="40" spans="1:17" ht="14.4" customHeight="1" x14ac:dyDescent="0.3">
      <c r="A40" s="831" t="s">
        <v>3727</v>
      </c>
      <c r="B40" s="832" t="s">
        <v>4149</v>
      </c>
      <c r="C40" s="832" t="s">
        <v>3554</v>
      </c>
      <c r="D40" s="832" t="s">
        <v>4178</v>
      </c>
      <c r="E40" s="832" t="s">
        <v>4179</v>
      </c>
      <c r="F40" s="849"/>
      <c r="G40" s="849"/>
      <c r="H40" s="849"/>
      <c r="I40" s="849"/>
      <c r="J40" s="849"/>
      <c r="K40" s="849"/>
      <c r="L40" s="849"/>
      <c r="M40" s="849"/>
      <c r="N40" s="849">
        <v>1</v>
      </c>
      <c r="O40" s="849">
        <v>518</v>
      </c>
      <c r="P40" s="837"/>
      <c r="Q40" s="850">
        <v>518</v>
      </c>
    </row>
    <row r="41" spans="1:17" ht="14.4" customHeight="1" x14ac:dyDescent="0.3">
      <c r="A41" s="831" t="s">
        <v>3727</v>
      </c>
      <c r="B41" s="832" t="s">
        <v>4149</v>
      </c>
      <c r="C41" s="832" t="s">
        <v>3554</v>
      </c>
      <c r="D41" s="832" t="s">
        <v>4180</v>
      </c>
      <c r="E41" s="832" t="s">
        <v>4181</v>
      </c>
      <c r="F41" s="849"/>
      <c r="G41" s="849"/>
      <c r="H41" s="849"/>
      <c r="I41" s="849"/>
      <c r="J41" s="849"/>
      <c r="K41" s="849"/>
      <c r="L41" s="849"/>
      <c r="M41" s="849"/>
      <c r="N41" s="849">
        <v>2</v>
      </c>
      <c r="O41" s="849">
        <v>464</v>
      </c>
      <c r="P41" s="837"/>
      <c r="Q41" s="850">
        <v>232</v>
      </c>
    </row>
    <row r="42" spans="1:17" ht="14.4" customHeight="1" x14ac:dyDescent="0.3">
      <c r="A42" s="831" t="s">
        <v>3727</v>
      </c>
      <c r="B42" s="832" t="s">
        <v>4149</v>
      </c>
      <c r="C42" s="832" t="s">
        <v>3554</v>
      </c>
      <c r="D42" s="832" t="s">
        <v>4182</v>
      </c>
      <c r="E42" s="832" t="s">
        <v>4183</v>
      </c>
      <c r="F42" s="849"/>
      <c r="G42" s="849"/>
      <c r="H42" s="849"/>
      <c r="I42" s="849"/>
      <c r="J42" s="849"/>
      <c r="K42" s="849"/>
      <c r="L42" s="849"/>
      <c r="M42" s="849"/>
      <c r="N42" s="849">
        <v>3</v>
      </c>
      <c r="O42" s="849">
        <v>2367</v>
      </c>
      <c r="P42" s="837"/>
      <c r="Q42" s="850">
        <v>789</v>
      </c>
    </row>
    <row r="43" spans="1:17" ht="14.4" customHeight="1" x14ac:dyDescent="0.3">
      <c r="A43" s="831" t="s">
        <v>4184</v>
      </c>
      <c r="B43" s="832" t="s">
        <v>4185</v>
      </c>
      <c r="C43" s="832" t="s">
        <v>3554</v>
      </c>
      <c r="D43" s="832" t="s">
        <v>4186</v>
      </c>
      <c r="E43" s="832" t="s">
        <v>4187</v>
      </c>
      <c r="F43" s="849">
        <v>18</v>
      </c>
      <c r="G43" s="849">
        <v>486</v>
      </c>
      <c r="H43" s="849">
        <v>0.94736842105263153</v>
      </c>
      <c r="I43" s="849">
        <v>27</v>
      </c>
      <c r="J43" s="849">
        <v>19</v>
      </c>
      <c r="K43" s="849">
        <v>513</v>
      </c>
      <c r="L43" s="849">
        <v>1</v>
      </c>
      <c r="M43" s="849">
        <v>27</v>
      </c>
      <c r="N43" s="849">
        <v>18</v>
      </c>
      <c r="O43" s="849">
        <v>486</v>
      </c>
      <c r="P43" s="837">
        <v>0.94736842105263153</v>
      </c>
      <c r="Q43" s="850">
        <v>27</v>
      </c>
    </row>
    <row r="44" spans="1:17" ht="14.4" customHeight="1" x14ac:dyDescent="0.3">
      <c r="A44" s="831" t="s">
        <v>4184</v>
      </c>
      <c r="B44" s="832" t="s">
        <v>4185</v>
      </c>
      <c r="C44" s="832" t="s">
        <v>3554</v>
      </c>
      <c r="D44" s="832" t="s">
        <v>4188</v>
      </c>
      <c r="E44" s="832" t="s">
        <v>4189</v>
      </c>
      <c r="F44" s="849">
        <v>7</v>
      </c>
      <c r="G44" s="849">
        <v>378</v>
      </c>
      <c r="H44" s="849">
        <v>3.5</v>
      </c>
      <c r="I44" s="849">
        <v>54</v>
      </c>
      <c r="J44" s="849">
        <v>2</v>
      </c>
      <c r="K44" s="849">
        <v>108</v>
      </c>
      <c r="L44" s="849">
        <v>1</v>
      </c>
      <c r="M44" s="849">
        <v>54</v>
      </c>
      <c r="N44" s="849">
        <v>3</v>
      </c>
      <c r="O44" s="849">
        <v>162</v>
      </c>
      <c r="P44" s="837">
        <v>1.5</v>
      </c>
      <c r="Q44" s="850">
        <v>54</v>
      </c>
    </row>
    <row r="45" spans="1:17" ht="14.4" customHeight="1" x14ac:dyDescent="0.3">
      <c r="A45" s="831" t="s">
        <v>4184</v>
      </c>
      <c r="B45" s="832" t="s">
        <v>4185</v>
      </c>
      <c r="C45" s="832" t="s">
        <v>3554</v>
      </c>
      <c r="D45" s="832" t="s">
        <v>4190</v>
      </c>
      <c r="E45" s="832" t="s">
        <v>4191</v>
      </c>
      <c r="F45" s="849">
        <v>15</v>
      </c>
      <c r="G45" s="849">
        <v>360</v>
      </c>
      <c r="H45" s="849">
        <v>1.3636363636363635</v>
      </c>
      <c r="I45" s="849">
        <v>24</v>
      </c>
      <c r="J45" s="849">
        <v>11</v>
      </c>
      <c r="K45" s="849">
        <v>264</v>
      </c>
      <c r="L45" s="849">
        <v>1</v>
      </c>
      <c r="M45" s="849">
        <v>24</v>
      </c>
      <c r="N45" s="849">
        <v>10</v>
      </c>
      <c r="O45" s="849">
        <v>240</v>
      </c>
      <c r="P45" s="837">
        <v>0.90909090909090906</v>
      </c>
      <c r="Q45" s="850">
        <v>24</v>
      </c>
    </row>
    <row r="46" spans="1:17" ht="14.4" customHeight="1" x14ac:dyDescent="0.3">
      <c r="A46" s="831" t="s">
        <v>4184</v>
      </c>
      <c r="B46" s="832" t="s">
        <v>4185</v>
      </c>
      <c r="C46" s="832" t="s">
        <v>3554</v>
      </c>
      <c r="D46" s="832" t="s">
        <v>4192</v>
      </c>
      <c r="E46" s="832" t="s">
        <v>4193</v>
      </c>
      <c r="F46" s="849">
        <v>30</v>
      </c>
      <c r="G46" s="849">
        <v>810</v>
      </c>
      <c r="H46" s="849">
        <v>0.68181818181818177</v>
      </c>
      <c r="I46" s="849">
        <v>27</v>
      </c>
      <c r="J46" s="849">
        <v>44</v>
      </c>
      <c r="K46" s="849">
        <v>1188</v>
      </c>
      <c r="L46" s="849">
        <v>1</v>
      </c>
      <c r="M46" s="849">
        <v>27</v>
      </c>
      <c r="N46" s="849">
        <v>47</v>
      </c>
      <c r="O46" s="849">
        <v>1269</v>
      </c>
      <c r="P46" s="837">
        <v>1.0681818181818181</v>
      </c>
      <c r="Q46" s="850">
        <v>27</v>
      </c>
    </row>
    <row r="47" spans="1:17" ht="14.4" customHeight="1" x14ac:dyDescent="0.3">
      <c r="A47" s="831" t="s">
        <v>4184</v>
      </c>
      <c r="B47" s="832" t="s">
        <v>4185</v>
      </c>
      <c r="C47" s="832" t="s">
        <v>3554</v>
      </c>
      <c r="D47" s="832" t="s">
        <v>4194</v>
      </c>
      <c r="E47" s="832" t="s">
        <v>4195</v>
      </c>
      <c r="F47" s="849">
        <v>17</v>
      </c>
      <c r="G47" s="849">
        <v>459</v>
      </c>
      <c r="H47" s="849">
        <v>1.0625</v>
      </c>
      <c r="I47" s="849">
        <v>27</v>
      </c>
      <c r="J47" s="849">
        <v>16</v>
      </c>
      <c r="K47" s="849">
        <v>432</v>
      </c>
      <c r="L47" s="849">
        <v>1</v>
      </c>
      <c r="M47" s="849">
        <v>27</v>
      </c>
      <c r="N47" s="849">
        <v>13</v>
      </c>
      <c r="O47" s="849">
        <v>351</v>
      </c>
      <c r="P47" s="837">
        <v>0.8125</v>
      </c>
      <c r="Q47" s="850">
        <v>27</v>
      </c>
    </row>
    <row r="48" spans="1:17" ht="14.4" customHeight="1" x14ac:dyDescent="0.3">
      <c r="A48" s="831" t="s">
        <v>4184</v>
      </c>
      <c r="B48" s="832" t="s">
        <v>4185</v>
      </c>
      <c r="C48" s="832" t="s">
        <v>3554</v>
      </c>
      <c r="D48" s="832" t="s">
        <v>4196</v>
      </c>
      <c r="E48" s="832" t="s">
        <v>4197</v>
      </c>
      <c r="F48" s="849">
        <v>31</v>
      </c>
      <c r="G48" s="849">
        <v>682</v>
      </c>
      <c r="H48" s="849">
        <v>0.62</v>
      </c>
      <c r="I48" s="849">
        <v>22</v>
      </c>
      <c r="J48" s="849">
        <v>50</v>
      </c>
      <c r="K48" s="849">
        <v>1100</v>
      </c>
      <c r="L48" s="849">
        <v>1</v>
      </c>
      <c r="M48" s="849">
        <v>22</v>
      </c>
      <c r="N48" s="849">
        <v>54</v>
      </c>
      <c r="O48" s="849">
        <v>1188</v>
      </c>
      <c r="P48" s="837">
        <v>1.08</v>
      </c>
      <c r="Q48" s="850">
        <v>22</v>
      </c>
    </row>
    <row r="49" spans="1:17" ht="14.4" customHeight="1" x14ac:dyDescent="0.3">
      <c r="A49" s="831" t="s">
        <v>4184</v>
      </c>
      <c r="B49" s="832" t="s">
        <v>4185</v>
      </c>
      <c r="C49" s="832" t="s">
        <v>3554</v>
      </c>
      <c r="D49" s="832" t="s">
        <v>4198</v>
      </c>
      <c r="E49" s="832" t="s">
        <v>4199</v>
      </c>
      <c r="F49" s="849">
        <v>1</v>
      </c>
      <c r="G49" s="849">
        <v>68</v>
      </c>
      <c r="H49" s="849">
        <v>1</v>
      </c>
      <c r="I49" s="849">
        <v>68</v>
      </c>
      <c r="J49" s="849">
        <v>1</v>
      </c>
      <c r="K49" s="849">
        <v>68</v>
      </c>
      <c r="L49" s="849">
        <v>1</v>
      </c>
      <c r="M49" s="849">
        <v>68</v>
      </c>
      <c r="N49" s="849">
        <v>2</v>
      </c>
      <c r="O49" s="849">
        <v>136</v>
      </c>
      <c r="P49" s="837">
        <v>2</v>
      </c>
      <c r="Q49" s="850">
        <v>68</v>
      </c>
    </row>
    <row r="50" spans="1:17" ht="14.4" customHeight="1" x14ac:dyDescent="0.3">
      <c r="A50" s="831" t="s">
        <v>4184</v>
      </c>
      <c r="B50" s="832" t="s">
        <v>4185</v>
      </c>
      <c r="C50" s="832" t="s">
        <v>3554</v>
      </c>
      <c r="D50" s="832" t="s">
        <v>4200</v>
      </c>
      <c r="E50" s="832" t="s">
        <v>4201</v>
      </c>
      <c r="F50" s="849"/>
      <c r="G50" s="849"/>
      <c r="H50" s="849"/>
      <c r="I50" s="849"/>
      <c r="J50" s="849">
        <v>2</v>
      </c>
      <c r="K50" s="849">
        <v>124</v>
      </c>
      <c r="L50" s="849">
        <v>1</v>
      </c>
      <c r="M50" s="849">
        <v>62</v>
      </c>
      <c r="N50" s="849">
        <v>2</v>
      </c>
      <c r="O50" s="849">
        <v>124</v>
      </c>
      <c r="P50" s="837">
        <v>1</v>
      </c>
      <c r="Q50" s="850">
        <v>62</v>
      </c>
    </row>
    <row r="51" spans="1:17" ht="14.4" customHeight="1" x14ac:dyDescent="0.3">
      <c r="A51" s="831" t="s">
        <v>4184</v>
      </c>
      <c r="B51" s="832" t="s">
        <v>4185</v>
      </c>
      <c r="C51" s="832" t="s">
        <v>3554</v>
      </c>
      <c r="D51" s="832" t="s">
        <v>4202</v>
      </c>
      <c r="E51" s="832" t="s">
        <v>4203</v>
      </c>
      <c r="F51" s="849"/>
      <c r="G51" s="849"/>
      <c r="H51" s="849"/>
      <c r="I51" s="849"/>
      <c r="J51" s="849">
        <v>3</v>
      </c>
      <c r="K51" s="849">
        <v>1182</v>
      </c>
      <c r="L51" s="849">
        <v>1</v>
      </c>
      <c r="M51" s="849">
        <v>394</v>
      </c>
      <c r="N51" s="849">
        <v>1</v>
      </c>
      <c r="O51" s="849">
        <v>394</v>
      </c>
      <c r="P51" s="837">
        <v>0.33333333333333331</v>
      </c>
      <c r="Q51" s="850">
        <v>394</v>
      </c>
    </row>
    <row r="52" spans="1:17" ht="14.4" customHeight="1" x14ac:dyDescent="0.3">
      <c r="A52" s="831" t="s">
        <v>4184</v>
      </c>
      <c r="B52" s="832" t="s">
        <v>4185</v>
      </c>
      <c r="C52" s="832" t="s">
        <v>3554</v>
      </c>
      <c r="D52" s="832" t="s">
        <v>4204</v>
      </c>
      <c r="E52" s="832" t="s">
        <v>4205</v>
      </c>
      <c r="F52" s="849">
        <v>5</v>
      </c>
      <c r="G52" s="849">
        <v>4940</v>
      </c>
      <c r="H52" s="849">
        <v>0.2</v>
      </c>
      <c r="I52" s="849">
        <v>988</v>
      </c>
      <c r="J52" s="849">
        <v>25</v>
      </c>
      <c r="K52" s="849">
        <v>24700</v>
      </c>
      <c r="L52" s="849">
        <v>1</v>
      </c>
      <c r="M52" s="849">
        <v>988</v>
      </c>
      <c r="N52" s="849">
        <v>10</v>
      </c>
      <c r="O52" s="849">
        <v>9880</v>
      </c>
      <c r="P52" s="837">
        <v>0.4</v>
      </c>
      <c r="Q52" s="850">
        <v>988</v>
      </c>
    </row>
    <row r="53" spans="1:17" ht="14.4" customHeight="1" x14ac:dyDescent="0.3">
      <c r="A53" s="831" t="s">
        <v>4184</v>
      </c>
      <c r="B53" s="832" t="s">
        <v>4185</v>
      </c>
      <c r="C53" s="832" t="s">
        <v>3554</v>
      </c>
      <c r="D53" s="832" t="s">
        <v>4206</v>
      </c>
      <c r="E53" s="832" t="s">
        <v>4207</v>
      </c>
      <c r="F53" s="849"/>
      <c r="G53" s="849"/>
      <c r="H53" s="849"/>
      <c r="I53" s="849"/>
      <c r="J53" s="849">
        <v>1</v>
      </c>
      <c r="K53" s="849">
        <v>191</v>
      </c>
      <c r="L53" s="849">
        <v>1</v>
      </c>
      <c r="M53" s="849">
        <v>191</v>
      </c>
      <c r="N53" s="849"/>
      <c r="O53" s="849"/>
      <c r="P53" s="837"/>
      <c r="Q53" s="850"/>
    </row>
    <row r="54" spans="1:17" ht="14.4" customHeight="1" x14ac:dyDescent="0.3">
      <c r="A54" s="831" t="s">
        <v>4184</v>
      </c>
      <c r="B54" s="832" t="s">
        <v>4185</v>
      </c>
      <c r="C54" s="832" t="s">
        <v>3554</v>
      </c>
      <c r="D54" s="832" t="s">
        <v>4208</v>
      </c>
      <c r="E54" s="832" t="s">
        <v>4209</v>
      </c>
      <c r="F54" s="849"/>
      <c r="G54" s="849"/>
      <c r="H54" s="849"/>
      <c r="I54" s="849"/>
      <c r="J54" s="849">
        <v>2</v>
      </c>
      <c r="K54" s="849">
        <v>164</v>
      </c>
      <c r="L54" s="849">
        <v>1</v>
      </c>
      <c r="M54" s="849">
        <v>82</v>
      </c>
      <c r="N54" s="849"/>
      <c r="O54" s="849"/>
      <c r="P54" s="837"/>
      <c r="Q54" s="850"/>
    </row>
    <row r="55" spans="1:17" ht="14.4" customHeight="1" x14ac:dyDescent="0.3">
      <c r="A55" s="831" t="s">
        <v>4184</v>
      </c>
      <c r="B55" s="832" t="s">
        <v>4185</v>
      </c>
      <c r="C55" s="832" t="s">
        <v>3554</v>
      </c>
      <c r="D55" s="832" t="s">
        <v>4210</v>
      </c>
      <c r="E55" s="832" t="s">
        <v>4211</v>
      </c>
      <c r="F55" s="849">
        <v>2</v>
      </c>
      <c r="G55" s="849">
        <v>126</v>
      </c>
      <c r="H55" s="849"/>
      <c r="I55" s="849">
        <v>63</v>
      </c>
      <c r="J55" s="849"/>
      <c r="K55" s="849"/>
      <c r="L55" s="849"/>
      <c r="M55" s="849"/>
      <c r="N55" s="849">
        <v>3</v>
      </c>
      <c r="O55" s="849">
        <v>189</v>
      </c>
      <c r="P55" s="837"/>
      <c r="Q55" s="850">
        <v>63</v>
      </c>
    </row>
    <row r="56" spans="1:17" ht="14.4" customHeight="1" x14ac:dyDescent="0.3">
      <c r="A56" s="831" t="s">
        <v>4184</v>
      </c>
      <c r="B56" s="832" t="s">
        <v>4185</v>
      </c>
      <c r="C56" s="832" t="s">
        <v>3554</v>
      </c>
      <c r="D56" s="832" t="s">
        <v>4212</v>
      </c>
      <c r="E56" s="832" t="s">
        <v>4213</v>
      </c>
      <c r="F56" s="849"/>
      <c r="G56" s="849"/>
      <c r="H56" s="849"/>
      <c r="I56" s="849"/>
      <c r="J56" s="849">
        <v>4</v>
      </c>
      <c r="K56" s="849">
        <v>68</v>
      </c>
      <c r="L56" s="849">
        <v>1</v>
      </c>
      <c r="M56" s="849">
        <v>17</v>
      </c>
      <c r="N56" s="849">
        <v>22</v>
      </c>
      <c r="O56" s="849">
        <v>374</v>
      </c>
      <c r="P56" s="837">
        <v>5.5</v>
      </c>
      <c r="Q56" s="850">
        <v>17</v>
      </c>
    </row>
    <row r="57" spans="1:17" ht="14.4" customHeight="1" x14ac:dyDescent="0.3">
      <c r="A57" s="831" t="s">
        <v>4184</v>
      </c>
      <c r="B57" s="832" t="s">
        <v>4185</v>
      </c>
      <c r="C57" s="832" t="s">
        <v>3554</v>
      </c>
      <c r="D57" s="832" t="s">
        <v>4214</v>
      </c>
      <c r="E57" s="832" t="s">
        <v>4215</v>
      </c>
      <c r="F57" s="849">
        <v>1</v>
      </c>
      <c r="G57" s="849">
        <v>64</v>
      </c>
      <c r="H57" s="849"/>
      <c r="I57" s="849">
        <v>64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" customHeight="1" x14ac:dyDescent="0.3">
      <c r="A58" s="831" t="s">
        <v>4184</v>
      </c>
      <c r="B58" s="832" t="s">
        <v>4185</v>
      </c>
      <c r="C58" s="832" t="s">
        <v>3554</v>
      </c>
      <c r="D58" s="832" t="s">
        <v>4216</v>
      </c>
      <c r="E58" s="832" t="s">
        <v>4217</v>
      </c>
      <c r="F58" s="849"/>
      <c r="G58" s="849"/>
      <c r="H58" s="849"/>
      <c r="I58" s="849"/>
      <c r="J58" s="849">
        <v>11</v>
      </c>
      <c r="K58" s="849">
        <v>517</v>
      </c>
      <c r="L58" s="849">
        <v>1</v>
      </c>
      <c r="M58" s="849">
        <v>47</v>
      </c>
      <c r="N58" s="849">
        <v>1</v>
      </c>
      <c r="O58" s="849">
        <v>47</v>
      </c>
      <c r="P58" s="837">
        <v>9.0909090909090912E-2</v>
      </c>
      <c r="Q58" s="850">
        <v>47</v>
      </c>
    </row>
    <row r="59" spans="1:17" ht="14.4" customHeight="1" x14ac:dyDescent="0.3">
      <c r="A59" s="831" t="s">
        <v>4184</v>
      </c>
      <c r="B59" s="832" t="s">
        <v>4185</v>
      </c>
      <c r="C59" s="832" t="s">
        <v>3554</v>
      </c>
      <c r="D59" s="832" t="s">
        <v>4218</v>
      </c>
      <c r="E59" s="832" t="s">
        <v>4219</v>
      </c>
      <c r="F59" s="849">
        <v>4</v>
      </c>
      <c r="G59" s="849">
        <v>240</v>
      </c>
      <c r="H59" s="849">
        <v>0.5714285714285714</v>
      </c>
      <c r="I59" s="849">
        <v>60</v>
      </c>
      <c r="J59" s="849">
        <v>7</v>
      </c>
      <c r="K59" s="849">
        <v>420</v>
      </c>
      <c r="L59" s="849">
        <v>1</v>
      </c>
      <c r="M59" s="849">
        <v>60</v>
      </c>
      <c r="N59" s="849">
        <v>7</v>
      </c>
      <c r="O59" s="849">
        <v>420</v>
      </c>
      <c r="P59" s="837">
        <v>1</v>
      </c>
      <c r="Q59" s="850">
        <v>60</v>
      </c>
    </row>
    <row r="60" spans="1:17" ht="14.4" customHeight="1" x14ac:dyDescent="0.3">
      <c r="A60" s="831" t="s">
        <v>4184</v>
      </c>
      <c r="B60" s="832" t="s">
        <v>4185</v>
      </c>
      <c r="C60" s="832" t="s">
        <v>3554</v>
      </c>
      <c r="D60" s="832" t="s">
        <v>4220</v>
      </c>
      <c r="E60" s="832" t="s">
        <v>4221</v>
      </c>
      <c r="F60" s="849">
        <v>33</v>
      </c>
      <c r="G60" s="849">
        <v>627</v>
      </c>
      <c r="H60" s="849">
        <v>0.86842105263157898</v>
      </c>
      <c r="I60" s="849">
        <v>19</v>
      </c>
      <c r="J60" s="849">
        <v>38</v>
      </c>
      <c r="K60" s="849">
        <v>722</v>
      </c>
      <c r="L60" s="849">
        <v>1</v>
      </c>
      <c r="M60" s="849">
        <v>19</v>
      </c>
      <c r="N60" s="849">
        <v>29</v>
      </c>
      <c r="O60" s="849">
        <v>551</v>
      </c>
      <c r="P60" s="837">
        <v>0.76315789473684215</v>
      </c>
      <c r="Q60" s="850">
        <v>19</v>
      </c>
    </row>
    <row r="61" spans="1:17" ht="14.4" customHeight="1" x14ac:dyDescent="0.3">
      <c r="A61" s="831" t="s">
        <v>4184</v>
      </c>
      <c r="B61" s="832" t="s">
        <v>4185</v>
      </c>
      <c r="C61" s="832" t="s">
        <v>3554</v>
      </c>
      <c r="D61" s="832" t="s">
        <v>4222</v>
      </c>
      <c r="E61" s="832" t="s">
        <v>4223</v>
      </c>
      <c r="F61" s="849">
        <v>28</v>
      </c>
      <c r="G61" s="849">
        <v>40964</v>
      </c>
      <c r="H61" s="849">
        <v>0.93333333333333335</v>
      </c>
      <c r="I61" s="849">
        <v>1463</v>
      </c>
      <c r="J61" s="849">
        <v>30</v>
      </c>
      <c r="K61" s="849">
        <v>43890</v>
      </c>
      <c r="L61" s="849">
        <v>1</v>
      </c>
      <c r="M61" s="849">
        <v>1463</v>
      </c>
      <c r="N61" s="849">
        <v>31</v>
      </c>
      <c r="O61" s="849">
        <v>45415</v>
      </c>
      <c r="P61" s="837">
        <v>1.0347459557985874</v>
      </c>
      <c r="Q61" s="850">
        <v>1465</v>
      </c>
    </row>
    <row r="62" spans="1:17" ht="14.4" customHeight="1" x14ac:dyDescent="0.3">
      <c r="A62" s="831" t="s">
        <v>4184</v>
      </c>
      <c r="B62" s="832" t="s">
        <v>4185</v>
      </c>
      <c r="C62" s="832" t="s">
        <v>3554</v>
      </c>
      <c r="D62" s="832" t="s">
        <v>4224</v>
      </c>
      <c r="E62" s="832" t="s">
        <v>4225</v>
      </c>
      <c r="F62" s="849"/>
      <c r="G62" s="849"/>
      <c r="H62" s="849"/>
      <c r="I62" s="849"/>
      <c r="J62" s="849"/>
      <c r="K62" s="849"/>
      <c r="L62" s="849"/>
      <c r="M62" s="849"/>
      <c r="N62" s="849">
        <v>1</v>
      </c>
      <c r="O62" s="849">
        <v>392</v>
      </c>
      <c r="P62" s="837"/>
      <c r="Q62" s="850">
        <v>392</v>
      </c>
    </row>
    <row r="63" spans="1:17" ht="14.4" customHeight="1" x14ac:dyDescent="0.3">
      <c r="A63" s="831" t="s">
        <v>4184</v>
      </c>
      <c r="B63" s="832" t="s">
        <v>4185</v>
      </c>
      <c r="C63" s="832" t="s">
        <v>3554</v>
      </c>
      <c r="D63" s="832" t="s">
        <v>4226</v>
      </c>
      <c r="E63" s="832" t="s">
        <v>4227</v>
      </c>
      <c r="F63" s="849"/>
      <c r="G63" s="849"/>
      <c r="H63" s="849"/>
      <c r="I63" s="849"/>
      <c r="J63" s="849"/>
      <c r="K63" s="849"/>
      <c r="L63" s="849"/>
      <c r="M63" s="849"/>
      <c r="N63" s="849">
        <v>1</v>
      </c>
      <c r="O63" s="849">
        <v>464</v>
      </c>
      <c r="P63" s="837"/>
      <c r="Q63" s="850">
        <v>464</v>
      </c>
    </row>
    <row r="64" spans="1:17" ht="14.4" customHeight="1" x14ac:dyDescent="0.3">
      <c r="A64" s="831" t="s">
        <v>4184</v>
      </c>
      <c r="B64" s="832" t="s">
        <v>4185</v>
      </c>
      <c r="C64" s="832" t="s">
        <v>3554</v>
      </c>
      <c r="D64" s="832" t="s">
        <v>4228</v>
      </c>
      <c r="E64" s="832" t="s">
        <v>4229</v>
      </c>
      <c r="F64" s="849">
        <v>6</v>
      </c>
      <c r="G64" s="849">
        <v>1878</v>
      </c>
      <c r="H64" s="849"/>
      <c r="I64" s="849">
        <v>313</v>
      </c>
      <c r="J64" s="849"/>
      <c r="K64" s="849"/>
      <c r="L64" s="849"/>
      <c r="M64" s="849"/>
      <c r="N64" s="849">
        <v>7</v>
      </c>
      <c r="O64" s="849">
        <v>2191</v>
      </c>
      <c r="P64" s="837"/>
      <c r="Q64" s="850">
        <v>313</v>
      </c>
    </row>
    <row r="65" spans="1:17" ht="14.4" customHeight="1" x14ac:dyDescent="0.3">
      <c r="A65" s="831" t="s">
        <v>4184</v>
      </c>
      <c r="B65" s="832" t="s">
        <v>4185</v>
      </c>
      <c r="C65" s="832" t="s">
        <v>3554</v>
      </c>
      <c r="D65" s="832" t="s">
        <v>4230</v>
      </c>
      <c r="E65" s="832" t="s">
        <v>4231</v>
      </c>
      <c r="F65" s="849">
        <v>5</v>
      </c>
      <c r="G65" s="849">
        <v>4265</v>
      </c>
      <c r="H65" s="849">
        <v>1</v>
      </c>
      <c r="I65" s="849">
        <v>853</v>
      </c>
      <c r="J65" s="849">
        <v>5</v>
      </c>
      <c r="K65" s="849">
        <v>4265</v>
      </c>
      <c r="L65" s="849">
        <v>1</v>
      </c>
      <c r="M65" s="849">
        <v>853</v>
      </c>
      <c r="N65" s="849">
        <v>8</v>
      </c>
      <c r="O65" s="849">
        <v>6824</v>
      </c>
      <c r="P65" s="837">
        <v>1.6</v>
      </c>
      <c r="Q65" s="850">
        <v>853</v>
      </c>
    </row>
    <row r="66" spans="1:17" ht="14.4" customHeight="1" x14ac:dyDescent="0.3">
      <c r="A66" s="831" t="s">
        <v>4184</v>
      </c>
      <c r="B66" s="832" t="s">
        <v>4185</v>
      </c>
      <c r="C66" s="832" t="s">
        <v>3554</v>
      </c>
      <c r="D66" s="832" t="s">
        <v>4232</v>
      </c>
      <c r="E66" s="832" t="s">
        <v>4233</v>
      </c>
      <c r="F66" s="849"/>
      <c r="G66" s="849"/>
      <c r="H66" s="849"/>
      <c r="I66" s="849"/>
      <c r="J66" s="849">
        <v>46</v>
      </c>
      <c r="K66" s="849">
        <v>8602</v>
      </c>
      <c r="L66" s="849">
        <v>1</v>
      </c>
      <c r="M66" s="849">
        <v>187</v>
      </c>
      <c r="N66" s="849">
        <v>4</v>
      </c>
      <c r="O66" s="849">
        <v>748</v>
      </c>
      <c r="P66" s="837">
        <v>8.6956521739130432E-2</v>
      </c>
      <c r="Q66" s="850">
        <v>187</v>
      </c>
    </row>
    <row r="67" spans="1:17" ht="14.4" customHeight="1" x14ac:dyDescent="0.3">
      <c r="A67" s="831" t="s">
        <v>4184</v>
      </c>
      <c r="B67" s="832" t="s">
        <v>4185</v>
      </c>
      <c r="C67" s="832" t="s">
        <v>3554</v>
      </c>
      <c r="D67" s="832" t="s">
        <v>4234</v>
      </c>
      <c r="E67" s="832" t="s">
        <v>4235</v>
      </c>
      <c r="F67" s="849">
        <v>2</v>
      </c>
      <c r="G67" s="849">
        <v>334</v>
      </c>
      <c r="H67" s="849">
        <v>2</v>
      </c>
      <c r="I67" s="849">
        <v>167</v>
      </c>
      <c r="J67" s="849">
        <v>1</v>
      </c>
      <c r="K67" s="849">
        <v>167</v>
      </c>
      <c r="L67" s="849">
        <v>1</v>
      </c>
      <c r="M67" s="849">
        <v>167</v>
      </c>
      <c r="N67" s="849">
        <v>1</v>
      </c>
      <c r="O67" s="849">
        <v>167</v>
      </c>
      <c r="P67" s="837">
        <v>1</v>
      </c>
      <c r="Q67" s="850">
        <v>167</v>
      </c>
    </row>
    <row r="68" spans="1:17" ht="14.4" customHeight="1" x14ac:dyDescent="0.3">
      <c r="A68" s="831" t="s">
        <v>4184</v>
      </c>
      <c r="B68" s="832" t="s">
        <v>4185</v>
      </c>
      <c r="C68" s="832" t="s">
        <v>3554</v>
      </c>
      <c r="D68" s="832" t="s">
        <v>4236</v>
      </c>
      <c r="E68" s="832" t="s">
        <v>4237</v>
      </c>
      <c r="F68" s="849">
        <v>1</v>
      </c>
      <c r="G68" s="849">
        <v>310</v>
      </c>
      <c r="H68" s="849"/>
      <c r="I68" s="849">
        <v>310</v>
      </c>
      <c r="J68" s="849"/>
      <c r="K68" s="849"/>
      <c r="L68" s="849"/>
      <c r="M68" s="849"/>
      <c r="N68" s="849">
        <v>1</v>
      </c>
      <c r="O68" s="849">
        <v>310</v>
      </c>
      <c r="P68" s="837"/>
      <c r="Q68" s="850">
        <v>310</v>
      </c>
    </row>
    <row r="69" spans="1:17" ht="14.4" customHeight="1" x14ac:dyDescent="0.3">
      <c r="A69" s="831" t="s">
        <v>4184</v>
      </c>
      <c r="B69" s="832" t="s">
        <v>4185</v>
      </c>
      <c r="C69" s="832" t="s">
        <v>3554</v>
      </c>
      <c r="D69" s="832" t="s">
        <v>4238</v>
      </c>
      <c r="E69" s="832" t="s">
        <v>4239</v>
      </c>
      <c r="F69" s="849"/>
      <c r="G69" s="849"/>
      <c r="H69" s="849"/>
      <c r="I69" s="849"/>
      <c r="J69" s="849">
        <v>1</v>
      </c>
      <c r="K69" s="849">
        <v>352</v>
      </c>
      <c r="L69" s="849">
        <v>1</v>
      </c>
      <c r="M69" s="849">
        <v>352</v>
      </c>
      <c r="N69" s="849"/>
      <c r="O69" s="849"/>
      <c r="P69" s="837"/>
      <c r="Q69" s="850"/>
    </row>
    <row r="70" spans="1:17" ht="14.4" customHeight="1" x14ac:dyDescent="0.3">
      <c r="A70" s="831" t="s">
        <v>4184</v>
      </c>
      <c r="B70" s="832" t="s">
        <v>4185</v>
      </c>
      <c r="C70" s="832" t="s">
        <v>3554</v>
      </c>
      <c r="D70" s="832" t="s">
        <v>4240</v>
      </c>
      <c r="E70" s="832" t="s">
        <v>4241</v>
      </c>
      <c r="F70" s="849"/>
      <c r="G70" s="849"/>
      <c r="H70" s="849"/>
      <c r="I70" s="849"/>
      <c r="J70" s="849">
        <v>1</v>
      </c>
      <c r="K70" s="849">
        <v>352</v>
      </c>
      <c r="L70" s="849">
        <v>1</v>
      </c>
      <c r="M70" s="849">
        <v>352</v>
      </c>
      <c r="N70" s="849"/>
      <c r="O70" s="849"/>
      <c r="P70" s="837"/>
      <c r="Q70" s="850"/>
    </row>
    <row r="71" spans="1:17" ht="14.4" customHeight="1" x14ac:dyDescent="0.3">
      <c r="A71" s="831" t="s">
        <v>4184</v>
      </c>
      <c r="B71" s="832" t="s">
        <v>4185</v>
      </c>
      <c r="C71" s="832" t="s">
        <v>3554</v>
      </c>
      <c r="D71" s="832" t="s">
        <v>4242</v>
      </c>
      <c r="E71" s="832" t="s">
        <v>4243</v>
      </c>
      <c r="F71" s="849">
        <v>1</v>
      </c>
      <c r="G71" s="849">
        <v>1221</v>
      </c>
      <c r="H71" s="849"/>
      <c r="I71" s="849">
        <v>1221</v>
      </c>
      <c r="J71" s="849"/>
      <c r="K71" s="849"/>
      <c r="L71" s="849"/>
      <c r="M71" s="849"/>
      <c r="N71" s="849">
        <v>1</v>
      </c>
      <c r="O71" s="849">
        <v>1223</v>
      </c>
      <c r="P71" s="837"/>
      <c r="Q71" s="850">
        <v>1223</v>
      </c>
    </row>
    <row r="72" spans="1:17" ht="14.4" customHeight="1" x14ac:dyDescent="0.3">
      <c r="A72" s="831" t="s">
        <v>4184</v>
      </c>
      <c r="B72" s="832" t="s">
        <v>4185</v>
      </c>
      <c r="C72" s="832" t="s">
        <v>3554</v>
      </c>
      <c r="D72" s="832" t="s">
        <v>4244</v>
      </c>
      <c r="E72" s="832" t="s">
        <v>4245</v>
      </c>
      <c r="F72" s="849">
        <v>1</v>
      </c>
      <c r="G72" s="849">
        <v>787</v>
      </c>
      <c r="H72" s="849">
        <v>0.24968274111675126</v>
      </c>
      <c r="I72" s="849">
        <v>787</v>
      </c>
      <c r="J72" s="849">
        <v>4</v>
      </c>
      <c r="K72" s="849">
        <v>3152</v>
      </c>
      <c r="L72" s="849">
        <v>1</v>
      </c>
      <c r="M72" s="849">
        <v>788</v>
      </c>
      <c r="N72" s="849">
        <v>5</v>
      </c>
      <c r="O72" s="849">
        <v>3940</v>
      </c>
      <c r="P72" s="837">
        <v>1.25</v>
      </c>
      <c r="Q72" s="850">
        <v>788</v>
      </c>
    </row>
    <row r="73" spans="1:17" ht="14.4" customHeight="1" x14ac:dyDescent="0.3">
      <c r="A73" s="831" t="s">
        <v>4184</v>
      </c>
      <c r="B73" s="832" t="s">
        <v>4185</v>
      </c>
      <c r="C73" s="832" t="s">
        <v>3554</v>
      </c>
      <c r="D73" s="832" t="s">
        <v>4246</v>
      </c>
      <c r="E73" s="832" t="s">
        <v>4247</v>
      </c>
      <c r="F73" s="849"/>
      <c r="G73" s="849"/>
      <c r="H73" s="849"/>
      <c r="I73" s="849"/>
      <c r="J73" s="849"/>
      <c r="K73" s="849"/>
      <c r="L73" s="849"/>
      <c r="M73" s="849"/>
      <c r="N73" s="849">
        <v>1</v>
      </c>
      <c r="O73" s="849">
        <v>601</v>
      </c>
      <c r="P73" s="837"/>
      <c r="Q73" s="850">
        <v>601</v>
      </c>
    </row>
    <row r="74" spans="1:17" ht="14.4" customHeight="1" x14ac:dyDescent="0.3">
      <c r="A74" s="831" t="s">
        <v>4184</v>
      </c>
      <c r="B74" s="832" t="s">
        <v>4185</v>
      </c>
      <c r="C74" s="832" t="s">
        <v>3554</v>
      </c>
      <c r="D74" s="832" t="s">
        <v>4248</v>
      </c>
      <c r="E74" s="832" t="s">
        <v>4249</v>
      </c>
      <c r="F74" s="849"/>
      <c r="G74" s="849"/>
      <c r="H74" s="849"/>
      <c r="I74" s="849"/>
      <c r="J74" s="849"/>
      <c r="K74" s="849"/>
      <c r="L74" s="849"/>
      <c r="M74" s="849"/>
      <c r="N74" s="849">
        <v>7</v>
      </c>
      <c r="O74" s="849">
        <v>1323</v>
      </c>
      <c r="P74" s="837"/>
      <c r="Q74" s="850">
        <v>189</v>
      </c>
    </row>
    <row r="75" spans="1:17" ht="14.4" customHeight="1" x14ac:dyDescent="0.3">
      <c r="A75" s="831" t="s">
        <v>4184</v>
      </c>
      <c r="B75" s="832" t="s">
        <v>4185</v>
      </c>
      <c r="C75" s="832" t="s">
        <v>3554</v>
      </c>
      <c r="D75" s="832" t="s">
        <v>4250</v>
      </c>
      <c r="E75" s="832" t="s">
        <v>4251</v>
      </c>
      <c r="F75" s="849"/>
      <c r="G75" s="849"/>
      <c r="H75" s="849"/>
      <c r="I75" s="849"/>
      <c r="J75" s="849">
        <v>2</v>
      </c>
      <c r="K75" s="849">
        <v>358</v>
      </c>
      <c r="L75" s="849">
        <v>1</v>
      </c>
      <c r="M75" s="849">
        <v>179</v>
      </c>
      <c r="N75" s="849"/>
      <c r="O75" s="849"/>
      <c r="P75" s="837"/>
      <c r="Q75" s="850"/>
    </row>
    <row r="76" spans="1:17" ht="14.4" customHeight="1" x14ac:dyDescent="0.3">
      <c r="A76" s="831" t="s">
        <v>4184</v>
      </c>
      <c r="B76" s="832" t="s">
        <v>4185</v>
      </c>
      <c r="C76" s="832" t="s">
        <v>3554</v>
      </c>
      <c r="D76" s="832" t="s">
        <v>4252</v>
      </c>
      <c r="E76" s="832" t="s">
        <v>4253</v>
      </c>
      <c r="F76" s="849"/>
      <c r="G76" s="849"/>
      <c r="H76" s="849"/>
      <c r="I76" s="849"/>
      <c r="J76" s="849"/>
      <c r="K76" s="849"/>
      <c r="L76" s="849"/>
      <c r="M76" s="849"/>
      <c r="N76" s="849">
        <v>1</v>
      </c>
      <c r="O76" s="849">
        <v>364</v>
      </c>
      <c r="P76" s="837"/>
      <c r="Q76" s="850">
        <v>364</v>
      </c>
    </row>
    <row r="77" spans="1:17" ht="14.4" customHeight="1" x14ac:dyDescent="0.3">
      <c r="A77" s="831" t="s">
        <v>4184</v>
      </c>
      <c r="B77" s="832" t="s">
        <v>4185</v>
      </c>
      <c r="C77" s="832" t="s">
        <v>3554</v>
      </c>
      <c r="D77" s="832" t="s">
        <v>4254</v>
      </c>
      <c r="E77" s="832" t="s">
        <v>4255</v>
      </c>
      <c r="F77" s="849">
        <v>14</v>
      </c>
      <c r="G77" s="849">
        <v>3206</v>
      </c>
      <c r="H77" s="849">
        <v>2.8</v>
      </c>
      <c r="I77" s="849">
        <v>229</v>
      </c>
      <c r="J77" s="849">
        <v>5</v>
      </c>
      <c r="K77" s="849">
        <v>1145</v>
      </c>
      <c r="L77" s="849">
        <v>1</v>
      </c>
      <c r="M77" s="849">
        <v>229</v>
      </c>
      <c r="N77" s="849">
        <v>21</v>
      </c>
      <c r="O77" s="849">
        <v>4809</v>
      </c>
      <c r="P77" s="837">
        <v>4.2</v>
      </c>
      <c r="Q77" s="850">
        <v>229</v>
      </c>
    </row>
    <row r="78" spans="1:17" ht="14.4" customHeight="1" x14ac:dyDescent="0.3">
      <c r="A78" s="831" t="s">
        <v>4184</v>
      </c>
      <c r="B78" s="832" t="s">
        <v>4185</v>
      </c>
      <c r="C78" s="832" t="s">
        <v>3554</v>
      </c>
      <c r="D78" s="832" t="s">
        <v>4256</v>
      </c>
      <c r="E78" s="832" t="s">
        <v>4257</v>
      </c>
      <c r="F78" s="849"/>
      <c r="G78" s="849"/>
      <c r="H78" s="849"/>
      <c r="I78" s="849"/>
      <c r="J78" s="849">
        <v>8</v>
      </c>
      <c r="K78" s="849">
        <v>4496</v>
      </c>
      <c r="L78" s="849">
        <v>1</v>
      </c>
      <c r="M78" s="849">
        <v>562</v>
      </c>
      <c r="N78" s="849">
        <v>5</v>
      </c>
      <c r="O78" s="849">
        <v>2810</v>
      </c>
      <c r="P78" s="837">
        <v>0.625</v>
      </c>
      <c r="Q78" s="850">
        <v>562</v>
      </c>
    </row>
    <row r="79" spans="1:17" ht="14.4" customHeight="1" x14ac:dyDescent="0.3">
      <c r="A79" s="831" t="s">
        <v>4184</v>
      </c>
      <c r="B79" s="832" t="s">
        <v>4185</v>
      </c>
      <c r="C79" s="832" t="s">
        <v>3554</v>
      </c>
      <c r="D79" s="832" t="s">
        <v>4258</v>
      </c>
      <c r="E79" s="832" t="s">
        <v>4259</v>
      </c>
      <c r="F79" s="849"/>
      <c r="G79" s="849"/>
      <c r="H79" s="849"/>
      <c r="I79" s="849"/>
      <c r="J79" s="849">
        <v>2</v>
      </c>
      <c r="K79" s="849">
        <v>266</v>
      </c>
      <c r="L79" s="849">
        <v>1</v>
      </c>
      <c r="M79" s="849">
        <v>133</v>
      </c>
      <c r="N79" s="849"/>
      <c r="O79" s="849"/>
      <c r="P79" s="837"/>
      <c r="Q79" s="850"/>
    </row>
    <row r="80" spans="1:17" ht="14.4" customHeight="1" x14ac:dyDescent="0.3">
      <c r="A80" s="831" t="s">
        <v>4184</v>
      </c>
      <c r="B80" s="832" t="s">
        <v>4185</v>
      </c>
      <c r="C80" s="832" t="s">
        <v>3554</v>
      </c>
      <c r="D80" s="832" t="s">
        <v>4260</v>
      </c>
      <c r="E80" s="832" t="s">
        <v>4261</v>
      </c>
      <c r="F80" s="849">
        <v>1</v>
      </c>
      <c r="G80" s="849">
        <v>414</v>
      </c>
      <c r="H80" s="849">
        <v>0.33333333333333331</v>
      </c>
      <c r="I80" s="849">
        <v>414</v>
      </c>
      <c r="J80" s="849">
        <v>3</v>
      </c>
      <c r="K80" s="849">
        <v>1242</v>
      </c>
      <c r="L80" s="849">
        <v>1</v>
      </c>
      <c r="M80" s="849">
        <v>414</v>
      </c>
      <c r="N80" s="849">
        <v>2</v>
      </c>
      <c r="O80" s="849">
        <v>828</v>
      </c>
      <c r="P80" s="837">
        <v>0.66666666666666663</v>
      </c>
      <c r="Q80" s="850">
        <v>414</v>
      </c>
    </row>
    <row r="81" spans="1:17" ht="14.4" customHeight="1" x14ac:dyDescent="0.3">
      <c r="A81" s="831" t="s">
        <v>4184</v>
      </c>
      <c r="B81" s="832" t="s">
        <v>4185</v>
      </c>
      <c r="C81" s="832" t="s">
        <v>3554</v>
      </c>
      <c r="D81" s="832" t="s">
        <v>4262</v>
      </c>
      <c r="E81" s="832" t="s">
        <v>4263</v>
      </c>
      <c r="F81" s="849">
        <v>1</v>
      </c>
      <c r="G81" s="849">
        <v>396</v>
      </c>
      <c r="H81" s="849"/>
      <c r="I81" s="849">
        <v>396</v>
      </c>
      <c r="J81" s="849"/>
      <c r="K81" s="849"/>
      <c r="L81" s="849"/>
      <c r="M81" s="849"/>
      <c r="N81" s="849">
        <v>2</v>
      </c>
      <c r="O81" s="849">
        <v>792</v>
      </c>
      <c r="P81" s="837"/>
      <c r="Q81" s="850">
        <v>396</v>
      </c>
    </row>
    <row r="82" spans="1:17" ht="14.4" customHeight="1" x14ac:dyDescent="0.3">
      <c r="A82" s="831" t="s">
        <v>4184</v>
      </c>
      <c r="B82" s="832" t="s">
        <v>4185</v>
      </c>
      <c r="C82" s="832" t="s">
        <v>3554</v>
      </c>
      <c r="D82" s="832" t="s">
        <v>4264</v>
      </c>
      <c r="E82" s="832" t="s">
        <v>4265</v>
      </c>
      <c r="F82" s="849"/>
      <c r="G82" s="849"/>
      <c r="H82" s="849"/>
      <c r="I82" s="849"/>
      <c r="J82" s="849">
        <v>1</v>
      </c>
      <c r="K82" s="849">
        <v>89</v>
      </c>
      <c r="L82" s="849">
        <v>1</v>
      </c>
      <c r="M82" s="849">
        <v>89</v>
      </c>
      <c r="N82" s="849"/>
      <c r="O82" s="849"/>
      <c r="P82" s="837"/>
      <c r="Q82" s="850"/>
    </row>
    <row r="83" spans="1:17" ht="14.4" customHeight="1" x14ac:dyDescent="0.3">
      <c r="A83" s="831" t="s">
        <v>4184</v>
      </c>
      <c r="B83" s="832" t="s">
        <v>4185</v>
      </c>
      <c r="C83" s="832" t="s">
        <v>3554</v>
      </c>
      <c r="D83" s="832" t="s">
        <v>4266</v>
      </c>
      <c r="E83" s="832" t="s">
        <v>4267</v>
      </c>
      <c r="F83" s="849">
        <v>31</v>
      </c>
      <c r="G83" s="849">
        <v>930</v>
      </c>
      <c r="H83" s="849">
        <v>0.62</v>
      </c>
      <c r="I83" s="849">
        <v>30</v>
      </c>
      <c r="J83" s="849">
        <v>50</v>
      </c>
      <c r="K83" s="849">
        <v>1500</v>
      </c>
      <c r="L83" s="849">
        <v>1</v>
      </c>
      <c r="M83" s="849">
        <v>30</v>
      </c>
      <c r="N83" s="849">
        <v>54</v>
      </c>
      <c r="O83" s="849">
        <v>1620</v>
      </c>
      <c r="P83" s="837">
        <v>1.08</v>
      </c>
      <c r="Q83" s="850">
        <v>30</v>
      </c>
    </row>
    <row r="84" spans="1:17" ht="14.4" customHeight="1" x14ac:dyDescent="0.3">
      <c r="A84" s="831" t="s">
        <v>4184</v>
      </c>
      <c r="B84" s="832" t="s">
        <v>4185</v>
      </c>
      <c r="C84" s="832" t="s">
        <v>3554</v>
      </c>
      <c r="D84" s="832" t="s">
        <v>4268</v>
      </c>
      <c r="E84" s="832" t="s">
        <v>4269</v>
      </c>
      <c r="F84" s="849">
        <v>5</v>
      </c>
      <c r="G84" s="849">
        <v>250</v>
      </c>
      <c r="H84" s="849">
        <v>0.7142857142857143</v>
      </c>
      <c r="I84" s="849">
        <v>50</v>
      </c>
      <c r="J84" s="849">
        <v>7</v>
      </c>
      <c r="K84" s="849">
        <v>350</v>
      </c>
      <c r="L84" s="849">
        <v>1</v>
      </c>
      <c r="M84" s="849">
        <v>50</v>
      </c>
      <c r="N84" s="849">
        <v>7</v>
      </c>
      <c r="O84" s="849">
        <v>350</v>
      </c>
      <c r="P84" s="837">
        <v>1</v>
      </c>
      <c r="Q84" s="850">
        <v>50</v>
      </c>
    </row>
    <row r="85" spans="1:17" ht="14.4" customHeight="1" x14ac:dyDescent="0.3">
      <c r="A85" s="831" t="s">
        <v>4184</v>
      </c>
      <c r="B85" s="832" t="s">
        <v>4185</v>
      </c>
      <c r="C85" s="832" t="s">
        <v>3554</v>
      </c>
      <c r="D85" s="832" t="s">
        <v>4270</v>
      </c>
      <c r="E85" s="832" t="s">
        <v>4271</v>
      </c>
      <c r="F85" s="849">
        <v>237</v>
      </c>
      <c r="G85" s="849">
        <v>2844</v>
      </c>
      <c r="H85" s="849">
        <v>0.98340248962655596</v>
      </c>
      <c r="I85" s="849">
        <v>12</v>
      </c>
      <c r="J85" s="849">
        <v>241</v>
      </c>
      <c r="K85" s="849">
        <v>2892</v>
      </c>
      <c r="L85" s="849">
        <v>1</v>
      </c>
      <c r="M85" s="849">
        <v>12</v>
      </c>
      <c r="N85" s="849">
        <v>183</v>
      </c>
      <c r="O85" s="849">
        <v>2196</v>
      </c>
      <c r="P85" s="837">
        <v>0.75933609958506221</v>
      </c>
      <c r="Q85" s="850">
        <v>12</v>
      </c>
    </row>
    <row r="86" spans="1:17" ht="14.4" customHeight="1" x14ac:dyDescent="0.3">
      <c r="A86" s="831" t="s">
        <v>4184</v>
      </c>
      <c r="B86" s="832" t="s">
        <v>4185</v>
      </c>
      <c r="C86" s="832" t="s">
        <v>3554</v>
      </c>
      <c r="D86" s="832" t="s">
        <v>4272</v>
      </c>
      <c r="E86" s="832" t="s">
        <v>4273</v>
      </c>
      <c r="F86" s="849">
        <v>16</v>
      </c>
      <c r="G86" s="849">
        <v>2928</v>
      </c>
      <c r="H86" s="849">
        <v>0.32653061224489793</v>
      </c>
      <c r="I86" s="849">
        <v>183</v>
      </c>
      <c r="J86" s="849">
        <v>49</v>
      </c>
      <c r="K86" s="849">
        <v>8967</v>
      </c>
      <c r="L86" s="849">
        <v>1</v>
      </c>
      <c r="M86" s="849">
        <v>183</v>
      </c>
      <c r="N86" s="849">
        <v>36</v>
      </c>
      <c r="O86" s="849">
        <v>6588</v>
      </c>
      <c r="P86" s="837">
        <v>0.73469387755102045</v>
      </c>
      <c r="Q86" s="850">
        <v>183</v>
      </c>
    </row>
    <row r="87" spans="1:17" ht="14.4" customHeight="1" x14ac:dyDescent="0.3">
      <c r="A87" s="831" t="s">
        <v>4184</v>
      </c>
      <c r="B87" s="832" t="s">
        <v>4185</v>
      </c>
      <c r="C87" s="832" t="s">
        <v>3554</v>
      </c>
      <c r="D87" s="832" t="s">
        <v>4274</v>
      </c>
      <c r="E87" s="832" t="s">
        <v>4275</v>
      </c>
      <c r="F87" s="849">
        <v>11</v>
      </c>
      <c r="G87" s="849">
        <v>803</v>
      </c>
      <c r="H87" s="849">
        <v>1.5714285714285714</v>
      </c>
      <c r="I87" s="849">
        <v>73</v>
      </c>
      <c r="J87" s="849">
        <v>7</v>
      </c>
      <c r="K87" s="849">
        <v>511</v>
      </c>
      <c r="L87" s="849">
        <v>1</v>
      </c>
      <c r="M87" s="849">
        <v>73</v>
      </c>
      <c r="N87" s="849">
        <v>16</v>
      </c>
      <c r="O87" s="849">
        <v>1168</v>
      </c>
      <c r="P87" s="837">
        <v>2.2857142857142856</v>
      </c>
      <c r="Q87" s="850">
        <v>73</v>
      </c>
    </row>
    <row r="88" spans="1:17" ht="14.4" customHeight="1" x14ac:dyDescent="0.3">
      <c r="A88" s="831" t="s">
        <v>4184</v>
      </c>
      <c r="B88" s="832" t="s">
        <v>4185</v>
      </c>
      <c r="C88" s="832" t="s">
        <v>3554</v>
      </c>
      <c r="D88" s="832" t="s">
        <v>4276</v>
      </c>
      <c r="E88" s="832" t="s">
        <v>4277</v>
      </c>
      <c r="F88" s="849">
        <v>6</v>
      </c>
      <c r="G88" s="849">
        <v>1104</v>
      </c>
      <c r="H88" s="849">
        <v>0.66666666666666663</v>
      </c>
      <c r="I88" s="849">
        <v>184</v>
      </c>
      <c r="J88" s="849">
        <v>9</v>
      </c>
      <c r="K88" s="849">
        <v>1656</v>
      </c>
      <c r="L88" s="849">
        <v>1</v>
      </c>
      <c r="M88" s="849">
        <v>184</v>
      </c>
      <c r="N88" s="849">
        <v>9</v>
      </c>
      <c r="O88" s="849">
        <v>1656</v>
      </c>
      <c r="P88" s="837">
        <v>1</v>
      </c>
      <c r="Q88" s="850">
        <v>184</v>
      </c>
    </row>
    <row r="89" spans="1:17" ht="14.4" customHeight="1" x14ac:dyDescent="0.3">
      <c r="A89" s="831" t="s">
        <v>4184</v>
      </c>
      <c r="B89" s="832" t="s">
        <v>4185</v>
      </c>
      <c r="C89" s="832" t="s">
        <v>3554</v>
      </c>
      <c r="D89" s="832" t="s">
        <v>4278</v>
      </c>
      <c r="E89" s="832" t="s">
        <v>4279</v>
      </c>
      <c r="F89" s="849"/>
      <c r="G89" s="849"/>
      <c r="H89" s="849"/>
      <c r="I89" s="849"/>
      <c r="J89" s="849">
        <v>1</v>
      </c>
      <c r="K89" s="849">
        <v>1285</v>
      </c>
      <c r="L89" s="849">
        <v>1</v>
      </c>
      <c r="M89" s="849">
        <v>1285</v>
      </c>
      <c r="N89" s="849"/>
      <c r="O89" s="849"/>
      <c r="P89" s="837"/>
      <c r="Q89" s="850"/>
    </row>
    <row r="90" spans="1:17" ht="14.4" customHeight="1" x14ac:dyDescent="0.3">
      <c r="A90" s="831" t="s">
        <v>4184</v>
      </c>
      <c r="B90" s="832" t="s">
        <v>4185</v>
      </c>
      <c r="C90" s="832" t="s">
        <v>3554</v>
      </c>
      <c r="D90" s="832" t="s">
        <v>4280</v>
      </c>
      <c r="E90" s="832" t="s">
        <v>4281</v>
      </c>
      <c r="F90" s="849">
        <v>498</v>
      </c>
      <c r="G90" s="849">
        <v>74202</v>
      </c>
      <c r="H90" s="849">
        <v>0.85420240137221271</v>
      </c>
      <c r="I90" s="849">
        <v>149</v>
      </c>
      <c r="J90" s="849">
        <v>583</v>
      </c>
      <c r="K90" s="849">
        <v>86867</v>
      </c>
      <c r="L90" s="849">
        <v>1</v>
      </c>
      <c r="M90" s="849">
        <v>149</v>
      </c>
      <c r="N90" s="849">
        <v>571</v>
      </c>
      <c r="O90" s="849">
        <v>85079</v>
      </c>
      <c r="P90" s="837">
        <v>0.97941680960548883</v>
      </c>
      <c r="Q90" s="850">
        <v>149</v>
      </c>
    </row>
    <row r="91" spans="1:17" ht="14.4" customHeight="1" x14ac:dyDescent="0.3">
      <c r="A91" s="831" t="s">
        <v>4184</v>
      </c>
      <c r="B91" s="832" t="s">
        <v>4185</v>
      </c>
      <c r="C91" s="832" t="s">
        <v>3554</v>
      </c>
      <c r="D91" s="832" t="s">
        <v>4282</v>
      </c>
      <c r="E91" s="832" t="s">
        <v>4283</v>
      </c>
      <c r="F91" s="849">
        <v>32</v>
      </c>
      <c r="G91" s="849">
        <v>960</v>
      </c>
      <c r="H91" s="849">
        <v>0.59259259259259256</v>
      </c>
      <c r="I91" s="849">
        <v>30</v>
      </c>
      <c r="J91" s="849">
        <v>54</v>
      </c>
      <c r="K91" s="849">
        <v>1620</v>
      </c>
      <c r="L91" s="849">
        <v>1</v>
      </c>
      <c r="M91" s="849">
        <v>30</v>
      </c>
      <c r="N91" s="849">
        <v>59</v>
      </c>
      <c r="O91" s="849">
        <v>1770</v>
      </c>
      <c r="P91" s="837">
        <v>1.0925925925925926</v>
      </c>
      <c r="Q91" s="850">
        <v>30</v>
      </c>
    </row>
    <row r="92" spans="1:17" ht="14.4" customHeight="1" x14ac:dyDescent="0.3">
      <c r="A92" s="831" t="s">
        <v>4184</v>
      </c>
      <c r="B92" s="832" t="s">
        <v>4185</v>
      </c>
      <c r="C92" s="832" t="s">
        <v>3554</v>
      </c>
      <c r="D92" s="832" t="s">
        <v>4284</v>
      </c>
      <c r="E92" s="832" t="s">
        <v>4285</v>
      </c>
      <c r="F92" s="849">
        <v>17</v>
      </c>
      <c r="G92" s="849">
        <v>527</v>
      </c>
      <c r="H92" s="849">
        <v>1.2142857142857142</v>
      </c>
      <c r="I92" s="849">
        <v>31</v>
      </c>
      <c r="J92" s="849">
        <v>14</v>
      </c>
      <c r="K92" s="849">
        <v>434</v>
      </c>
      <c r="L92" s="849">
        <v>1</v>
      </c>
      <c r="M92" s="849">
        <v>31</v>
      </c>
      <c r="N92" s="849">
        <v>13</v>
      </c>
      <c r="O92" s="849">
        <v>403</v>
      </c>
      <c r="P92" s="837">
        <v>0.9285714285714286</v>
      </c>
      <c r="Q92" s="850">
        <v>31</v>
      </c>
    </row>
    <row r="93" spans="1:17" ht="14.4" customHeight="1" x14ac:dyDescent="0.3">
      <c r="A93" s="831" t="s">
        <v>4184</v>
      </c>
      <c r="B93" s="832" t="s">
        <v>4185</v>
      </c>
      <c r="C93" s="832" t="s">
        <v>3554</v>
      </c>
      <c r="D93" s="832" t="s">
        <v>4286</v>
      </c>
      <c r="E93" s="832" t="s">
        <v>4287</v>
      </c>
      <c r="F93" s="849">
        <v>18</v>
      </c>
      <c r="G93" s="849">
        <v>486</v>
      </c>
      <c r="H93" s="849">
        <v>0.9</v>
      </c>
      <c r="I93" s="849">
        <v>27</v>
      </c>
      <c r="J93" s="849">
        <v>20</v>
      </c>
      <c r="K93" s="849">
        <v>540</v>
      </c>
      <c r="L93" s="849">
        <v>1</v>
      </c>
      <c r="M93" s="849">
        <v>27</v>
      </c>
      <c r="N93" s="849">
        <v>18</v>
      </c>
      <c r="O93" s="849">
        <v>486</v>
      </c>
      <c r="P93" s="837">
        <v>0.9</v>
      </c>
      <c r="Q93" s="850">
        <v>27</v>
      </c>
    </row>
    <row r="94" spans="1:17" ht="14.4" customHeight="1" x14ac:dyDescent="0.3">
      <c r="A94" s="831" t="s">
        <v>4184</v>
      </c>
      <c r="B94" s="832" t="s">
        <v>4185</v>
      </c>
      <c r="C94" s="832" t="s">
        <v>3554</v>
      </c>
      <c r="D94" s="832" t="s">
        <v>4288</v>
      </c>
      <c r="E94" s="832" t="s">
        <v>4289</v>
      </c>
      <c r="F94" s="849">
        <v>1</v>
      </c>
      <c r="G94" s="849">
        <v>256</v>
      </c>
      <c r="H94" s="849">
        <v>0.16666666666666666</v>
      </c>
      <c r="I94" s="849">
        <v>256</v>
      </c>
      <c r="J94" s="849">
        <v>6</v>
      </c>
      <c r="K94" s="849">
        <v>1536</v>
      </c>
      <c r="L94" s="849">
        <v>1</v>
      </c>
      <c r="M94" s="849">
        <v>256</v>
      </c>
      <c r="N94" s="849">
        <v>2</v>
      </c>
      <c r="O94" s="849">
        <v>512</v>
      </c>
      <c r="P94" s="837">
        <v>0.33333333333333331</v>
      </c>
      <c r="Q94" s="850">
        <v>256</v>
      </c>
    </row>
    <row r="95" spans="1:17" ht="14.4" customHeight="1" x14ac:dyDescent="0.3">
      <c r="A95" s="831" t="s">
        <v>4184</v>
      </c>
      <c r="B95" s="832" t="s">
        <v>4185</v>
      </c>
      <c r="C95" s="832" t="s">
        <v>3554</v>
      </c>
      <c r="D95" s="832" t="s">
        <v>4290</v>
      </c>
      <c r="E95" s="832" t="s">
        <v>4291</v>
      </c>
      <c r="F95" s="849">
        <v>1</v>
      </c>
      <c r="G95" s="849">
        <v>22</v>
      </c>
      <c r="H95" s="849">
        <v>0.33333333333333331</v>
      </c>
      <c r="I95" s="849">
        <v>22</v>
      </c>
      <c r="J95" s="849">
        <v>3</v>
      </c>
      <c r="K95" s="849">
        <v>66</v>
      </c>
      <c r="L95" s="849">
        <v>1</v>
      </c>
      <c r="M95" s="849">
        <v>22</v>
      </c>
      <c r="N95" s="849">
        <v>3</v>
      </c>
      <c r="O95" s="849">
        <v>66</v>
      </c>
      <c r="P95" s="837">
        <v>1</v>
      </c>
      <c r="Q95" s="850">
        <v>22</v>
      </c>
    </row>
    <row r="96" spans="1:17" ht="14.4" customHeight="1" x14ac:dyDescent="0.3">
      <c r="A96" s="831" t="s">
        <v>4184</v>
      </c>
      <c r="B96" s="832" t="s">
        <v>4185</v>
      </c>
      <c r="C96" s="832" t="s">
        <v>3554</v>
      </c>
      <c r="D96" s="832" t="s">
        <v>4292</v>
      </c>
      <c r="E96" s="832" t="s">
        <v>4293</v>
      </c>
      <c r="F96" s="849">
        <v>30</v>
      </c>
      <c r="G96" s="849">
        <v>750</v>
      </c>
      <c r="H96" s="849">
        <v>0.68181818181818177</v>
      </c>
      <c r="I96" s="849">
        <v>25</v>
      </c>
      <c r="J96" s="849">
        <v>44</v>
      </c>
      <c r="K96" s="849">
        <v>1100</v>
      </c>
      <c r="L96" s="849">
        <v>1</v>
      </c>
      <c r="M96" s="849">
        <v>25</v>
      </c>
      <c r="N96" s="849">
        <v>48</v>
      </c>
      <c r="O96" s="849">
        <v>1200</v>
      </c>
      <c r="P96" s="837">
        <v>1.0909090909090908</v>
      </c>
      <c r="Q96" s="850">
        <v>25</v>
      </c>
    </row>
    <row r="97" spans="1:17" ht="14.4" customHeight="1" x14ac:dyDescent="0.3">
      <c r="A97" s="831" t="s">
        <v>4184</v>
      </c>
      <c r="B97" s="832" t="s">
        <v>4185</v>
      </c>
      <c r="C97" s="832" t="s">
        <v>3554</v>
      </c>
      <c r="D97" s="832" t="s">
        <v>4294</v>
      </c>
      <c r="E97" s="832" t="s">
        <v>4295</v>
      </c>
      <c r="F97" s="849"/>
      <c r="G97" s="849"/>
      <c r="H97" s="849"/>
      <c r="I97" s="849"/>
      <c r="J97" s="849">
        <v>1</v>
      </c>
      <c r="K97" s="849">
        <v>33</v>
      </c>
      <c r="L97" s="849">
        <v>1</v>
      </c>
      <c r="M97" s="849">
        <v>33</v>
      </c>
      <c r="N97" s="849">
        <v>1</v>
      </c>
      <c r="O97" s="849">
        <v>33</v>
      </c>
      <c r="P97" s="837">
        <v>1</v>
      </c>
      <c r="Q97" s="850">
        <v>33</v>
      </c>
    </row>
    <row r="98" spans="1:17" ht="14.4" customHeight="1" x14ac:dyDescent="0.3">
      <c r="A98" s="831" t="s">
        <v>4184</v>
      </c>
      <c r="B98" s="832" t="s">
        <v>4185</v>
      </c>
      <c r="C98" s="832" t="s">
        <v>3554</v>
      </c>
      <c r="D98" s="832" t="s">
        <v>4296</v>
      </c>
      <c r="E98" s="832" t="s">
        <v>4297</v>
      </c>
      <c r="F98" s="849"/>
      <c r="G98" s="849"/>
      <c r="H98" s="849"/>
      <c r="I98" s="849"/>
      <c r="J98" s="849">
        <v>3</v>
      </c>
      <c r="K98" s="849">
        <v>90</v>
      </c>
      <c r="L98" s="849">
        <v>1</v>
      </c>
      <c r="M98" s="849">
        <v>30</v>
      </c>
      <c r="N98" s="849"/>
      <c r="O98" s="849"/>
      <c r="P98" s="837"/>
      <c r="Q98" s="850"/>
    </row>
    <row r="99" spans="1:17" ht="14.4" customHeight="1" x14ac:dyDescent="0.3">
      <c r="A99" s="831" t="s">
        <v>4184</v>
      </c>
      <c r="B99" s="832" t="s">
        <v>4185</v>
      </c>
      <c r="C99" s="832" t="s">
        <v>3554</v>
      </c>
      <c r="D99" s="832" t="s">
        <v>4298</v>
      </c>
      <c r="E99" s="832" t="s">
        <v>4299</v>
      </c>
      <c r="F99" s="849">
        <v>3</v>
      </c>
      <c r="G99" s="849">
        <v>615</v>
      </c>
      <c r="H99" s="849">
        <v>0.3</v>
      </c>
      <c r="I99" s="849">
        <v>205</v>
      </c>
      <c r="J99" s="849">
        <v>10</v>
      </c>
      <c r="K99" s="849">
        <v>2050</v>
      </c>
      <c r="L99" s="849">
        <v>1</v>
      </c>
      <c r="M99" s="849">
        <v>205</v>
      </c>
      <c r="N99" s="849">
        <v>8</v>
      </c>
      <c r="O99" s="849">
        <v>1640</v>
      </c>
      <c r="P99" s="837">
        <v>0.8</v>
      </c>
      <c r="Q99" s="850">
        <v>205</v>
      </c>
    </row>
    <row r="100" spans="1:17" ht="14.4" customHeight="1" x14ac:dyDescent="0.3">
      <c r="A100" s="831" t="s">
        <v>4184</v>
      </c>
      <c r="B100" s="832" t="s">
        <v>4185</v>
      </c>
      <c r="C100" s="832" t="s">
        <v>3554</v>
      </c>
      <c r="D100" s="832" t="s">
        <v>4300</v>
      </c>
      <c r="E100" s="832" t="s">
        <v>4301</v>
      </c>
      <c r="F100" s="849"/>
      <c r="G100" s="849"/>
      <c r="H100" s="849"/>
      <c r="I100" s="849"/>
      <c r="J100" s="849">
        <v>2</v>
      </c>
      <c r="K100" s="849">
        <v>52</v>
      </c>
      <c r="L100" s="849">
        <v>1</v>
      </c>
      <c r="M100" s="849">
        <v>26</v>
      </c>
      <c r="N100" s="849">
        <v>1</v>
      </c>
      <c r="O100" s="849">
        <v>26</v>
      </c>
      <c r="P100" s="837">
        <v>0.5</v>
      </c>
      <c r="Q100" s="850">
        <v>26</v>
      </c>
    </row>
    <row r="101" spans="1:17" ht="14.4" customHeight="1" x14ac:dyDescent="0.3">
      <c r="A101" s="831" t="s">
        <v>4184</v>
      </c>
      <c r="B101" s="832" t="s">
        <v>4185</v>
      </c>
      <c r="C101" s="832" t="s">
        <v>3554</v>
      </c>
      <c r="D101" s="832" t="s">
        <v>4302</v>
      </c>
      <c r="E101" s="832" t="s">
        <v>4303</v>
      </c>
      <c r="F101" s="849">
        <v>8</v>
      </c>
      <c r="G101" s="849">
        <v>672</v>
      </c>
      <c r="H101" s="849">
        <v>2</v>
      </c>
      <c r="I101" s="849">
        <v>84</v>
      </c>
      <c r="J101" s="849">
        <v>4</v>
      </c>
      <c r="K101" s="849">
        <v>336</v>
      </c>
      <c r="L101" s="849">
        <v>1</v>
      </c>
      <c r="M101" s="849">
        <v>84</v>
      </c>
      <c r="N101" s="849">
        <v>5</v>
      </c>
      <c r="O101" s="849">
        <v>420</v>
      </c>
      <c r="P101" s="837">
        <v>1.25</v>
      </c>
      <c r="Q101" s="850">
        <v>84</v>
      </c>
    </row>
    <row r="102" spans="1:17" ht="14.4" customHeight="1" x14ac:dyDescent="0.3">
      <c r="A102" s="831" t="s">
        <v>4184</v>
      </c>
      <c r="B102" s="832" t="s">
        <v>4185</v>
      </c>
      <c r="C102" s="832" t="s">
        <v>3554</v>
      </c>
      <c r="D102" s="832" t="s">
        <v>4304</v>
      </c>
      <c r="E102" s="832" t="s">
        <v>4305</v>
      </c>
      <c r="F102" s="849">
        <v>121</v>
      </c>
      <c r="G102" s="849">
        <v>21296</v>
      </c>
      <c r="H102" s="849">
        <v>0.90298507462686572</v>
      </c>
      <c r="I102" s="849">
        <v>176</v>
      </c>
      <c r="J102" s="849">
        <v>134</v>
      </c>
      <c r="K102" s="849">
        <v>23584</v>
      </c>
      <c r="L102" s="849">
        <v>1</v>
      </c>
      <c r="M102" s="849">
        <v>176</v>
      </c>
      <c r="N102" s="849">
        <v>105</v>
      </c>
      <c r="O102" s="849">
        <v>18480</v>
      </c>
      <c r="P102" s="837">
        <v>0.78358208955223885</v>
      </c>
      <c r="Q102" s="850">
        <v>176</v>
      </c>
    </row>
    <row r="103" spans="1:17" ht="14.4" customHeight="1" x14ac:dyDescent="0.3">
      <c r="A103" s="831" t="s">
        <v>4184</v>
      </c>
      <c r="B103" s="832" t="s">
        <v>4185</v>
      </c>
      <c r="C103" s="832" t="s">
        <v>3554</v>
      </c>
      <c r="D103" s="832" t="s">
        <v>4306</v>
      </c>
      <c r="E103" s="832" t="s">
        <v>4307</v>
      </c>
      <c r="F103" s="849">
        <v>17</v>
      </c>
      <c r="G103" s="849">
        <v>4301</v>
      </c>
      <c r="H103" s="849">
        <v>2.8333333333333335</v>
      </c>
      <c r="I103" s="849">
        <v>253</v>
      </c>
      <c r="J103" s="849">
        <v>6</v>
      </c>
      <c r="K103" s="849">
        <v>1518</v>
      </c>
      <c r="L103" s="849">
        <v>1</v>
      </c>
      <c r="M103" s="849">
        <v>253</v>
      </c>
      <c r="N103" s="849">
        <v>16</v>
      </c>
      <c r="O103" s="849">
        <v>4048</v>
      </c>
      <c r="P103" s="837">
        <v>2.6666666666666665</v>
      </c>
      <c r="Q103" s="850">
        <v>253</v>
      </c>
    </row>
    <row r="104" spans="1:17" ht="14.4" customHeight="1" x14ac:dyDescent="0.3">
      <c r="A104" s="831" t="s">
        <v>4184</v>
      </c>
      <c r="B104" s="832" t="s">
        <v>4185</v>
      </c>
      <c r="C104" s="832" t="s">
        <v>3554</v>
      </c>
      <c r="D104" s="832" t="s">
        <v>4308</v>
      </c>
      <c r="E104" s="832" t="s">
        <v>4309</v>
      </c>
      <c r="F104" s="849">
        <v>81</v>
      </c>
      <c r="G104" s="849">
        <v>1215</v>
      </c>
      <c r="H104" s="849">
        <v>0.58695652173913049</v>
      </c>
      <c r="I104" s="849">
        <v>15</v>
      </c>
      <c r="J104" s="849">
        <v>138</v>
      </c>
      <c r="K104" s="849">
        <v>2070</v>
      </c>
      <c r="L104" s="849">
        <v>1</v>
      </c>
      <c r="M104" s="849">
        <v>15</v>
      </c>
      <c r="N104" s="849">
        <v>118</v>
      </c>
      <c r="O104" s="849">
        <v>1770</v>
      </c>
      <c r="P104" s="837">
        <v>0.85507246376811596</v>
      </c>
      <c r="Q104" s="850">
        <v>15</v>
      </c>
    </row>
    <row r="105" spans="1:17" ht="14.4" customHeight="1" x14ac:dyDescent="0.3">
      <c r="A105" s="831" t="s">
        <v>4184</v>
      </c>
      <c r="B105" s="832" t="s">
        <v>4185</v>
      </c>
      <c r="C105" s="832" t="s">
        <v>3554</v>
      </c>
      <c r="D105" s="832" t="s">
        <v>4310</v>
      </c>
      <c r="E105" s="832" t="s">
        <v>4311</v>
      </c>
      <c r="F105" s="849">
        <v>5</v>
      </c>
      <c r="G105" s="849">
        <v>115</v>
      </c>
      <c r="H105" s="849">
        <v>0.7142857142857143</v>
      </c>
      <c r="I105" s="849">
        <v>23</v>
      </c>
      <c r="J105" s="849">
        <v>7</v>
      </c>
      <c r="K105" s="849">
        <v>161</v>
      </c>
      <c r="L105" s="849">
        <v>1</v>
      </c>
      <c r="M105" s="849">
        <v>23</v>
      </c>
      <c r="N105" s="849">
        <v>5</v>
      </c>
      <c r="O105" s="849">
        <v>115</v>
      </c>
      <c r="P105" s="837">
        <v>0.7142857142857143</v>
      </c>
      <c r="Q105" s="850">
        <v>23</v>
      </c>
    </row>
    <row r="106" spans="1:17" ht="14.4" customHeight="1" x14ac:dyDescent="0.3">
      <c r="A106" s="831" t="s">
        <v>4184</v>
      </c>
      <c r="B106" s="832" t="s">
        <v>4185</v>
      </c>
      <c r="C106" s="832" t="s">
        <v>3554</v>
      </c>
      <c r="D106" s="832" t="s">
        <v>4312</v>
      </c>
      <c r="E106" s="832" t="s">
        <v>4313</v>
      </c>
      <c r="F106" s="849">
        <v>18</v>
      </c>
      <c r="G106" s="849">
        <v>4536</v>
      </c>
      <c r="H106" s="849">
        <v>1.5</v>
      </c>
      <c r="I106" s="849">
        <v>252</v>
      </c>
      <c r="J106" s="849">
        <v>12</v>
      </c>
      <c r="K106" s="849">
        <v>3024</v>
      </c>
      <c r="L106" s="849">
        <v>1</v>
      </c>
      <c r="M106" s="849">
        <v>252</v>
      </c>
      <c r="N106" s="849">
        <v>21</v>
      </c>
      <c r="O106" s="849">
        <v>5292</v>
      </c>
      <c r="P106" s="837">
        <v>1.75</v>
      </c>
      <c r="Q106" s="850">
        <v>252</v>
      </c>
    </row>
    <row r="107" spans="1:17" ht="14.4" customHeight="1" x14ac:dyDescent="0.3">
      <c r="A107" s="831" t="s">
        <v>4184</v>
      </c>
      <c r="B107" s="832" t="s">
        <v>4185</v>
      </c>
      <c r="C107" s="832" t="s">
        <v>3554</v>
      </c>
      <c r="D107" s="832" t="s">
        <v>4314</v>
      </c>
      <c r="E107" s="832" t="s">
        <v>4315</v>
      </c>
      <c r="F107" s="849">
        <v>44</v>
      </c>
      <c r="G107" s="849">
        <v>1628</v>
      </c>
      <c r="H107" s="849">
        <v>1.1578947368421053</v>
      </c>
      <c r="I107" s="849">
        <v>37</v>
      </c>
      <c r="J107" s="849">
        <v>38</v>
      </c>
      <c r="K107" s="849">
        <v>1406</v>
      </c>
      <c r="L107" s="849">
        <v>1</v>
      </c>
      <c r="M107" s="849">
        <v>37</v>
      </c>
      <c r="N107" s="849">
        <v>16</v>
      </c>
      <c r="O107" s="849">
        <v>592</v>
      </c>
      <c r="P107" s="837">
        <v>0.42105263157894735</v>
      </c>
      <c r="Q107" s="850">
        <v>37</v>
      </c>
    </row>
    <row r="108" spans="1:17" ht="14.4" customHeight="1" x14ac:dyDescent="0.3">
      <c r="A108" s="831" t="s">
        <v>4184</v>
      </c>
      <c r="B108" s="832" t="s">
        <v>4185</v>
      </c>
      <c r="C108" s="832" t="s">
        <v>3554</v>
      </c>
      <c r="D108" s="832" t="s">
        <v>4316</v>
      </c>
      <c r="E108" s="832" t="s">
        <v>4317</v>
      </c>
      <c r="F108" s="849">
        <v>9</v>
      </c>
      <c r="G108" s="849">
        <v>207</v>
      </c>
      <c r="H108" s="849">
        <v>1.125</v>
      </c>
      <c r="I108" s="849">
        <v>23</v>
      </c>
      <c r="J108" s="849">
        <v>8</v>
      </c>
      <c r="K108" s="849">
        <v>184</v>
      </c>
      <c r="L108" s="849">
        <v>1</v>
      </c>
      <c r="M108" s="849">
        <v>23</v>
      </c>
      <c r="N108" s="849">
        <v>7</v>
      </c>
      <c r="O108" s="849">
        <v>161</v>
      </c>
      <c r="P108" s="837">
        <v>0.875</v>
      </c>
      <c r="Q108" s="850">
        <v>23</v>
      </c>
    </row>
    <row r="109" spans="1:17" ht="14.4" customHeight="1" x14ac:dyDescent="0.3">
      <c r="A109" s="831" t="s">
        <v>4184</v>
      </c>
      <c r="B109" s="832" t="s">
        <v>4185</v>
      </c>
      <c r="C109" s="832" t="s">
        <v>3554</v>
      </c>
      <c r="D109" s="832" t="s">
        <v>4318</v>
      </c>
      <c r="E109" s="832" t="s">
        <v>4319</v>
      </c>
      <c r="F109" s="849"/>
      <c r="G109" s="849"/>
      <c r="H109" s="849"/>
      <c r="I109" s="849"/>
      <c r="J109" s="849"/>
      <c r="K109" s="849"/>
      <c r="L109" s="849"/>
      <c r="M109" s="849"/>
      <c r="N109" s="849">
        <v>1</v>
      </c>
      <c r="O109" s="849">
        <v>401</v>
      </c>
      <c r="P109" s="837"/>
      <c r="Q109" s="850">
        <v>401</v>
      </c>
    </row>
    <row r="110" spans="1:17" ht="14.4" customHeight="1" x14ac:dyDescent="0.3">
      <c r="A110" s="831" t="s">
        <v>4184</v>
      </c>
      <c r="B110" s="832" t="s">
        <v>4185</v>
      </c>
      <c r="C110" s="832" t="s">
        <v>3554</v>
      </c>
      <c r="D110" s="832" t="s">
        <v>4320</v>
      </c>
      <c r="E110" s="832" t="s">
        <v>4321</v>
      </c>
      <c r="F110" s="849"/>
      <c r="G110" s="849"/>
      <c r="H110" s="849"/>
      <c r="I110" s="849"/>
      <c r="J110" s="849">
        <v>1</v>
      </c>
      <c r="K110" s="849">
        <v>171</v>
      </c>
      <c r="L110" s="849">
        <v>1</v>
      </c>
      <c r="M110" s="849">
        <v>171</v>
      </c>
      <c r="N110" s="849"/>
      <c r="O110" s="849"/>
      <c r="P110" s="837"/>
      <c r="Q110" s="850"/>
    </row>
    <row r="111" spans="1:17" ht="14.4" customHeight="1" x14ac:dyDescent="0.3">
      <c r="A111" s="831" t="s">
        <v>4184</v>
      </c>
      <c r="B111" s="832" t="s">
        <v>4185</v>
      </c>
      <c r="C111" s="832" t="s">
        <v>3554</v>
      </c>
      <c r="D111" s="832" t="s">
        <v>4322</v>
      </c>
      <c r="E111" s="832" t="s">
        <v>4323</v>
      </c>
      <c r="F111" s="849"/>
      <c r="G111" s="849"/>
      <c r="H111" s="849"/>
      <c r="I111" s="849"/>
      <c r="J111" s="849"/>
      <c r="K111" s="849"/>
      <c r="L111" s="849"/>
      <c r="M111" s="849"/>
      <c r="N111" s="849">
        <v>1</v>
      </c>
      <c r="O111" s="849">
        <v>588</v>
      </c>
      <c r="P111" s="837"/>
      <c r="Q111" s="850">
        <v>588</v>
      </c>
    </row>
    <row r="112" spans="1:17" ht="14.4" customHeight="1" x14ac:dyDescent="0.3">
      <c r="A112" s="831" t="s">
        <v>4184</v>
      </c>
      <c r="B112" s="832" t="s">
        <v>4185</v>
      </c>
      <c r="C112" s="832" t="s">
        <v>3554</v>
      </c>
      <c r="D112" s="832" t="s">
        <v>4324</v>
      </c>
      <c r="E112" s="832" t="s">
        <v>4325</v>
      </c>
      <c r="F112" s="849">
        <v>6</v>
      </c>
      <c r="G112" s="849">
        <v>1986</v>
      </c>
      <c r="H112" s="849">
        <v>1.5</v>
      </c>
      <c r="I112" s="849">
        <v>331</v>
      </c>
      <c r="J112" s="849">
        <v>4</v>
      </c>
      <c r="K112" s="849">
        <v>1324</v>
      </c>
      <c r="L112" s="849">
        <v>1</v>
      </c>
      <c r="M112" s="849">
        <v>331</v>
      </c>
      <c r="N112" s="849">
        <v>4</v>
      </c>
      <c r="O112" s="849">
        <v>1324</v>
      </c>
      <c r="P112" s="837">
        <v>1</v>
      </c>
      <c r="Q112" s="850">
        <v>331</v>
      </c>
    </row>
    <row r="113" spans="1:17" ht="14.4" customHeight="1" x14ac:dyDescent="0.3">
      <c r="A113" s="831" t="s">
        <v>4184</v>
      </c>
      <c r="B113" s="832" t="s">
        <v>4185</v>
      </c>
      <c r="C113" s="832" t="s">
        <v>3554</v>
      </c>
      <c r="D113" s="832" t="s">
        <v>4326</v>
      </c>
      <c r="E113" s="832" t="s">
        <v>4327</v>
      </c>
      <c r="F113" s="849"/>
      <c r="G113" s="849"/>
      <c r="H113" s="849"/>
      <c r="I113" s="849"/>
      <c r="J113" s="849">
        <v>6</v>
      </c>
      <c r="K113" s="849">
        <v>174</v>
      </c>
      <c r="L113" s="849">
        <v>1</v>
      </c>
      <c r="M113" s="849">
        <v>29</v>
      </c>
      <c r="N113" s="849">
        <v>5</v>
      </c>
      <c r="O113" s="849">
        <v>145</v>
      </c>
      <c r="P113" s="837">
        <v>0.83333333333333337</v>
      </c>
      <c r="Q113" s="850">
        <v>29</v>
      </c>
    </row>
    <row r="114" spans="1:17" ht="14.4" customHeight="1" x14ac:dyDescent="0.3">
      <c r="A114" s="831" t="s">
        <v>4184</v>
      </c>
      <c r="B114" s="832" t="s">
        <v>4185</v>
      </c>
      <c r="C114" s="832" t="s">
        <v>3554</v>
      </c>
      <c r="D114" s="832" t="s">
        <v>4328</v>
      </c>
      <c r="E114" s="832" t="s">
        <v>4329</v>
      </c>
      <c r="F114" s="849">
        <v>65</v>
      </c>
      <c r="G114" s="849">
        <v>11570</v>
      </c>
      <c r="H114" s="849">
        <v>0.95588235294117652</v>
      </c>
      <c r="I114" s="849">
        <v>178</v>
      </c>
      <c r="J114" s="849">
        <v>68</v>
      </c>
      <c r="K114" s="849">
        <v>12104</v>
      </c>
      <c r="L114" s="849">
        <v>1</v>
      </c>
      <c r="M114" s="849">
        <v>178</v>
      </c>
      <c r="N114" s="849">
        <v>22</v>
      </c>
      <c r="O114" s="849">
        <v>3916</v>
      </c>
      <c r="P114" s="837">
        <v>0.3235294117647059</v>
      </c>
      <c r="Q114" s="850">
        <v>178</v>
      </c>
    </row>
    <row r="115" spans="1:17" ht="14.4" customHeight="1" x14ac:dyDescent="0.3">
      <c r="A115" s="831" t="s">
        <v>4184</v>
      </c>
      <c r="B115" s="832" t="s">
        <v>4185</v>
      </c>
      <c r="C115" s="832" t="s">
        <v>3554</v>
      </c>
      <c r="D115" s="832" t="s">
        <v>4330</v>
      </c>
      <c r="E115" s="832" t="s">
        <v>4331</v>
      </c>
      <c r="F115" s="849"/>
      <c r="G115" s="849"/>
      <c r="H115" s="849"/>
      <c r="I115" s="849"/>
      <c r="J115" s="849">
        <v>2</v>
      </c>
      <c r="K115" s="849">
        <v>398</v>
      </c>
      <c r="L115" s="849">
        <v>1</v>
      </c>
      <c r="M115" s="849">
        <v>199</v>
      </c>
      <c r="N115" s="849"/>
      <c r="O115" s="849"/>
      <c r="P115" s="837"/>
      <c r="Q115" s="850"/>
    </row>
    <row r="116" spans="1:17" ht="14.4" customHeight="1" x14ac:dyDescent="0.3">
      <c r="A116" s="831" t="s">
        <v>4184</v>
      </c>
      <c r="B116" s="832" t="s">
        <v>4185</v>
      </c>
      <c r="C116" s="832" t="s">
        <v>3554</v>
      </c>
      <c r="D116" s="832" t="s">
        <v>4332</v>
      </c>
      <c r="E116" s="832" t="s">
        <v>4333</v>
      </c>
      <c r="F116" s="849">
        <v>1</v>
      </c>
      <c r="G116" s="849">
        <v>15</v>
      </c>
      <c r="H116" s="849">
        <v>0.33333333333333331</v>
      </c>
      <c r="I116" s="849">
        <v>15</v>
      </c>
      <c r="J116" s="849">
        <v>3</v>
      </c>
      <c r="K116" s="849">
        <v>45</v>
      </c>
      <c r="L116" s="849">
        <v>1</v>
      </c>
      <c r="M116" s="849">
        <v>15</v>
      </c>
      <c r="N116" s="849">
        <v>1</v>
      </c>
      <c r="O116" s="849">
        <v>15</v>
      </c>
      <c r="P116" s="837">
        <v>0.33333333333333331</v>
      </c>
      <c r="Q116" s="850">
        <v>15</v>
      </c>
    </row>
    <row r="117" spans="1:17" ht="14.4" customHeight="1" x14ac:dyDescent="0.3">
      <c r="A117" s="831" t="s">
        <v>4184</v>
      </c>
      <c r="B117" s="832" t="s">
        <v>4185</v>
      </c>
      <c r="C117" s="832" t="s">
        <v>3554</v>
      </c>
      <c r="D117" s="832" t="s">
        <v>4334</v>
      </c>
      <c r="E117" s="832" t="s">
        <v>4335</v>
      </c>
      <c r="F117" s="849">
        <v>72</v>
      </c>
      <c r="G117" s="849">
        <v>1368</v>
      </c>
      <c r="H117" s="849">
        <v>0.92307692307692313</v>
      </c>
      <c r="I117" s="849">
        <v>19</v>
      </c>
      <c r="J117" s="849">
        <v>78</v>
      </c>
      <c r="K117" s="849">
        <v>1482</v>
      </c>
      <c r="L117" s="849">
        <v>1</v>
      </c>
      <c r="M117" s="849">
        <v>19</v>
      </c>
      <c r="N117" s="849">
        <v>123</v>
      </c>
      <c r="O117" s="849">
        <v>2337</v>
      </c>
      <c r="P117" s="837">
        <v>1.5769230769230769</v>
      </c>
      <c r="Q117" s="850">
        <v>19</v>
      </c>
    </row>
    <row r="118" spans="1:17" ht="14.4" customHeight="1" x14ac:dyDescent="0.3">
      <c r="A118" s="831" t="s">
        <v>4184</v>
      </c>
      <c r="B118" s="832" t="s">
        <v>4185</v>
      </c>
      <c r="C118" s="832" t="s">
        <v>3554</v>
      </c>
      <c r="D118" s="832" t="s">
        <v>4336</v>
      </c>
      <c r="E118" s="832" t="s">
        <v>4337</v>
      </c>
      <c r="F118" s="849">
        <v>90</v>
      </c>
      <c r="G118" s="849">
        <v>1800</v>
      </c>
      <c r="H118" s="849">
        <v>0.67669172932330823</v>
      </c>
      <c r="I118" s="849">
        <v>20</v>
      </c>
      <c r="J118" s="849">
        <v>133</v>
      </c>
      <c r="K118" s="849">
        <v>2660</v>
      </c>
      <c r="L118" s="849">
        <v>1</v>
      </c>
      <c r="M118" s="849">
        <v>20</v>
      </c>
      <c r="N118" s="849">
        <v>132</v>
      </c>
      <c r="O118" s="849">
        <v>2640</v>
      </c>
      <c r="P118" s="837">
        <v>0.99248120300751874</v>
      </c>
      <c r="Q118" s="850">
        <v>20</v>
      </c>
    </row>
    <row r="119" spans="1:17" ht="14.4" customHeight="1" x14ac:dyDescent="0.3">
      <c r="A119" s="831" t="s">
        <v>4184</v>
      </c>
      <c r="B119" s="832" t="s">
        <v>4185</v>
      </c>
      <c r="C119" s="832" t="s">
        <v>3554</v>
      </c>
      <c r="D119" s="832" t="s">
        <v>4338</v>
      </c>
      <c r="E119" s="832" t="s">
        <v>4339</v>
      </c>
      <c r="F119" s="849">
        <v>1</v>
      </c>
      <c r="G119" s="849">
        <v>186</v>
      </c>
      <c r="H119" s="849">
        <v>1</v>
      </c>
      <c r="I119" s="849">
        <v>186</v>
      </c>
      <c r="J119" s="849">
        <v>1</v>
      </c>
      <c r="K119" s="849">
        <v>186</v>
      </c>
      <c r="L119" s="849">
        <v>1</v>
      </c>
      <c r="M119" s="849">
        <v>186</v>
      </c>
      <c r="N119" s="849">
        <v>1</v>
      </c>
      <c r="O119" s="849">
        <v>186</v>
      </c>
      <c r="P119" s="837">
        <v>1</v>
      </c>
      <c r="Q119" s="850">
        <v>186</v>
      </c>
    </row>
    <row r="120" spans="1:17" ht="14.4" customHeight="1" x14ac:dyDescent="0.3">
      <c r="A120" s="831" t="s">
        <v>4184</v>
      </c>
      <c r="B120" s="832" t="s">
        <v>4185</v>
      </c>
      <c r="C120" s="832" t="s">
        <v>3554</v>
      </c>
      <c r="D120" s="832" t="s">
        <v>4340</v>
      </c>
      <c r="E120" s="832" t="s">
        <v>4341</v>
      </c>
      <c r="F120" s="849"/>
      <c r="G120" s="849"/>
      <c r="H120" s="849"/>
      <c r="I120" s="849"/>
      <c r="J120" s="849">
        <v>1</v>
      </c>
      <c r="K120" s="849">
        <v>174</v>
      </c>
      <c r="L120" s="849">
        <v>1</v>
      </c>
      <c r="M120" s="849">
        <v>174</v>
      </c>
      <c r="N120" s="849"/>
      <c r="O120" s="849"/>
      <c r="P120" s="837"/>
      <c r="Q120" s="850"/>
    </row>
    <row r="121" spans="1:17" ht="14.4" customHeight="1" x14ac:dyDescent="0.3">
      <c r="A121" s="831" t="s">
        <v>4184</v>
      </c>
      <c r="B121" s="832" t="s">
        <v>4185</v>
      </c>
      <c r="C121" s="832" t="s">
        <v>3554</v>
      </c>
      <c r="D121" s="832" t="s">
        <v>4342</v>
      </c>
      <c r="E121" s="832" t="s">
        <v>4343</v>
      </c>
      <c r="F121" s="849">
        <v>13</v>
      </c>
      <c r="G121" s="849">
        <v>1092</v>
      </c>
      <c r="H121" s="849">
        <v>1.0833333333333333</v>
      </c>
      <c r="I121" s="849">
        <v>84</v>
      </c>
      <c r="J121" s="849">
        <v>12</v>
      </c>
      <c r="K121" s="849">
        <v>1008</v>
      </c>
      <c r="L121" s="849">
        <v>1</v>
      </c>
      <c r="M121" s="849">
        <v>84</v>
      </c>
      <c r="N121" s="849">
        <v>21</v>
      </c>
      <c r="O121" s="849">
        <v>1764</v>
      </c>
      <c r="P121" s="837">
        <v>1.75</v>
      </c>
      <c r="Q121" s="850">
        <v>84</v>
      </c>
    </row>
    <row r="122" spans="1:17" ht="14.4" customHeight="1" x14ac:dyDescent="0.3">
      <c r="A122" s="831" t="s">
        <v>4184</v>
      </c>
      <c r="B122" s="832" t="s">
        <v>4185</v>
      </c>
      <c r="C122" s="832" t="s">
        <v>3554</v>
      </c>
      <c r="D122" s="832" t="s">
        <v>4344</v>
      </c>
      <c r="E122" s="832" t="s">
        <v>4345</v>
      </c>
      <c r="F122" s="849"/>
      <c r="G122" s="849"/>
      <c r="H122" s="849"/>
      <c r="I122" s="849"/>
      <c r="J122" s="849"/>
      <c r="K122" s="849"/>
      <c r="L122" s="849"/>
      <c r="M122" s="849"/>
      <c r="N122" s="849">
        <v>2</v>
      </c>
      <c r="O122" s="849">
        <v>530</v>
      </c>
      <c r="P122" s="837"/>
      <c r="Q122" s="850">
        <v>265</v>
      </c>
    </row>
    <row r="123" spans="1:17" ht="14.4" customHeight="1" x14ac:dyDescent="0.3">
      <c r="A123" s="831" t="s">
        <v>4184</v>
      </c>
      <c r="B123" s="832" t="s">
        <v>4185</v>
      </c>
      <c r="C123" s="832" t="s">
        <v>3554</v>
      </c>
      <c r="D123" s="832" t="s">
        <v>4346</v>
      </c>
      <c r="E123" s="832" t="s">
        <v>4347</v>
      </c>
      <c r="F123" s="849"/>
      <c r="G123" s="849"/>
      <c r="H123" s="849"/>
      <c r="I123" s="849"/>
      <c r="J123" s="849"/>
      <c r="K123" s="849"/>
      <c r="L123" s="849"/>
      <c r="M123" s="849"/>
      <c r="N123" s="849">
        <v>1</v>
      </c>
      <c r="O123" s="849">
        <v>956</v>
      </c>
      <c r="P123" s="837"/>
      <c r="Q123" s="850">
        <v>956</v>
      </c>
    </row>
    <row r="124" spans="1:17" ht="14.4" customHeight="1" x14ac:dyDescent="0.3">
      <c r="A124" s="831" t="s">
        <v>4184</v>
      </c>
      <c r="B124" s="832" t="s">
        <v>4185</v>
      </c>
      <c r="C124" s="832" t="s">
        <v>3554</v>
      </c>
      <c r="D124" s="832" t="s">
        <v>4348</v>
      </c>
      <c r="E124" s="832" t="s">
        <v>4349</v>
      </c>
      <c r="F124" s="849">
        <v>2</v>
      </c>
      <c r="G124" s="849">
        <v>156</v>
      </c>
      <c r="H124" s="849">
        <v>1</v>
      </c>
      <c r="I124" s="849">
        <v>78</v>
      </c>
      <c r="J124" s="849">
        <v>2</v>
      </c>
      <c r="K124" s="849">
        <v>156</v>
      </c>
      <c r="L124" s="849">
        <v>1</v>
      </c>
      <c r="M124" s="849">
        <v>78</v>
      </c>
      <c r="N124" s="849">
        <v>15</v>
      </c>
      <c r="O124" s="849">
        <v>1170</v>
      </c>
      <c r="P124" s="837">
        <v>7.5</v>
      </c>
      <c r="Q124" s="850">
        <v>78</v>
      </c>
    </row>
    <row r="125" spans="1:17" ht="14.4" customHeight="1" x14ac:dyDescent="0.3">
      <c r="A125" s="831" t="s">
        <v>4184</v>
      </c>
      <c r="B125" s="832" t="s">
        <v>4185</v>
      </c>
      <c r="C125" s="832" t="s">
        <v>3554</v>
      </c>
      <c r="D125" s="832" t="s">
        <v>4350</v>
      </c>
      <c r="E125" s="832" t="s">
        <v>4351</v>
      </c>
      <c r="F125" s="849">
        <v>1</v>
      </c>
      <c r="G125" s="849">
        <v>21</v>
      </c>
      <c r="H125" s="849">
        <v>1</v>
      </c>
      <c r="I125" s="849">
        <v>21</v>
      </c>
      <c r="J125" s="849">
        <v>1</v>
      </c>
      <c r="K125" s="849">
        <v>21</v>
      </c>
      <c r="L125" s="849">
        <v>1</v>
      </c>
      <c r="M125" s="849">
        <v>21</v>
      </c>
      <c r="N125" s="849">
        <v>2</v>
      </c>
      <c r="O125" s="849">
        <v>42</v>
      </c>
      <c r="P125" s="837">
        <v>2</v>
      </c>
      <c r="Q125" s="850">
        <v>21</v>
      </c>
    </row>
    <row r="126" spans="1:17" ht="14.4" customHeight="1" x14ac:dyDescent="0.3">
      <c r="A126" s="831" t="s">
        <v>4184</v>
      </c>
      <c r="B126" s="832" t="s">
        <v>4185</v>
      </c>
      <c r="C126" s="832" t="s">
        <v>3554</v>
      </c>
      <c r="D126" s="832" t="s">
        <v>4352</v>
      </c>
      <c r="E126" s="832" t="s">
        <v>4353</v>
      </c>
      <c r="F126" s="849">
        <v>4</v>
      </c>
      <c r="G126" s="849">
        <v>88</v>
      </c>
      <c r="H126" s="849">
        <v>0.5714285714285714</v>
      </c>
      <c r="I126" s="849">
        <v>22</v>
      </c>
      <c r="J126" s="849">
        <v>7</v>
      </c>
      <c r="K126" s="849">
        <v>154</v>
      </c>
      <c r="L126" s="849">
        <v>1</v>
      </c>
      <c r="M126" s="849">
        <v>22</v>
      </c>
      <c r="N126" s="849">
        <v>3</v>
      </c>
      <c r="O126" s="849">
        <v>66</v>
      </c>
      <c r="P126" s="837">
        <v>0.42857142857142855</v>
      </c>
      <c r="Q126" s="850">
        <v>22</v>
      </c>
    </row>
    <row r="127" spans="1:17" ht="14.4" customHeight="1" x14ac:dyDescent="0.3">
      <c r="A127" s="831" t="s">
        <v>4184</v>
      </c>
      <c r="B127" s="832" t="s">
        <v>4185</v>
      </c>
      <c r="C127" s="832" t="s">
        <v>3554</v>
      </c>
      <c r="D127" s="832" t="s">
        <v>4354</v>
      </c>
      <c r="E127" s="832" t="s">
        <v>4355</v>
      </c>
      <c r="F127" s="849">
        <v>6</v>
      </c>
      <c r="G127" s="849">
        <v>2970</v>
      </c>
      <c r="H127" s="849">
        <v>0.8571428571428571</v>
      </c>
      <c r="I127" s="849">
        <v>495</v>
      </c>
      <c r="J127" s="849">
        <v>7</v>
      </c>
      <c r="K127" s="849">
        <v>3465</v>
      </c>
      <c r="L127" s="849">
        <v>1</v>
      </c>
      <c r="M127" s="849">
        <v>495</v>
      </c>
      <c r="N127" s="849">
        <v>3</v>
      </c>
      <c r="O127" s="849">
        <v>1485</v>
      </c>
      <c r="P127" s="837">
        <v>0.42857142857142855</v>
      </c>
      <c r="Q127" s="850">
        <v>495</v>
      </c>
    </row>
    <row r="128" spans="1:17" ht="14.4" customHeight="1" x14ac:dyDescent="0.3">
      <c r="A128" s="831" t="s">
        <v>4184</v>
      </c>
      <c r="B128" s="832" t="s">
        <v>4185</v>
      </c>
      <c r="C128" s="832" t="s">
        <v>3554</v>
      </c>
      <c r="D128" s="832" t="s">
        <v>4356</v>
      </c>
      <c r="E128" s="832" t="s">
        <v>4357</v>
      </c>
      <c r="F128" s="849"/>
      <c r="G128" s="849"/>
      <c r="H128" s="849"/>
      <c r="I128" s="849"/>
      <c r="J128" s="849">
        <v>3</v>
      </c>
      <c r="K128" s="849">
        <v>1737</v>
      </c>
      <c r="L128" s="849">
        <v>1</v>
      </c>
      <c r="M128" s="849">
        <v>579</v>
      </c>
      <c r="N128" s="849"/>
      <c r="O128" s="849"/>
      <c r="P128" s="837"/>
      <c r="Q128" s="850"/>
    </row>
    <row r="129" spans="1:17" ht="14.4" customHeight="1" x14ac:dyDescent="0.3">
      <c r="A129" s="831" t="s">
        <v>4184</v>
      </c>
      <c r="B129" s="832" t="s">
        <v>4185</v>
      </c>
      <c r="C129" s="832" t="s">
        <v>3554</v>
      </c>
      <c r="D129" s="832" t="s">
        <v>4358</v>
      </c>
      <c r="E129" s="832" t="s">
        <v>4359</v>
      </c>
      <c r="F129" s="849"/>
      <c r="G129" s="849"/>
      <c r="H129" s="849"/>
      <c r="I129" s="849"/>
      <c r="J129" s="849">
        <v>3</v>
      </c>
      <c r="K129" s="849">
        <v>3036</v>
      </c>
      <c r="L129" s="849">
        <v>1</v>
      </c>
      <c r="M129" s="849">
        <v>1012</v>
      </c>
      <c r="N129" s="849"/>
      <c r="O129" s="849"/>
      <c r="P129" s="837"/>
      <c r="Q129" s="850"/>
    </row>
    <row r="130" spans="1:17" ht="14.4" customHeight="1" x14ac:dyDescent="0.3">
      <c r="A130" s="831" t="s">
        <v>4184</v>
      </c>
      <c r="B130" s="832" t="s">
        <v>4185</v>
      </c>
      <c r="C130" s="832" t="s">
        <v>3554</v>
      </c>
      <c r="D130" s="832" t="s">
        <v>4360</v>
      </c>
      <c r="E130" s="832" t="s">
        <v>4361</v>
      </c>
      <c r="F130" s="849"/>
      <c r="G130" s="849"/>
      <c r="H130" s="849"/>
      <c r="I130" s="849"/>
      <c r="J130" s="849"/>
      <c r="K130" s="849"/>
      <c r="L130" s="849"/>
      <c r="M130" s="849"/>
      <c r="N130" s="849">
        <v>1</v>
      </c>
      <c r="O130" s="849">
        <v>192</v>
      </c>
      <c r="P130" s="837"/>
      <c r="Q130" s="850">
        <v>192</v>
      </c>
    </row>
    <row r="131" spans="1:17" ht="14.4" customHeight="1" x14ac:dyDescent="0.3">
      <c r="A131" s="831" t="s">
        <v>4184</v>
      </c>
      <c r="B131" s="832" t="s">
        <v>4185</v>
      </c>
      <c r="C131" s="832" t="s">
        <v>3554</v>
      </c>
      <c r="D131" s="832" t="s">
        <v>4362</v>
      </c>
      <c r="E131" s="832" t="s">
        <v>4363</v>
      </c>
      <c r="F131" s="849">
        <v>1</v>
      </c>
      <c r="G131" s="849">
        <v>168</v>
      </c>
      <c r="H131" s="849"/>
      <c r="I131" s="849">
        <v>168</v>
      </c>
      <c r="J131" s="849"/>
      <c r="K131" s="849"/>
      <c r="L131" s="849"/>
      <c r="M131" s="849"/>
      <c r="N131" s="849"/>
      <c r="O131" s="849"/>
      <c r="P131" s="837"/>
      <c r="Q131" s="850"/>
    </row>
    <row r="132" spans="1:17" ht="14.4" customHeight="1" x14ac:dyDescent="0.3">
      <c r="A132" s="831" t="s">
        <v>4184</v>
      </c>
      <c r="B132" s="832" t="s">
        <v>4185</v>
      </c>
      <c r="C132" s="832" t="s">
        <v>3554</v>
      </c>
      <c r="D132" s="832" t="s">
        <v>4364</v>
      </c>
      <c r="E132" s="832" t="s">
        <v>4365</v>
      </c>
      <c r="F132" s="849"/>
      <c r="G132" s="849"/>
      <c r="H132" s="849"/>
      <c r="I132" s="849"/>
      <c r="J132" s="849"/>
      <c r="K132" s="849"/>
      <c r="L132" s="849"/>
      <c r="M132" s="849"/>
      <c r="N132" s="849">
        <v>2</v>
      </c>
      <c r="O132" s="849">
        <v>254</v>
      </c>
      <c r="P132" s="837"/>
      <c r="Q132" s="850">
        <v>127</v>
      </c>
    </row>
    <row r="133" spans="1:17" ht="14.4" customHeight="1" x14ac:dyDescent="0.3">
      <c r="A133" s="831" t="s">
        <v>4184</v>
      </c>
      <c r="B133" s="832" t="s">
        <v>4185</v>
      </c>
      <c r="C133" s="832" t="s">
        <v>3554</v>
      </c>
      <c r="D133" s="832" t="s">
        <v>4366</v>
      </c>
      <c r="E133" s="832" t="s">
        <v>4367</v>
      </c>
      <c r="F133" s="849"/>
      <c r="G133" s="849"/>
      <c r="H133" s="849"/>
      <c r="I133" s="849"/>
      <c r="J133" s="849">
        <v>1</v>
      </c>
      <c r="K133" s="849">
        <v>310</v>
      </c>
      <c r="L133" s="849">
        <v>1</v>
      </c>
      <c r="M133" s="849">
        <v>310</v>
      </c>
      <c r="N133" s="849"/>
      <c r="O133" s="849"/>
      <c r="P133" s="837"/>
      <c r="Q133" s="850"/>
    </row>
    <row r="134" spans="1:17" ht="14.4" customHeight="1" x14ac:dyDescent="0.3">
      <c r="A134" s="831" t="s">
        <v>4184</v>
      </c>
      <c r="B134" s="832" t="s">
        <v>4185</v>
      </c>
      <c r="C134" s="832" t="s">
        <v>3554</v>
      </c>
      <c r="D134" s="832" t="s">
        <v>4368</v>
      </c>
      <c r="E134" s="832" t="s">
        <v>4369</v>
      </c>
      <c r="F134" s="849">
        <v>1</v>
      </c>
      <c r="G134" s="849">
        <v>651</v>
      </c>
      <c r="H134" s="849">
        <v>1</v>
      </c>
      <c r="I134" s="849">
        <v>651</v>
      </c>
      <c r="J134" s="849">
        <v>1</v>
      </c>
      <c r="K134" s="849">
        <v>651</v>
      </c>
      <c r="L134" s="849">
        <v>1</v>
      </c>
      <c r="M134" s="849">
        <v>651</v>
      </c>
      <c r="N134" s="849"/>
      <c r="O134" s="849"/>
      <c r="P134" s="837"/>
      <c r="Q134" s="850"/>
    </row>
    <row r="135" spans="1:17" ht="14.4" customHeight="1" x14ac:dyDescent="0.3">
      <c r="A135" s="831" t="s">
        <v>4184</v>
      </c>
      <c r="B135" s="832" t="s">
        <v>4185</v>
      </c>
      <c r="C135" s="832" t="s">
        <v>3554</v>
      </c>
      <c r="D135" s="832" t="s">
        <v>4370</v>
      </c>
      <c r="E135" s="832" t="s">
        <v>4371</v>
      </c>
      <c r="F135" s="849"/>
      <c r="G135" s="849"/>
      <c r="H135" s="849"/>
      <c r="I135" s="849"/>
      <c r="J135" s="849">
        <v>1</v>
      </c>
      <c r="K135" s="849">
        <v>444</v>
      </c>
      <c r="L135" s="849">
        <v>1</v>
      </c>
      <c r="M135" s="849">
        <v>444</v>
      </c>
      <c r="N135" s="849"/>
      <c r="O135" s="849"/>
      <c r="P135" s="837"/>
      <c r="Q135" s="850"/>
    </row>
    <row r="136" spans="1:17" ht="14.4" customHeight="1" x14ac:dyDescent="0.3">
      <c r="A136" s="831" t="s">
        <v>4184</v>
      </c>
      <c r="B136" s="832" t="s">
        <v>4185</v>
      </c>
      <c r="C136" s="832" t="s">
        <v>3554</v>
      </c>
      <c r="D136" s="832" t="s">
        <v>4372</v>
      </c>
      <c r="E136" s="832" t="s">
        <v>4373</v>
      </c>
      <c r="F136" s="849"/>
      <c r="G136" s="849"/>
      <c r="H136" s="849"/>
      <c r="I136" s="849"/>
      <c r="J136" s="849">
        <v>7</v>
      </c>
      <c r="K136" s="849">
        <v>2058</v>
      </c>
      <c r="L136" s="849">
        <v>1</v>
      </c>
      <c r="M136" s="849">
        <v>294</v>
      </c>
      <c r="N136" s="849">
        <v>6</v>
      </c>
      <c r="O136" s="849">
        <v>1770</v>
      </c>
      <c r="P136" s="837">
        <v>0.86005830903790093</v>
      </c>
      <c r="Q136" s="850">
        <v>295</v>
      </c>
    </row>
    <row r="137" spans="1:17" ht="14.4" customHeight="1" x14ac:dyDescent="0.3">
      <c r="A137" s="831" t="s">
        <v>4184</v>
      </c>
      <c r="B137" s="832" t="s">
        <v>4185</v>
      </c>
      <c r="C137" s="832" t="s">
        <v>3554</v>
      </c>
      <c r="D137" s="832" t="s">
        <v>4374</v>
      </c>
      <c r="E137" s="832" t="s">
        <v>4375</v>
      </c>
      <c r="F137" s="849"/>
      <c r="G137" s="849"/>
      <c r="H137" s="849"/>
      <c r="I137" s="849"/>
      <c r="J137" s="849"/>
      <c r="K137" s="849"/>
      <c r="L137" s="849"/>
      <c r="M137" s="849"/>
      <c r="N137" s="849">
        <v>1</v>
      </c>
      <c r="O137" s="849">
        <v>28</v>
      </c>
      <c r="P137" s="837"/>
      <c r="Q137" s="850">
        <v>28</v>
      </c>
    </row>
    <row r="138" spans="1:17" ht="14.4" customHeight="1" x14ac:dyDescent="0.3">
      <c r="A138" s="831" t="s">
        <v>4184</v>
      </c>
      <c r="B138" s="832" t="s">
        <v>4185</v>
      </c>
      <c r="C138" s="832" t="s">
        <v>3554</v>
      </c>
      <c r="D138" s="832" t="s">
        <v>4376</v>
      </c>
      <c r="E138" s="832" t="s">
        <v>4377</v>
      </c>
      <c r="F138" s="849"/>
      <c r="G138" s="849"/>
      <c r="H138" s="849"/>
      <c r="I138" s="849"/>
      <c r="J138" s="849">
        <v>1</v>
      </c>
      <c r="K138" s="849">
        <v>374</v>
      </c>
      <c r="L138" s="849">
        <v>1</v>
      </c>
      <c r="M138" s="849">
        <v>374</v>
      </c>
      <c r="N138" s="849"/>
      <c r="O138" s="849"/>
      <c r="P138" s="837"/>
      <c r="Q138" s="850"/>
    </row>
    <row r="139" spans="1:17" ht="14.4" customHeight="1" x14ac:dyDescent="0.3">
      <c r="A139" s="831" t="s">
        <v>4184</v>
      </c>
      <c r="B139" s="832" t="s">
        <v>4185</v>
      </c>
      <c r="C139" s="832" t="s">
        <v>3554</v>
      </c>
      <c r="D139" s="832" t="s">
        <v>4378</v>
      </c>
      <c r="E139" s="832" t="s">
        <v>4379</v>
      </c>
      <c r="F139" s="849"/>
      <c r="G139" s="849"/>
      <c r="H139" s="849"/>
      <c r="I139" s="849"/>
      <c r="J139" s="849">
        <v>1</v>
      </c>
      <c r="K139" s="849">
        <v>45</v>
      </c>
      <c r="L139" s="849">
        <v>1</v>
      </c>
      <c r="M139" s="849">
        <v>45</v>
      </c>
      <c r="N139" s="849"/>
      <c r="O139" s="849"/>
      <c r="P139" s="837"/>
      <c r="Q139" s="850"/>
    </row>
    <row r="140" spans="1:17" ht="14.4" customHeight="1" x14ac:dyDescent="0.3">
      <c r="A140" s="831" t="s">
        <v>4184</v>
      </c>
      <c r="B140" s="832" t="s">
        <v>4185</v>
      </c>
      <c r="C140" s="832" t="s">
        <v>3554</v>
      </c>
      <c r="D140" s="832" t="s">
        <v>4380</v>
      </c>
      <c r="E140" s="832" t="s">
        <v>4381</v>
      </c>
      <c r="F140" s="849">
        <v>1</v>
      </c>
      <c r="G140" s="849">
        <v>310</v>
      </c>
      <c r="H140" s="849"/>
      <c r="I140" s="849">
        <v>310</v>
      </c>
      <c r="J140" s="849"/>
      <c r="K140" s="849"/>
      <c r="L140" s="849"/>
      <c r="M140" s="849"/>
      <c r="N140" s="849">
        <v>1</v>
      </c>
      <c r="O140" s="849">
        <v>310</v>
      </c>
      <c r="P140" s="837"/>
      <c r="Q140" s="850">
        <v>310</v>
      </c>
    </row>
    <row r="141" spans="1:17" ht="14.4" customHeight="1" x14ac:dyDescent="0.3">
      <c r="A141" s="831" t="s">
        <v>4184</v>
      </c>
      <c r="B141" s="832" t="s">
        <v>4185</v>
      </c>
      <c r="C141" s="832" t="s">
        <v>3554</v>
      </c>
      <c r="D141" s="832" t="s">
        <v>4382</v>
      </c>
      <c r="E141" s="832" t="s">
        <v>4383</v>
      </c>
      <c r="F141" s="849"/>
      <c r="G141" s="849"/>
      <c r="H141" s="849"/>
      <c r="I141" s="849"/>
      <c r="J141" s="849">
        <v>1</v>
      </c>
      <c r="K141" s="849">
        <v>31</v>
      </c>
      <c r="L141" s="849">
        <v>1</v>
      </c>
      <c r="M141" s="849">
        <v>31</v>
      </c>
      <c r="N141" s="849"/>
      <c r="O141" s="849"/>
      <c r="P141" s="837"/>
      <c r="Q141" s="850"/>
    </row>
    <row r="142" spans="1:17" ht="14.4" customHeight="1" x14ac:dyDescent="0.3">
      <c r="A142" s="831" t="s">
        <v>4184</v>
      </c>
      <c r="B142" s="832" t="s">
        <v>4185</v>
      </c>
      <c r="C142" s="832" t="s">
        <v>3554</v>
      </c>
      <c r="D142" s="832" t="s">
        <v>4384</v>
      </c>
      <c r="E142" s="832" t="s">
        <v>4385</v>
      </c>
      <c r="F142" s="849">
        <v>1</v>
      </c>
      <c r="G142" s="849">
        <v>528</v>
      </c>
      <c r="H142" s="849"/>
      <c r="I142" s="849">
        <v>528</v>
      </c>
      <c r="J142" s="849"/>
      <c r="K142" s="849"/>
      <c r="L142" s="849"/>
      <c r="M142" s="849"/>
      <c r="N142" s="849"/>
      <c r="O142" s="849"/>
      <c r="P142" s="837"/>
      <c r="Q142" s="850"/>
    </row>
    <row r="143" spans="1:17" ht="14.4" customHeight="1" x14ac:dyDescent="0.3">
      <c r="A143" s="831" t="s">
        <v>4184</v>
      </c>
      <c r="B143" s="832" t="s">
        <v>4185</v>
      </c>
      <c r="C143" s="832" t="s">
        <v>3554</v>
      </c>
      <c r="D143" s="832" t="s">
        <v>4386</v>
      </c>
      <c r="E143" s="832" t="s">
        <v>4387</v>
      </c>
      <c r="F143" s="849">
        <v>1</v>
      </c>
      <c r="G143" s="849">
        <v>1768</v>
      </c>
      <c r="H143" s="849"/>
      <c r="I143" s="849">
        <v>1768</v>
      </c>
      <c r="J143" s="849"/>
      <c r="K143" s="849"/>
      <c r="L143" s="849"/>
      <c r="M143" s="849"/>
      <c r="N143" s="849"/>
      <c r="O143" s="849"/>
      <c r="P143" s="837"/>
      <c r="Q143" s="850"/>
    </row>
    <row r="144" spans="1:17" ht="14.4" customHeight="1" x14ac:dyDescent="0.3">
      <c r="A144" s="831" t="s">
        <v>4184</v>
      </c>
      <c r="B144" s="832" t="s">
        <v>4185</v>
      </c>
      <c r="C144" s="832" t="s">
        <v>3554</v>
      </c>
      <c r="D144" s="832" t="s">
        <v>4388</v>
      </c>
      <c r="E144" s="832" t="s">
        <v>4389</v>
      </c>
      <c r="F144" s="849"/>
      <c r="G144" s="849"/>
      <c r="H144" s="849"/>
      <c r="I144" s="849"/>
      <c r="J144" s="849">
        <v>1</v>
      </c>
      <c r="K144" s="849">
        <v>190</v>
      </c>
      <c r="L144" s="849">
        <v>1</v>
      </c>
      <c r="M144" s="849">
        <v>190</v>
      </c>
      <c r="N144" s="849">
        <v>1</v>
      </c>
      <c r="O144" s="849">
        <v>190</v>
      </c>
      <c r="P144" s="837">
        <v>1</v>
      </c>
      <c r="Q144" s="850">
        <v>190</v>
      </c>
    </row>
    <row r="145" spans="1:17" ht="14.4" customHeight="1" x14ac:dyDescent="0.3">
      <c r="A145" s="831" t="s">
        <v>4184</v>
      </c>
      <c r="B145" s="832" t="s">
        <v>4185</v>
      </c>
      <c r="C145" s="832" t="s">
        <v>3554</v>
      </c>
      <c r="D145" s="832" t="s">
        <v>4390</v>
      </c>
      <c r="E145" s="832" t="s">
        <v>4391</v>
      </c>
      <c r="F145" s="849"/>
      <c r="G145" s="849"/>
      <c r="H145" s="849"/>
      <c r="I145" s="849"/>
      <c r="J145" s="849"/>
      <c r="K145" s="849"/>
      <c r="L145" s="849"/>
      <c r="M145" s="849"/>
      <c r="N145" s="849">
        <v>2</v>
      </c>
      <c r="O145" s="849">
        <v>266</v>
      </c>
      <c r="P145" s="837"/>
      <c r="Q145" s="850">
        <v>133</v>
      </c>
    </row>
    <row r="146" spans="1:17" ht="14.4" customHeight="1" x14ac:dyDescent="0.3">
      <c r="A146" s="831" t="s">
        <v>4184</v>
      </c>
      <c r="B146" s="832" t="s">
        <v>4185</v>
      </c>
      <c r="C146" s="832" t="s">
        <v>3554</v>
      </c>
      <c r="D146" s="832" t="s">
        <v>4392</v>
      </c>
      <c r="E146" s="832" t="s">
        <v>4393</v>
      </c>
      <c r="F146" s="849">
        <v>292</v>
      </c>
      <c r="G146" s="849">
        <v>10804</v>
      </c>
      <c r="H146" s="849">
        <v>0.65617977528089888</v>
      </c>
      <c r="I146" s="849">
        <v>37</v>
      </c>
      <c r="J146" s="849">
        <v>445</v>
      </c>
      <c r="K146" s="849">
        <v>16465</v>
      </c>
      <c r="L146" s="849">
        <v>1</v>
      </c>
      <c r="M146" s="849">
        <v>37</v>
      </c>
      <c r="N146" s="849">
        <v>367</v>
      </c>
      <c r="O146" s="849">
        <v>13579</v>
      </c>
      <c r="P146" s="837">
        <v>0.82471910112359548</v>
      </c>
      <c r="Q146" s="850">
        <v>37</v>
      </c>
    </row>
    <row r="147" spans="1:17" ht="14.4" customHeight="1" x14ac:dyDescent="0.3">
      <c r="A147" s="831" t="s">
        <v>4184</v>
      </c>
      <c r="B147" s="832" t="s">
        <v>4185</v>
      </c>
      <c r="C147" s="832" t="s">
        <v>3554</v>
      </c>
      <c r="D147" s="832" t="s">
        <v>4394</v>
      </c>
      <c r="E147" s="832" t="s">
        <v>4395</v>
      </c>
      <c r="F147" s="849">
        <v>2</v>
      </c>
      <c r="G147" s="849">
        <v>342</v>
      </c>
      <c r="H147" s="849"/>
      <c r="I147" s="849">
        <v>171</v>
      </c>
      <c r="J147" s="849"/>
      <c r="K147" s="849"/>
      <c r="L147" s="849"/>
      <c r="M147" s="849"/>
      <c r="N147" s="849">
        <v>2</v>
      </c>
      <c r="O147" s="849">
        <v>342</v>
      </c>
      <c r="P147" s="837"/>
      <c r="Q147" s="850">
        <v>171</v>
      </c>
    </row>
    <row r="148" spans="1:17" ht="14.4" customHeight="1" x14ac:dyDescent="0.3">
      <c r="A148" s="831" t="s">
        <v>4184</v>
      </c>
      <c r="B148" s="832" t="s">
        <v>4185</v>
      </c>
      <c r="C148" s="832" t="s">
        <v>3554</v>
      </c>
      <c r="D148" s="832" t="s">
        <v>4396</v>
      </c>
      <c r="E148" s="832" t="s">
        <v>4397</v>
      </c>
      <c r="F148" s="849"/>
      <c r="G148" s="849"/>
      <c r="H148" s="849"/>
      <c r="I148" s="849"/>
      <c r="J148" s="849">
        <v>46</v>
      </c>
      <c r="K148" s="849">
        <v>4278</v>
      </c>
      <c r="L148" s="849">
        <v>1</v>
      </c>
      <c r="M148" s="849">
        <v>93</v>
      </c>
      <c r="N148" s="849">
        <v>4</v>
      </c>
      <c r="O148" s="849">
        <v>372</v>
      </c>
      <c r="P148" s="837">
        <v>8.6956521739130432E-2</v>
      </c>
      <c r="Q148" s="850">
        <v>93</v>
      </c>
    </row>
    <row r="149" spans="1:17" ht="14.4" customHeight="1" x14ac:dyDescent="0.3">
      <c r="A149" s="831" t="s">
        <v>4184</v>
      </c>
      <c r="B149" s="832" t="s">
        <v>4398</v>
      </c>
      <c r="C149" s="832" t="s">
        <v>3554</v>
      </c>
      <c r="D149" s="832" t="s">
        <v>4399</v>
      </c>
      <c r="E149" s="832" t="s">
        <v>4400</v>
      </c>
      <c r="F149" s="849"/>
      <c r="G149" s="849"/>
      <c r="H149" s="849"/>
      <c r="I149" s="849"/>
      <c r="J149" s="849"/>
      <c r="K149" s="849"/>
      <c r="L149" s="849"/>
      <c r="M149" s="849"/>
      <c r="N149" s="849">
        <v>1</v>
      </c>
      <c r="O149" s="849">
        <v>1038</v>
      </c>
      <c r="P149" s="837"/>
      <c r="Q149" s="850">
        <v>1038</v>
      </c>
    </row>
    <row r="150" spans="1:17" ht="14.4" customHeight="1" x14ac:dyDescent="0.3">
      <c r="A150" s="831" t="s">
        <v>4401</v>
      </c>
      <c r="B150" s="832" t="s">
        <v>4402</v>
      </c>
      <c r="C150" s="832" t="s">
        <v>3559</v>
      </c>
      <c r="D150" s="832" t="s">
        <v>4403</v>
      </c>
      <c r="E150" s="832" t="s">
        <v>4404</v>
      </c>
      <c r="F150" s="849">
        <v>0.67</v>
      </c>
      <c r="G150" s="849">
        <v>1814.38</v>
      </c>
      <c r="H150" s="849"/>
      <c r="I150" s="849">
        <v>2708.0298507462685</v>
      </c>
      <c r="J150" s="849"/>
      <c r="K150" s="849"/>
      <c r="L150" s="849"/>
      <c r="M150" s="849"/>
      <c r="N150" s="849">
        <v>0.67</v>
      </c>
      <c r="O150" s="849">
        <v>1735.65</v>
      </c>
      <c r="P150" s="837"/>
      <c r="Q150" s="850">
        <v>2590.5223880597014</v>
      </c>
    </row>
    <row r="151" spans="1:17" ht="14.4" customHeight="1" x14ac:dyDescent="0.3">
      <c r="A151" s="831" t="s">
        <v>4401</v>
      </c>
      <c r="B151" s="832" t="s">
        <v>4402</v>
      </c>
      <c r="C151" s="832" t="s">
        <v>3559</v>
      </c>
      <c r="D151" s="832" t="s">
        <v>4405</v>
      </c>
      <c r="E151" s="832" t="s">
        <v>4404</v>
      </c>
      <c r="F151" s="849">
        <v>0.2</v>
      </c>
      <c r="G151" s="849">
        <v>1354.02</v>
      </c>
      <c r="H151" s="849">
        <v>1</v>
      </c>
      <c r="I151" s="849">
        <v>6770.0999999999995</v>
      </c>
      <c r="J151" s="849">
        <v>0.2</v>
      </c>
      <c r="K151" s="849">
        <v>1354.02</v>
      </c>
      <c r="L151" s="849">
        <v>1</v>
      </c>
      <c r="M151" s="849">
        <v>6770.0999999999995</v>
      </c>
      <c r="N151" s="849">
        <v>1.2</v>
      </c>
      <c r="O151" s="849">
        <v>7771.57</v>
      </c>
      <c r="P151" s="837">
        <v>5.7396271842365696</v>
      </c>
      <c r="Q151" s="850">
        <v>6476.3083333333334</v>
      </c>
    </row>
    <row r="152" spans="1:17" ht="14.4" customHeight="1" x14ac:dyDescent="0.3">
      <c r="A152" s="831" t="s">
        <v>4401</v>
      </c>
      <c r="B152" s="832" t="s">
        <v>4402</v>
      </c>
      <c r="C152" s="832" t="s">
        <v>3559</v>
      </c>
      <c r="D152" s="832" t="s">
        <v>4406</v>
      </c>
      <c r="E152" s="832" t="s">
        <v>4108</v>
      </c>
      <c r="F152" s="849">
        <v>1</v>
      </c>
      <c r="G152" s="849">
        <v>1004.83</v>
      </c>
      <c r="H152" s="849">
        <v>0.83333747999237018</v>
      </c>
      <c r="I152" s="849">
        <v>1004.83</v>
      </c>
      <c r="J152" s="849">
        <v>1.2</v>
      </c>
      <c r="K152" s="849">
        <v>1205.79</v>
      </c>
      <c r="L152" s="849">
        <v>1</v>
      </c>
      <c r="M152" s="849">
        <v>1004.825</v>
      </c>
      <c r="N152" s="849"/>
      <c r="O152" s="849"/>
      <c r="P152" s="837"/>
      <c r="Q152" s="850"/>
    </row>
    <row r="153" spans="1:17" ht="14.4" customHeight="1" x14ac:dyDescent="0.3">
      <c r="A153" s="831" t="s">
        <v>4401</v>
      </c>
      <c r="B153" s="832" t="s">
        <v>4402</v>
      </c>
      <c r="C153" s="832" t="s">
        <v>3559</v>
      </c>
      <c r="D153" s="832" t="s">
        <v>4407</v>
      </c>
      <c r="E153" s="832" t="s">
        <v>4408</v>
      </c>
      <c r="F153" s="849">
        <v>0.12</v>
      </c>
      <c r="G153" s="849">
        <v>1186.55</v>
      </c>
      <c r="H153" s="849">
        <v>1.0000084278658958</v>
      </c>
      <c r="I153" s="849">
        <v>9887.9166666666661</v>
      </c>
      <c r="J153" s="849">
        <v>0.12000000000000001</v>
      </c>
      <c r="K153" s="849">
        <v>1186.54</v>
      </c>
      <c r="L153" s="849">
        <v>1</v>
      </c>
      <c r="M153" s="849">
        <v>9887.8333333333321</v>
      </c>
      <c r="N153" s="849"/>
      <c r="O153" s="849"/>
      <c r="P153" s="837"/>
      <c r="Q153" s="850"/>
    </row>
    <row r="154" spans="1:17" ht="14.4" customHeight="1" x14ac:dyDescent="0.3">
      <c r="A154" s="831" t="s">
        <v>4401</v>
      </c>
      <c r="B154" s="832" t="s">
        <v>4402</v>
      </c>
      <c r="C154" s="832" t="s">
        <v>3559</v>
      </c>
      <c r="D154" s="832" t="s">
        <v>4409</v>
      </c>
      <c r="E154" s="832" t="s">
        <v>4410</v>
      </c>
      <c r="F154" s="849">
        <v>1</v>
      </c>
      <c r="G154" s="849">
        <v>932.82</v>
      </c>
      <c r="H154" s="849">
        <v>1.105944561686387</v>
      </c>
      <c r="I154" s="849">
        <v>932.82</v>
      </c>
      <c r="J154" s="849">
        <v>1</v>
      </c>
      <c r="K154" s="849">
        <v>843.46</v>
      </c>
      <c r="L154" s="849">
        <v>1</v>
      </c>
      <c r="M154" s="849">
        <v>843.46</v>
      </c>
      <c r="N154" s="849">
        <v>1</v>
      </c>
      <c r="O154" s="849">
        <v>843.46</v>
      </c>
      <c r="P154" s="837">
        <v>1</v>
      </c>
      <c r="Q154" s="850">
        <v>843.46</v>
      </c>
    </row>
    <row r="155" spans="1:17" ht="14.4" customHeight="1" x14ac:dyDescent="0.3">
      <c r="A155" s="831" t="s">
        <v>4401</v>
      </c>
      <c r="B155" s="832" t="s">
        <v>4402</v>
      </c>
      <c r="C155" s="832" t="s">
        <v>3559</v>
      </c>
      <c r="D155" s="832" t="s">
        <v>4411</v>
      </c>
      <c r="E155" s="832" t="s">
        <v>4110</v>
      </c>
      <c r="F155" s="849">
        <v>0.11</v>
      </c>
      <c r="G155" s="849">
        <v>973.94</v>
      </c>
      <c r="H155" s="849">
        <v>2.1416571378309439</v>
      </c>
      <c r="I155" s="849">
        <v>8854</v>
      </c>
      <c r="J155" s="849">
        <v>0.05</v>
      </c>
      <c r="K155" s="849">
        <v>454.76</v>
      </c>
      <c r="L155" s="849">
        <v>1</v>
      </c>
      <c r="M155" s="849">
        <v>9095.1999999999989</v>
      </c>
      <c r="N155" s="849"/>
      <c r="O155" s="849"/>
      <c r="P155" s="837"/>
      <c r="Q155" s="850"/>
    </row>
    <row r="156" spans="1:17" ht="14.4" customHeight="1" x14ac:dyDescent="0.3">
      <c r="A156" s="831" t="s">
        <v>4401</v>
      </c>
      <c r="B156" s="832" t="s">
        <v>4402</v>
      </c>
      <c r="C156" s="832" t="s">
        <v>3559</v>
      </c>
      <c r="D156" s="832" t="s">
        <v>4109</v>
      </c>
      <c r="E156" s="832" t="s">
        <v>4110</v>
      </c>
      <c r="F156" s="849">
        <v>0.35</v>
      </c>
      <c r="G156" s="849">
        <v>619.78</v>
      </c>
      <c r="H156" s="849"/>
      <c r="I156" s="849">
        <v>1770.8</v>
      </c>
      <c r="J156" s="849"/>
      <c r="K156" s="849"/>
      <c r="L156" s="849"/>
      <c r="M156" s="849"/>
      <c r="N156" s="849"/>
      <c r="O156" s="849"/>
      <c r="P156" s="837"/>
      <c r="Q156" s="850"/>
    </row>
    <row r="157" spans="1:17" ht="14.4" customHeight="1" x14ac:dyDescent="0.3">
      <c r="A157" s="831" t="s">
        <v>4401</v>
      </c>
      <c r="B157" s="832" t="s">
        <v>4402</v>
      </c>
      <c r="C157" s="832" t="s">
        <v>3559</v>
      </c>
      <c r="D157" s="832" t="s">
        <v>4111</v>
      </c>
      <c r="E157" s="832" t="s">
        <v>4112</v>
      </c>
      <c r="F157" s="849">
        <v>0.05</v>
      </c>
      <c r="G157" s="849">
        <v>45.19</v>
      </c>
      <c r="H157" s="849">
        <v>1</v>
      </c>
      <c r="I157" s="849">
        <v>903.8</v>
      </c>
      <c r="J157" s="849">
        <v>0.05</v>
      </c>
      <c r="K157" s="849">
        <v>45.19</v>
      </c>
      <c r="L157" s="849">
        <v>1</v>
      </c>
      <c r="M157" s="849">
        <v>903.8</v>
      </c>
      <c r="N157" s="849">
        <v>0.05</v>
      </c>
      <c r="O157" s="849">
        <v>45.19</v>
      </c>
      <c r="P157" s="837">
        <v>1</v>
      </c>
      <c r="Q157" s="850">
        <v>903.8</v>
      </c>
    </row>
    <row r="158" spans="1:17" ht="14.4" customHeight="1" x14ac:dyDescent="0.3">
      <c r="A158" s="831" t="s">
        <v>4401</v>
      </c>
      <c r="B158" s="832" t="s">
        <v>4402</v>
      </c>
      <c r="C158" s="832" t="s">
        <v>3559</v>
      </c>
      <c r="D158" s="832" t="s">
        <v>4412</v>
      </c>
      <c r="E158" s="832" t="s">
        <v>4110</v>
      </c>
      <c r="F158" s="849"/>
      <c r="G158" s="849"/>
      <c r="H158" s="849"/>
      <c r="I158" s="849"/>
      <c r="J158" s="849"/>
      <c r="K158" s="849"/>
      <c r="L158" s="849"/>
      <c r="M158" s="849"/>
      <c r="N158" s="849">
        <v>0.04</v>
      </c>
      <c r="O158" s="849">
        <v>1309.7</v>
      </c>
      <c r="P158" s="837"/>
      <c r="Q158" s="850">
        <v>32742.5</v>
      </c>
    </row>
    <row r="159" spans="1:17" ht="14.4" customHeight="1" x14ac:dyDescent="0.3">
      <c r="A159" s="831" t="s">
        <v>4401</v>
      </c>
      <c r="B159" s="832" t="s">
        <v>4402</v>
      </c>
      <c r="C159" s="832" t="s">
        <v>3702</v>
      </c>
      <c r="D159" s="832" t="s">
        <v>3703</v>
      </c>
      <c r="E159" s="832" t="s">
        <v>3704</v>
      </c>
      <c r="F159" s="849">
        <v>1</v>
      </c>
      <c r="G159" s="849">
        <v>1707.31</v>
      </c>
      <c r="H159" s="849"/>
      <c r="I159" s="849">
        <v>1707.31</v>
      </c>
      <c r="J159" s="849"/>
      <c r="K159" s="849"/>
      <c r="L159" s="849"/>
      <c r="M159" s="849"/>
      <c r="N159" s="849"/>
      <c r="O159" s="849"/>
      <c r="P159" s="837"/>
      <c r="Q159" s="850"/>
    </row>
    <row r="160" spans="1:17" ht="14.4" customHeight="1" x14ac:dyDescent="0.3">
      <c r="A160" s="831" t="s">
        <v>4401</v>
      </c>
      <c r="B160" s="832" t="s">
        <v>4402</v>
      </c>
      <c r="C160" s="832" t="s">
        <v>3702</v>
      </c>
      <c r="D160" s="832" t="s">
        <v>4413</v>
      </c>
      <c r="E160" s="832" t="s">
        <v>4414</v>
      </c>
      <c r="F160" s="849">
        <v>1</v>
      </c>
      <c r="G160" s="849">
        <v>2141.85</v>
      </c>
      <c r="H160" s="849"/>
      <c r="I160" s="849">
        <v>2141.85</v>
      </c>
      <c r="J160" s="849"/>
      <c r="K160" s="849"/>
      <c r="L160" s="849"/>
      <c r="M160" s="849"/>
      <c r="N160" s="849"/>
      <c r="O160" s="849"/>
      <c r="P160" s="837"/>
      <c r="Q160" s="850"/>
    </row>
    <row r="161" spans="1:17" ht="14.4" customHeight="1" x14ac:dyDescent="0.3">
      <c r="A161" s="831" t="s">
        <v>4401</v>
      </c>
      <c r="B161" s="832" t="s">
        <v>4402</v>
      </c>
      <c r="C161" s="832" t="s">
        <v>3702</v>
      </c>
      <c r="D161" s="832" t="s">
        <v>4415</v>
      </c>
      <c r="E161" s="832" t="s">
        <v>4416</v>
      </c>
      <c r="F161" s="849">
        <v>1</v>
      </c>
      <c r="G161" s="849">
        <v>6890.78</v>
      </c>
      <c r="H161" s="849"/>
      <c r="I161" s="849">
        <v>6890.78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" customHeight="1" x14ac:dyDescent="0.3">
      <c r="A162" s="831" t="s">
        <v>4401</v>
      </c>
      <c r="B162" s="832" t="s">
        <v>4402</v>
      </c>
      <c r="C162" s="832" t="s">
        <v>3702</v>
      </c>
      <c r="D162" s="832" t="s">
        <v>4417</v>
      </c>
      <c r="E162" s="832" t="s">
        <v>4418</v>
      </c>
      <c r="F162" s="849">
        <v>1</v>
      </c>
      <c r="G162" s="849">
        <v>1002.8</v>
      </c>
      <c r="H162" s="849"/>
      <c r="I162" s="849">
        <v>1002.8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4401</v>
      </c>
      <c r="B163" s="832" t="s">
        <v>4402</v>
      </c>
      <c r="C163" s="832" t="s">
        <v>3702</v>
      </c>
      <c r="D163" s="832" t="s">
        <v>4419</v>
      </c>
      <c r="E163" s="832" t="s">
        <v>4420</v>
      </c>
      <c r="F163" s="849">
        <v>1</v>
      </c>
      <c r="G163" s="849">
        <v>7650</v>
      </c>
      <c r="H163" s="849"/>
      <c r="I163" s="849">
        <v>7650</v>
      </c>
      <c r="J163" s="849"/>
      <c r="K163" s="849"/>
      <c r="L163" s="849"/>
      <c r="M163" s="849"/>
      <c r="N163" s="849"/>
      <c r="O163" s="849"/>
      <c r="P163" s="837"/>
      <c r="Q163" s="850"/>
    </row>
    <row r="164" spans="1:17" ht="14.4" customHeight="1" x14ac:dyDescent="0.3">
      <c r="A164" s="831" t="s">
        <v>4401</v>
      </c>
      <c r="B164" s="832" t="s">
        <v>4402</v>
      </c>
      <c r="C164" s="832" t="s">
        <v>3702</v>
      </c>
      <c r="D164" s="832" t="s">
        <v>4421</v>
      </c>
      <c r="E164" s="832" t="s">
        <v>4422</v>
      </c>
      <c r="F164" s="849">
        <v>1</v>
      </c>
      <c r="G164" s="849">
        <v>1146.33</v>
      </c>
      <c r="H164" s="849"/>
      <c r="I164" s="849">
        <v>1146.33</v>
      </c>
      <c r="J164" s="849"/>
      <c r="K164" s="849"/>
      <c r="L164" s="849"/>
      <c r="M164" s="849"/>
      <c r="N164" s="849"/>
      <c r="O164" s="849"/>
      <c r="P164" s="837"/>
      <c r="Q164" s="850"/>
    </row>
    <row r="165" spans="1:17" ht="14.4" customHeight="1" x14ac:dyDescent="0.3">
      <c r="A165" s="831" t="s">
        <v>4401</v>
      </c>
      <c r="B165" s="832" t="s">
        <v>4402</v>
      </c>
      <c r="C165" s="832" t="s">
        <v>3702</v>
      </c>
      <c r="D165" s="832" t="s">
        <v>4423</v>
      </c>
      <c r="E165" s="832" t="s">
        <v>4424</v>
      </c>
      <c r="F165" s="849">
        <v>1</v>
      </c>
      <c r="G165" s="849">
        <v>6587.13</v>
      </c>
      <c r="H165" s="849"/>
      <c r="I165" s="849">
        <v>6587.13</v>
      </c>
      <c r="J165" s="849"/>
      <c r="K165" s="849"/>
      <c r="L165" s="849"/>
      <c r="M165" s="849"/>
      <c r="N165" s="849"/>
      <c r="O165" s="849"/>
      <c r="P165" s="837"/>
      <c r="Q165" s="850"/>
    </row>
    <row r="166" spans="1:17" ht="14.4" customHeight="1" x14ac:dyDescent="0.3">
      <c r="A166" s="831" t="s">
        <v>4401</v>
      </c>
      <c r="B166" s="832" t="s">
        <v>4402</v>
      </c>
      <c r="C166" s="832" t="s">
        <v>3554</v>
      </c>
      <c r="D166" s="832" t="s">
        <v>4425</v>
      </c>
      <c r="E166" s="832" t="s">
        <v>4426</v>
      </c>
      <c r="F166" s="849"/>
      <c r="G166" s="849"/>
      <c r="H166" s="849"/>
      <c r="I166" s="849"/>
      <c r="J166" s="849"/>
      <c r="K166" s="849"/>
      <c r="L166" s="849"/>
      <c r="M166" s="849"/>
      <c r="N166" s="849">
        <v>1</v>
      </c>
      <c r="O166" s="849">
        <v>214</v>
      </c>
      <c r="P166" s="837"/>
      <c r="Q166" s="850">
        <v>214</v>
      </c>
    </row>
    <row r="167" spans="1:17" ht="14.4" customHeight="1" x14ac:dyDescent="0.3">
      <c r="A167" s="831" t="s">
        <v>4401</v>
      </c>
      <c r="B167" s="832" t="s">
        <v>4402</v>
      </c>
      <c r="C167" s="832" t="s">
        <v>3554</v>
      </c>
      <c r="D167" s="832" t="s">
        <v>4427</v>
      </c>
      <c r="E167" s="832" t="s">
        <v>4428</v>
      </c>
      <c r="F167" s="849">
        <v>2</v>
      </c>
      <c r="G167" s="849">
        <v>310</v>
      </c>
      <c r="H167" s="849">
        <v>2</v>
      </c>
      <c r="I167" s="849">
        <v>155</v>
      </c>
      <c r="J167" s="849">
        <v>1</v>
      </c>
      <c r="K167" s="849">
        <v>155</v>
      </c>
      <c r="L167" s="849">
        <v>1</v>
      </c>
      <c r="M167" s="849">
        <v>155</v>
      </c>
      <c r="N167" s="849">
        <v>2</v>
      </c>
      <c r="O167" s="849">
        <v>310</v>
      </c>
      <c r="P167" s="837">
        <v>2</v>
      </c>
      <c r="Q167" s="850">
        <v>155</v>
      </c>
    </row>
    <row r="168" spans="1:17" ht="14.4" customHeight="1" x14ac:dyDescent="0.3">
      <c r="A168" s="831" t="s">
        <v>4401</v>
      </c>
      <c r="B168" s="832" t="s">
        <v>4402</v>
      </c>
      <c r="C168" s="832" t="s">
        <v>3554</v>
      </c>
      <c r="D168" s="832" t="s">
        <v>4429</v>
      </c>
      <c r="E168" s="832" t="s">
        <v>4430</v>
      </c>
      <c r="F168" s="849">
        <v>8</v>
      </c>
      <c r="G168" s="849">
        <v>1496</v>
      </c>
      <c r="H168" s="849">
        <v>1.6</v>
      </c>
      <c r="I168" s="849">
        <v>187</v>
      </c>
      <c r="J168" s="849">
        <v>5</v>
      </c>
      <c r="K168" s="849">
        <v>935</v>
      </c>
      <c r="L168" s="849">
        <v>1</v>
      </c>
      <c r="M168" s="849">
        <v>187</v>
      </c>
      <c r="N168" s="849">
        <v>9</v>
      </c>
      <c r="O168" s="849">
        <v>1683</v>
      </c>
      <c r="P168" s="837">
        <v>1.8</v>
      </c>
      <c r="Q168" s="850">
        <v>187</v>
      </c>
    </row>
    <row r="169" spans="1:17" ht="14.4" customHeight="1" x14ac:dyDescent="0.3">
      <c r="A169" s="831" t="s">
        <v>4401</v>
      </c>
      <c r="B169" s="832" t="s">
        <v>4402</v>
      </c>
      <c r="C169" s="832" t="s">
        <v>3554</v>
      </c>
      <c r="D169" s="832" t="s">
        <v>4431</v>
      </c>
      <c r="E169" s="832" t="s">
        <v>4432</v>
      </c>
      <c r="F169" s="849">
        <v>21</v>
      </c>
      <c r="G169" s="849">
        <v>2688</v>
      </c>
      <c r="H169" s="849">
        <v>0.91304347826086951</v>
      </c>
      <c r="I169" s="849">
        <v>128</v>
      </c>
      <c r="J169" s="849">
        <v>23</v>
      </c>
      <c r="K169" s="849">
        <v>2944</v>
      </c>
      <c r="L169" s="849">
        <v>1</v>
      </c>
      <c r="M169" s="849">
        <v>128</v>
      </c>
      <c r="N169" s="849">
        <v>12</v>
      </c>
      <c r="O169" s="849">
        <v>1536</v>
      </c>
      <c r="P169" s="837">
        <v>0.52173913043478259</v>
      </c>
      <c r="Q169" s="850">
        <v>128</v>
      </c>
    </row>
    <row r="170" spans="1:17" ht="14.4" customHeight="1" x14ac:dyDescent="0.3">
      <c r="A170" s="831" t="s">
        <v>4401</v>
      </c>
      <c r="B170" s="832" t="s">
        <v>4402</v>
      </c>
      <c r="C170" s="832" t="s">
        <v>3554</v>
      </c>
      <c r="D170" s="832" t="s">
        <v>4433</v>
      </c>
      <c r="E170" s="832" t="s">
        <v>4434</v>
      </c>
      <c r="F170" s="849">
        <v>13</v>
      </c>
      <c r="G170" s="849">
        <v>2899</v>
      </c>
      <c r="H170" s="849">
        <v>0.8666666666666667</v>
      </c>
      <c r="I170" s="849">
        <v>223</v>
      </c>
      <c r="J170" s="849">
        <v>15</v>
      </c>
      <c r="K170" s="849">
        <v>3345</v>
      </c>
      <c r="L170" s="849">
        <v>1</v>
      </c>
      <c r="M170" s="849">
        <v>223</v>
      </c>
      <c r="N170" s="849">
        <v>15</v>
      </c>
      <c r="O170" s="849">
        <v>3360</v>
      </c>
      <c r="P170" s="837">
        <v>1.0044843049327354</v>
      </c>
      <c r="Q170" s="850">
        <v>224</v>
      </c>
    </row>
    <row r="171" spans="1:17" ht="14.4" customHeight="1" x14ac:dyDescent="0.3">
      <c r="A171" s="831" t="s">
        <v>4401</v>
      </c>
      <c r="B171" s="832" t="s">
        <v>4402</v>
      </c>
      <c r="C171" s="832" t="s">
        <v>3554</v>
      </c>
      <c r="D171" s="832" t="s">
        <v>4435</v>
      </c>
      <c r="E171" s="832" t="s">
        <v>4436</v>
      </c>
      <c r="F171" s="849">
        <v>2</v>
      </c>
      <c r="G171" s="849">
        <v>446</v>
      </c>
      <c r="H171" s="849"/>
      <c r="I171" s="849">
        <v>223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" customHeight="1" x14ac:dyDescent="0.3">
      <c r="A172" s="831" t="s">
        <v>4401</v>
      </c>
      <c r="B172" s="832" t="s">
        <v>4402</v>
      </c>
      <c r="C172" s="832" t="s">
        <v>3554</v>
      </c>
      <c r="D172" s="832" t="s">
        <v>4437</v>
      </c>
      <c r="E172" s="832" t="s">
        <v>4438</v>
      </c>
      <c r="F172" s="849">
        <v>9</v>
      </c>
      <c r="G172" s="849">
        <v>2025</v>
      </c>
      <c r="H172" s="849">
        <v>1</v>
      </c>
      <c r="I172" s="849">
        <v>225</v>
      </c>
      <c r="J172" s="849">
        <v>9</v>
      </c>
      <c r="K172" s="849">
        <v>2025</v>
      </c>
      <c r="L172" s="849">
        <v>1</v>
      </c>
      <c r="M172" s="849">
        <v>225</v>
      </c>
      <c r="N172" s="849">
        <v>8</v>
      </c>
      <c r="O172" s="849">
        <v>1808</v>
      </c>
      <c r="P172" s="837">
        <v>0.89283950617283947</v>
      </c>
      <c r="Q172" s="850">
        <v>226</v>
      </c>
    </row>
    <row r="173" spans="1:17" ht="14.4" customHeight="1" x14ac:dyDescent="0.3">
      <c r="A173" s="831" t="s">
        <v>4401</v>
      </c>
      <c r="B173" s="832" t="s">
        <v>4402</v>
      </c>
      <c r="C173" s="832" t="s">
        <v>3554</v>
      </c>
      <c r="D173" s="832" t="s">
        <v>4439</v>
      </c>
      <c r="E173" s="832" t="s">
        <v>4440</v>
      </c>
      <c r="F173" s="849"/>
      <c r="G173" s="849"/>
      <c r="H173" s="849"/>
      <c r="I173" s="849"/>
      <c r="J173" s="849"/>
      <c r="K173" s="849"/>
      <c r="L173" s="849"/>
      <c r="M173" s="849"/>
      <c r="N173" s="849">
        <v>2</v>
      </c>
      <c r="O173" s="849">
        <v>700</v>
      </c>
      <c r="P173" s="837"/>
      <c r="Q173" s="850">
        <v>350</v>
      </c>
    </row>
    <row r="174" spans="1:17" ht="14.4" customHeight="1" x14ac:dyDescent="0.3">
      <c r="A174" s="831" t="s">
        <v>4401</v>
      </c>
      <c r="B174" s="832" t="s">
        <v>4402</v>
      </c>
      <c r="C174" s="832" t="s">
        <v>3554</v>
      </c>
      <c r="D174" s="832" t="s">
        <v>4441</v>
      </c>
      <c r="E174" s="832" t="s">
        <v>4442</v>
      </c>
      <c r="F174" s="849">
        <v>1</v>
      </c>
      <c r="G174" s="849">
        <v>4164</v>
      </c>
      <c r="H174" s="849"/>
      <c r="I174" s="849">
        <v>4164</v>
      </c>
      <c r="J174" s="849"/>
      <c r="K174" s="849"/>
      <c r="L174" s="849"/>
      <c r="M174" s="849"/>
      <c r="N174" s="849"/>
      <c r="O174" s="849"/>
      <c r="P174" s="837"/>
      <c r="Q174" s="850"/>
    </row>
    <row r="175" spans="1:17" ht="14.4" customHeight="1" x14ac:dyDescent="0.3">
      <c r="A175" s="831" t="s">
        <v>4401</v>
      </c>
      <c r="B175" s="832" t="s">
        <v>4402</v>
      </c>
      <c r="C175" s="832" t="s">
        <v>3554</v>
      </c>
      <c r="D175" s="832" t="s">
        <v>4443</v>
      </c>
      <c r="E175" s="832" t="s">
        <v>4444</v>
      </c>
      <c r="F175" s="849">
        <v>2</v>
      </c>
      <c r="G175" s="849">
        <v>7720</v>
      </c>
      <c r="H175" s="849"/>
      <c r="I175" s="849">
        <v>3860</v>
      </c>
      <c r="J175" s="849"/>
      <c r="K175" s="849"/>
      <c r="L175" s="849"/>
      <c r="M175" s="849"/>
      <c r="N175" s="849"/>
      <c r="O175" s="849"/>
      <c r="P175" s="837"/>
      <c r="Q175" s="850"/>
    </row>
    <row r="176" spans="1:17" ht="14.4" customHeight="1" x14ac:dyDescent="0.3">
      <c r="A176" s="831" t="s">
        <v>4401</v>
      </c>
      <c r="B176" s="832" t="s">
        <v>4402</v>
      </c>
      <c r="C176" s="832" t="s">
        <v>3554</v>
      </c>
      <c r="D176" s="832" t="s">
        <v>4445</v>
      </c>
      <c r="E176" s="832" t="s">
        <v>4446</v>
      </c>
      <c r="F176" s="849">
        <v>3</v>
      </c>
      <c r="G176" s="849">
        <v>23775</v>
      </c>
      <c r="H176" s="849"/>
      <c r="I176" s="849">
        <v>7925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" customHeight="1" x14ac:dyDescent="0.3">
      <c r="A177" s="831" t="s">
        <v>4401</v>
      </c>
      <c r="B177" s="832" t="s">
        <v>4402</v>
      </c>
      <c r="C177" s="832" t="s">
        <v>3554</v>
      </c>
      <c r="D177" s="832" t="s">
        <v>4447</v>
      </c>
      <c r="E177" s="832" t="s">
        <v>4448</v>
      </c>
      <c r="F177" s="849">
        <v>1</v>
      </c>
      <c r="G177" s="849">
        <v>1293</v>
      </c>
      <c r="H177" s="849">
        <v>0.99922720247295205</v>
      </c>
      <c r="I177" s="849">
        <v>1293</v>
      </c>
      <c r="J177" s="849">
        <v>1</v>
      </c>
      <c r="K177" s="849">
        <v>1294</v>
      </c>
      <c r="L177" s="849">
        <v>1</v>
      </c>
      <c r="M177" s="849">
        <v>1294</v>
      </c>
      <c r="N177" s="849">
        <v>1</v>
      </c>
      <c r="O177" s="849">
        <v>1294</v>
      </c>
      <c r="P177" s="837">
        <v>1</v>
      </c>
      <c r="Q177" s="850">
        <v>1294</v>
      </c>
    </row>
    <row r="178" spans="1:17" ht="14.4" customHeight="1" x14ac:dyDescent="0.3">
      <c r="A178" s="831" t="s">
        <v>4401</v>
      </c>
      <c r="B178" s="832" t="s">
        <v>4402</v>
      </c>
      <c r="C178" s="832" t="s">
        <v>3554</v>
      </c>
      <c r="D178" s="832" t="s">
        <v>4449</v>
      </c>
      <c r="E178" s="832" t="s">
        <v>4450</v>
      </c>
      <c r="F178" s="849">
        <v>1</v>
      </c>
      <c r="G178" s="849">
        <v>1177</v>
      </c>
      <c r="H178" s="849">
        <v>0.99915110356536507</v>
      </c>
      <c r="I178" s="849">
        <v>1177</v>
      </c>
      <c r="J178" s="849">
        <v>1</v>
      </c>
      <c r="K178" s="849">
        <v>1178</v>
      </c>
      <c r="L178" s="849">
        <v>1</v>
      </c>
      <c r="M178" s="849">
        <v>1178</v>
      </c>
      <c r="N178" s="849">
        <v>1</v>
      </c>
      <c r="O178" s="849">
        <v>1178</v>
      </c>
      <c r="P178" s="837">
        <v>1</v>
      </c>
      <c r="Q178" s="850">
        <v>1178</v>
      </c>
    </row>
    <row r="179" spans="1:17" ht="14.4" customHeight="1" x14ac:dyDescent="0.3">
      <c r="A179" s="831" t="s">
        <v>4401</v>
      </c>
      <c r="B179" s="832" t="s">
        <v>4402</v>
      </c>
      <c r="C179" s="832" t="s">
        <v>3554</v>
      </c>
      <c r="D179" s="832" t="s">
        <v>4451</v>
      </c>
      <c r="E179" s="832" t="s">
        <v>4452</v>
      </c>
      <c r="F179" s="849">
        <v>3</v>
      </c>
      <c r="G179" s="849">
        <v>15471</v>
      </c>
      <c r="H179" s="849">
        <v>0.42857142857142855</v>
      </c>
      <c r="I179" s="849">
        <v>5157</v>
      </c>
      <c r="J179" s="849">
        <v>7</v>
      </c>
      <c r="K179" s="849">
        <v>36099</v>
      </c>
      <c r="L179" s="849">
        <v>1</v>
      </c>
      <c r="M179" s="849">
        <v>5157</v>
      </c>
      <c r="N179" s="849">
        <v>8</v>
      </c>
      <c r="O179" s="849">
        <v>41264</v>
      </c>
      <c r="P179" s="837">
        <v>1.1430787556442006</v>
      </c>
      <c r="Q179" s="850">
        <v>5158</v>
      </c>
    </row>
    <row r="180" spans="1:17" ht="14.4" customHeight="1" x14ac:dyDescent="0.3">
      <c r="A180" s="831" t="s">
        <v>4401</v>
      </c>
      <c r="B180" s="832" t="s">
        <v>4402</v>
      </c>
      <c r="C180" s="832" t="s">
        <v>3554</v>
      </c>
      <c r="D180" s="832" t="s">
        <v>4453</v>
      </c>
      <c r="E180" s="832" t="s">
        <v>4454</v>
      </c>
      <c r="F180" s="849"/>
      <c r="G180" s="849"/>
      <c r="H180" s="849"/>
      <c r="I180" s="849"/>
      <c r="J180" s="849"/>
      <c r="K180" s="849"/>
      <c r="L180" s="849"/>
      <c r="M180" s="849"/>
      <c r="N180" s="849">
        <v>1</v>
      </c>
      <c r="O180" s="849">
        <v>7809</v>
      </c>
      <c r="P180" s="837"/>
      <c r="Q180" s="850">
        <v>7809</v>
      </c>
    </row>
    <row r="181" spans="1:17" ht="14.4" customHeight="1" x14ac:dyDescent="0.3">
      <c r="A181" s="831" t="s">
        <v>4401</v>
      </c>
      <c r="B181" s="832" t="s">
        <v>4402</v>
      </c>
      <c r="C181" s="832" t="s">
        <v>3554</v>
      </c>
      <c r="D181" s="832" t="s">
        <v>4455</v>
      </c>
      <c r="E181" s="832" t="s">
        <v>4456</v>
      </c>
      <c r="F181" s="849">
        <v>66</v>
      </c>
      <c r="G181" s="849">
        <v>11682</v>
      </c>
      <c r="H181" s="849">
        <v>0.70967741935483875</v>
      </c>
      <c r="I181" s="849">
        <v>177</v>
      </c>
      <c r="J181" s="849">
        <v>93</v>
      </c>
      <c r="K181" s="849">
        <v>16461</v>
      </c>
      <c r="L181" s="849">
        <v>1</v>
      </c>
      <c r="M181" s="849">
        <v>177</v>
      </c>
      <c r="N181" s="849">
        <v>58</v>
      </c>
      <c r="O181" s="849">
        <v>10324</v>
      </c>
      <c r="P181" s="837">
        <v>0.62717939371848608</v>
      </c>
      <c r="Q181" s="850">
        <v>178</v>
      </c>
    </row>
    <row r="182" spans="1:17" ht="14.4" customHeight="1" x14ac:dyDescent="0.3">
      <c r="A182" s="831" t="s">
        <v>4401</v>
      </c>
      <c r="B182" s="832" t="s">
        <v>4402</v>
      </c>
      <c r="C182" s="832" t="s">
        <v>3554</v>
      </c>
      <c r="D182" s="832" t="s">
        <v>4457</v>
      </c>
      <c r="E182" s="832" t="s">
        <v>4458</v>
      </c>
      <c r="F182" s="849">
        <v>20</v>
      </c>
      <c r="G182" s="849">
        <v>40960</v>
      </c>
      <c r="H182" s="849">
        <v>1.5377107031572625</v>
      </c>
      <c r="I182" s="849">
        <v>2048</v>
      </c>
      <c r="J182" s="849">
        <v>13</v>
      </c>
      <c r="K182" s="849">
        <v>26637</v>
      </c>
      <c r="L182" s="849">
        <v>1</v>
      </c>
      <c r="M182" s="849">
        <v>2049</v>
      </c>
      <c r="N182" s="849">
        <v>18</v>
      </c>
      <c r="O182" s="849">
        <v>36900</v>
      </c>
      <c r="P182" s="837">
        <v>1.3852911363892331</v>
      </c>
      <c r="Q182" s="850">
        <v>2050</v>
      </c>
    </row>
    <row r="183" spans="1:17" ht="14.4" customHeight="1" x14ac:dyDescent="0.3">
      <c r="A183" s="831" t="s">
        <v>4401</v>
      </c>
      <c r="B183" s="832" t="s">
        <v>4402</v>
      </c>
      <c r="C183" s="832" t="s">
        <v>3554</v>
      </c>
      <c r="D183" s="832" t="s">
        <v>4459</v>
      </c>
      <c r="E183" s="832" t="s">
        <v>4460</v>
      </c>
      <c r="F183" s="849">
        <v>3</v>
      </c>
      <c r="G183" s="849">
        <v>8208</v>
      </c>
      <c r="H183" s="849">
        <v>1.4994519546949214</v>
      </c>
      <c r="I183" s="849">
        <v>2736</v>
      </c>
      <c r="J183" s="849">
        <v>2</v>
      </c>
      <c r="K183" s="849">
        <v>5474</v>
      </c>
      <c r="L183" s="849">
        <v>1</v>
      </c>
      <c r="M183" s="849">
        <v>2737</v>
      </c>
      <c r="N183" s="849">
        <v>4</v>
      </c>
      <c r="O183" s="849">
        <v>10948</v>
      </c>
      <c r="P183" s="837">
        <v>2</v>
      </c>
      <c r="Q183" s="850">
        <v>2737</v>
      </c>
    </row>
    <row r="184" spans="1:17" ht="14.4" customHeight="1" x14ac:dyDescent="0.3">
      <c r="A184" s="831" t="s">
        <v>4401</v>
      </c>
      <c r="B184" s="832" t="s">
        <v>4402</v>
      </c>
      <c r="C184" s="832" t="s">
        <v>3554</v>
      </c>
      <c r="D184" s="832" t="s">
        <v>4461</v>
      </c>
      <c r="E184" s="832" t="s">
        <v>4462</v>
      </c>
      <c r="F184" s="849">
        <v>4</v>
      </c>
      <c r="G184" s="849">
        <v>620</v>
      </c>
      <c r="H184" s="849">
        <v>2</v>
      </c>
      <c r="I184" s="849">
        <v>155</v>
      </c>
      <c r="J184" s="849">
        <v>2</v>
      </c>
      <c r="K184" s="849">
        <v>310</v>
      </c>
      <c r="L184" s="849">
        <v>1</v>
      </c>
      <c r="M184" s="849">
        <v>155</v>
      </c>
      <c r="N184" s="849">
        <v>3</v>
      </c>
      <c r="O184" s="849">
        <v>465</v>
      </c>
      <c r="P184" s="837">
        <v>1.5</v>
      </c>
      <c r="Q184" s="850">
        <v>155</v>
      </c>
    </row>
    <row r="185" spans="1:17" ht="14.4" customHeight="1" x14ac:dyDescent="0.3">
      <c r="A185" s="831" t="s">
        <v>4401</v>
      </c>
      <c r="B185" s="832" t="s">
        <v>4402</v>
      </c>
      <c r="C185" s="832" t="s">
        <v>3554</v>
      </c>
      <c r="D185" s="832" t="s">
        <v>4463</v>
      </c>
      <c r="E185" s="832" t="s">
        <v>4464</v>
      </c>
      <c r="F185" s="849">
        <v>4</v>
      </c>
      <c r="G185" s="849">
        <v>796</v>
      </c>
      <c r="H185" s="849">
        <v>0.8</v>
      </c>
      <c r="I185" s="849">
        <v>199</v>
      </c>
      <c r="J185" s="849">
        <v>5</v>
      </c>
      <c r="K185" s="849">
        <v>995</v>
      </c>
      <c r="L185" s="849">
        <v>1</v>
      </c>
      <c r="M185" s="849">
        <v>199</v>
      </c>
      <c r="N185" s="849">
        <v>2</v>
      </c>
      <c r="O185" s="849">
        <v>400</v>
      </c>
      <c r="P185" s="837">
        <v>0.4020100502512563</v>
      </c>
      <c r="Q185" s="850">
        <v>200</v>
      </c>
    </row>
    <row r="186" spans="1:17" ht="14.4" customHeight="1" x14ac:dyDescent="0.3">
      <c r="A186" s="831" t="s">
        <v>4401</v>
      </c>
      <c r="B186" s="832" t="s">
        <v>4402</v>
      </c>
      <c r="C186" s="832" t="s">
        <v>3554</v>
      </c>
      <c r="D186" s="832" t="s">
        <v>4465</v>
      </c>
      <c r="E186" s="832" t="s">
        <v>4466</v>
      </c>
      <c r="F186" s="849">
        <v>3</v>
      </c>
      <c r="G186" s="849">
        <v>612</v>
      </c>
      <c r="H186" s="849"/>
      <c r="I186" s="849">
        <v>204</v>
      </c>
      <c r="J186" s="849"/>
      <c r="K186" s="849"/>
      <c r="L186" s="849"/>
      <c r="M186" s="849"/>
      <c r="N186" s="849"/>
      <c r="O186" s="849"/>
      <c r="P186" s="837"/>
      <c r="Q186" s="850"/>
    </row>
    <row r="187" spans="1:17" ht="14.4" customHeight="1" x14ac:dyDescent="0.3">
      <c r="A187" s="831" t="s">
        <v>4401</v>
      </c>
      <c r="B187" s="832" t="s">
        <v>4402</v>
      </c>
      <c r="C187" s="832" t="s">
        <v>3554</v>
      </c>
      <c r="D187" s="832" t="s">
        <v>4467</v>
      </c>
      <c r="E187" s="832" t="s">
        <v>4468</v>
      </c>
      <c r="F187" s="849">
        <v>1</v>
      </c>
      <c r="G187" s="849">
        <v>163</v>
      </c>
      <c r="H187" s="849"/>
      <c r="I187" s="849">
        <v>163</v>
      </c>
      <c r="J187" s="849"/>
      <c r="K187" s="849"/>
      <c r="L187" s="849"/>
      <c r="M187" s="849"/>
      <c r="N187" s="849">
        <v>2</v>
      </c>
      <c r="O187" s="849">
        <v>326</v>
      </c>
      <c r="P187" s="837"/>
      <c r="Q187" s="850">
        <v>163</v>
      </c>
    </row>
    <row r="188" spans="1:17" ht="14.4" customHeight="1" x14ac:dyDescent="0.3">
      <c r="A188" s="831" t="s">
        <v>4401</v>
      </c>
      <c r="B188" s="832" t="s">
        <v>4402</v>
      </c>
      <c r="C188" s="832" t="s">
        <v>3554</v>
      </c>
      <c r="D188" s="832" t="s">
        <v>4469</v>
      </c>
      <c r="E188" s="832" t="s">
        <v>4470</v>
      </c>
      <c r="F188" s="849">
        <v>6</v>
      </c>
      <c r="G188" s="849">
        <v>12924</v>
      </c>
      <c r="H188" s="849">
        <v>0.99953596287703017</v>
      </c>
      <c r="I188" s="849">
        <v>2154</v>
      </c>
      <c r="J188" s="849">
        <v>6</v>
      </c>
      <c r="K188" s="849">
        <v>12930</v>
      </c>
      <c r="L188" s="849">
        <v>1</v>
      </c>
      <c r="M188" s="849">
        <v>2155</v>
      </c>
      <c r="N188" s="849">
        <v>2</v>
      </c>
      <c r="O188" s="849">
        <v>4312</v>
      </c>
      <c r="P188" s="837">
        <v>0.33348801237432329</v>
      </c>
      <c r="Q188" s="850">
        <v>2156</v>
      </c>
    </row>
    <row r="189" spans="1:17" ht="14.4" customHeight="1" x14ac:dyDescent="0.3">
      <c r="A189" s="831" t="s">
        <v>4401</v>
      </c>
      <c r="B189" s="832" t="s">
        <v>4402</v>
      </c>
      <c r="C189" s="832" t="s">
        <v>3554</v>
      </c>
      <c r="D189" s="832" t="s">
        <v>4471</v>
      </c>
      <c r="E189" s="832" t="s">
        <v>4444</v>
      </c>
      <c r="F189" s="849">
        <v>2</v>
      </c>
      <c r="G189" s="849">
        <v>3776</v>
      </c>
      <c r="H189" s="849"/>
      <c r="I189" s="849">
        <v>1888</v>
      </c>
      <c r="J189" s="849"/>
      <c r="K189" s="849"/>
      <c r="L189" s="849"/>
      <c r="M189" s="849"/>
      <c r="N189" s="849"/>
      <c r="O189" s="849"/>
      <c r="P189" s="837"/>
      <c r="Q189" s="850"/>
    </row>
    <row r="190" spans="1:17" ht="14.4" customHeight="1" x14ac:dyDescent="0.3">
      <c r="A190" s="831" t="s">
        <v>4401</v>
      </c>
      <c r="B190" s="832" t="s">
        <v>4402</v>
      </c>
      <c r="C190" s="832" t="s">
        <v>3554</v>
      </c>
      <c r="D190" s="832" t="s">
        <v>4472</v>
      </c>
      <c r="E190" s="832" t="s">
        <v>4473</v>
      </c>
      <c r="F190" s="849">
        <v>1</v>
      </c>
      <c r="G190" s="849">
        <v>8459</v>
      </c>
      <c r="H190" s="849">
        <v>0.9998817966903073</v>
      </c>
      <c r="I190" s="849">
        <v>8459</v>
      </c>
      <c r="J190" s="849">
        <v>1</v>
      </c>
      <c r="K190" s="849">
        <v>8460</v>
      </c>
      <c r="L190" s="849">
        <v>1</v>
      </c>
      <c r="M190" s="849">
        <v>8460</v>
      </c>
      <c r="N190" s="849"/>
      <c r="O190" s="849"/>
      <c r="P190" s="837"/>
      <c r="Q190" s="850"/>
    </row>
    <row r="191" spans="1:17" ht="14.4" customHeight="1" x14ac:dyDescent="0.3">
      <c r="A191" s="831" t="s">
        <v>4474</v>
      </c>
      <c r="B191" s="832" t="s">
        <v>4475</v>
      </c>
      <c r="C191" s="832" t="s">
        <v>3554</v>
      </c>
      <c r="D191" s="832" t="s">
        <v>4476</v>
      </c>
      <c r="E191" s="832" t="s">
        <v>4477</v>
      </c>
      <c r="F191" s="849"/>
      <c r="G191" s="849"/>
      <c r="H191" s="849"/>
      <c r="I191" s="849"/>
      <c r="J191" s="849">
        <v>3</v>
      </c>
      <c r="K191" s="849">
        <v>633</v>
      </c>
      <c r="L191" s="849">
        <v>1</v>
      </c>
      <c r="M191" s="849">
        <v>211</v>
      </c>
      <c r="N191" s="849"/>
      <c r="O191" s="849"/>
      <c r="P191" s="837"/>
      <c r="Q191" s="850"/>
    </row>
    <row r="192" spans="1:17" ht="14.4" customHeight="1" x14ac:dyDescent="0.3">
      <c r="A192" s="831" t="s">
        <v>4474</v>
      </c>
      <c r="B192" s="832" t="s">
        <v>4475</v>
      </c>
      <c r="C192" s="832" t="s">
        <v>3554</v>
      </c>
      <c r="D192" s="832" t="s">
        <v>4478</v>
      </c>
      <c r="E192" s="832" t="s">
        <v>4477</v>
      </c>
      <c r="F192" s="849">
        <v>1</v>
      </c>
      <c r="G192" s="849">
        <v>87</v>
      </c>
      <c r="H192" s="849"/>
      <c r="I192" s="849">
        <v>87</v>
      </c>
      <c r="J192" s="849"/>
      <c r="K192" s="849"/>
      <c r="L192" s="849"/>
      <c r="M192" s="849"/>
      <c r="N192" s="849"/>
      <c r="O192" s="849"/>
      <c r="P192" s="837"/>
      <c r="Q192" s="850"/>
    </row>
    <row r="193" spans="1:17" ht="14.4" customHeight="1" x14ac:dyDescent="0.3">
      <c r="A193" s="831" t="s">
        <v>4474</v>
      </c>
      <c r="B193" s="832" t="s">
        <v>4475</v>
      </c>
      <c r="C193" s="832" t="s">
        <v>3554</v>
      </c>
      <c r="D193" s="832" t="s">
        <v>4479</v>
      </c>
      <c r="E193" s="832" t="s">
        <v>4480</v>
      </c>
      <c r="F193" s="849">
        <v>25</v>
      </c>
      <c r="G193" s="849">
        <v>7525</v>
      </c>
      <c r="H193" s="849"/>
      <c r="I193" s="849">
        <v>301</v>
      </c>
      <c r="J193" s="849"/>
      <c r="K193" s="849"/>
      <c r="L193" s="849"/>
      <c r="M193" s="849"/>
      <c r="N193" s="849"/>
      <c r="O193" s="849"/>
      <c r="P193" s="837"/>
      <c r="Q193" s="850"/>
    </row>
    <row r="194" spans="1:17" ht="14.4" customHeight="1" x14ac:dyDescent="0.3">
      <c r="A194" s="831" t="s">
        <v>4474</v>
      </c>
      <c r="B194" s="832" t="s">
        <v>4475</v>
      </c>
      <c r="C194" s="832" t="s">
        <v>3554</v>
      </c>
      <c r="D194" s="832" t="s">
        <v>4481</v>
      </c>
      <c r="E194" s="832" t="s">
        <v>4482</v>
      </c>
      <c r="F194" s="849">
        <v>11</v>
      </c>
      <c r="G194" s="849">
        <v>1507</v>
      </c>
      <c r="H194" s="849">
        <v>2.75</v>
      </c>
      <c r="I194" s="849">
        <v>137</v>
      </c>
      <c r="J194" s="849">
        <v>4</v>
      </c>
      <c r="K194" s="849">
        <v>548</v>
      </c>
      <c r="L194" s="849">
        <v>1</v>
      </c>
      <c r="M194" s="849">
        <v>137</v>
      </c>
      <c r="N194" s="849">
        <v>8</v>
      </c>
      <c r="O194" s="849">
        <v>1096</v>
      </c>
      <c r="P194" s="837">
        <v>2</v>
      </c>
      <c r="Q194" s="850">
        <v>137</v>
      </c>
    </row>
    <row r="195" spans="1:17" ht="14.4" customHeight="1" x14ac:dyDescent="0.3">
      <c r="A195" s="831" t="s">
        <v>4474</v>
      </c>
      <c r="B195" s="832" t="s">
        <v>4475</v>
      </c>
      <c r="C195" s="832" t="s">
        <v>3554</v>
      </c>
      <c r="D195" s="832" t="s">
        <v>4483</v>
      </c>
      <c r="E195" s="832" t="s">
        <v>4482</v>
      </c>
      <c r="F195" s="849">
        <v>2</v>
      </c>
      <c r="G195" s="849">
        <v>366</v>
      </c>
      <c r="H195" s="849"/>
      <c r="I195" s="849">
        <v>183</v>
      </c>
      <c r="J195" s="849"/>
      <c r="K195" s="849"/>
      <c r="L195" s="849"/>
      <c r="M195" s="849"/>
      <c r="N195" s="849"/>
      <c r="O195" s="849"/>
      <c r="P195" s="837"/>
      <c r="Q195" s="850"/>
    </row>
    <row r="196" spans="1:17" ht="14.4" customHeight="1" x14ac:dyDescent="0.3">
      <c r="A196" s="831" t="s">
        <v>4474</v>
      </c>
      <c r="B196" s="832" t="s">
        <v>4475</v>
      </c>
      <c r="C196" s="832" t="s">
        <v>3554</v>
      </c>
      <c r="D196" s="832" t="s">
        <v>4484</v>
      </c>
      <c r="E196" s="832" t="s">
        <v>4485</v>
      </c>
      <c r="F196" s="849">
        <v>1</v>
      </c>
      <c r="G196" s="849">
        <v>173</v>
      </c>
      <c r="H196" s="849"/>
      <c r="I196" s="849">
        <v>173</v>
      </c>
      <c r="J196" s="849"/>
      <c r="K196" s="849"/>
      <c r="L196" s="849"/>
      <c r="M196" s="849"/>
      <c r="N196" s="849"/>
      <c r="O196" s="849"/>
      <c r="P196" s="837"/>
      <c r="Q196" s="850"/>
    </row>
    <row r="197" spans="1:17" ht="14.4" customHeight="1" x14ac:dyDescent="0.3">
      <c r="A197" s="831" t="s">
        <v>4474</v>
      </c>
      <c r="B197" s="832" t="s">
        <v>4475</v>
      </c>
      <c r="C197" s="832" t="s">
        <v>3554</v>
      </c>
      <c r="D197" s="832" t="s">
        <v>4486</v>
      </c>
      <c r="E197" s="832" t="s">
        <v>4487</v>
      </c>
      <c r="F197" s="849"/>
      <c r="G197" s="849"/>
      <c r="H197" s="849"/>
      <c r="I197" s="849"/>
      <c r="J197" s="849">
        <v>1</v>
      </c>
      <c r="K197" s="849">
        <v>142</v>
      </c>
      <c r="L197" s="849">
        <v>1</v>
      </c>
      <c r="M197" s="849">
        <v>142</v>
      </c>
      <c r="N197" s="849"/>
      <c r="O197" s="849"/>
      <c r="P197" s="837"/>
      <c r="Q197" s="850"/>
    </row>
    <row r="198" spans="1:17" ht="14.4" customHeight="1" x14ac:dyDescent="0.3">
      <c r="A198" s="831" t="s">
        <v>4474</v>
      </c>
      <c r="B198" s="832" t="s">
        <v>4475</v>
      </c>
      <c r="C198" s="832" t="s">
        <v>3554</v>
      </c>
      <c r="D198" s="832" t="s">
        <v>4488</v>
      </c>
      <c r="E198" s="832" t="s">
        <v>4487</v>
      </c>
      <c r="F198" s="849">
        <v>11</v>
      </c>
      <c r="G198" s="849">
        <v>858</v>
      </c>
      <c r="H198" s="849">
        <v>2.75</v>
      </c>
      <c r="I198" s="849">
        <v>78</v>
      </c>
      <c r="J198" s="849">
        <v>4</v>
      </c>
      <c r="K198" s="849">
        <v>312</v>
      </c>
      <c r="L198" s="849">
        <v>1</v>
      </c>
      <c r="M198" s="849">
        <v>78</v>
      </c>
      <c r="N198" s="849">
        <v>8</v>
      </c>
      <c r="O198" s="849">
        <v>624</v>
      </c>
      <c r="P198" s="837">
        <v>2</v>
      </c>
      <c r="Q198" s="850">
        <v>78</v>
      </c>
    </row>
    <row r="199" spans="1:17" ht="14.4" customHeight="1" x14ac:dyDescent="0.3">
      <c r="A199" s="831" t="s">
        <v>4474</v>
      </c>
      <c r="B199" s="832" t="s">
        <v>4475</v>
      </c>
      <c r="C199" s="832" t="s">
        <v>3554</v>
      </c>
      <c r="D199" s="832" t="s">
        <v>4489</v>
      </c>
      <c r="E199" s="832" t="s">
        <v>4490</v>
      </c>
      <c r="F199" s="849"/>
      <c r="G199" s="849"/>
      <c r="H199" s="849"/>
      <c r="I199" s="849"/>
      <c r="J199" s="849">
        <v>1</v>
      </c>
      <c r="K199" s="849">
        <v>314</v>
      </c>
      <c r="L199" s="849">
        <v>1</v>
      </c>
      <c r="M199" s="849">
        <v>314</v>
      </c>
      <c r="N199" s="849"/>
      <c r="O199" s="849"/>
      <c r="P199" s="837"/>
      <c r="Q199" s="850"/>
    </row>
    <row r="200" spans="1:17" ht="14.4" customHeight="1" x14ac:dyDescent="0.3">
      <c r="A200" s="831" t="s">
        <v>4474</v>
      </c>
      <c r="B200" s="832" t="s">
        <v>4475</v>
      </c>
      <c r="C200" s="832" t="s">
        <v>3554</v>
      </c>
      <c r="D200" s="832" t="s">
        <v>4491</v>
      </c>
      <c r="E200" s="832" t="s">
        <v>4492</v>
      </c>
      <c r="F200" s="849">
        <v>6</v>
      </c>
      <c r="G200" s="849">
        <v>978</v>
      </c>
      <c r="H200" s="849">
        <v>1.5</v>
      </c>
      <c r="I200" s="849">
        <v>163</v>
      </c>
      <c r="J200" s="849">
        <v>4</v>
      </c>
      <c r="K200" s="849">
        <v>652</v>
      </c>
      <c r="L200" s="849">
        <v>1</v>
      </c>
      <c r="M200" s="849">
        <v>163</v>
      </c>
      <c r="N200" s="849">
        <v>8</v>
      </c>
      <c r="O200" s="849">
        <v>1304</v>
      </c>
      <c r="P200" s="837">
        <v>2</v>
      </c>
      <c r="Q200" s="850">
        <v>163</v>
      </c>
    </row>
    <row r="201" spans="1:17" ht="14.4" customHeight="1" x14ac:dyDescent="0.3">
      <c r="A201" s="831" t="s">
        <v>4474</v>
      </c>
      <c r="B201" s="832" t="s">
        <v>4475</v>
      </c>
      <c r="C201" s="832" t="s">
        <v>3554</v>
      </c>
      <c r="D201" s="832" t="s">
        <v>4493</v>
      </c>
      <c r="E201" s="832" t="s">
        <v>4477</v>
      </c>
      <c r="F201" s="849">
        <v>15</v>
      </c>
      <c r="G201" s="849">
        <v>1080</v>
      </c>
      <c r="H201" s="849">
        <v>1.6666666666666667</v>
      </c>
      <c r="I201" s="849">
        <v>72</v>
      </c>
      <c r="J201" s="849">
        <v>9</v>
      </c>
      <c r="K201" s="849">
        <v>648</v>
      </c>
      <c r="L201" s="849">
        <v>1</v>
      </c>
      <c r="M201" s="849">
        <v>72</v>
      </c>
      <c r="N201" s="849">
        <v>17</v>
      </c>
      <c r="O201" s="849">
        <v>1224</v>
      </c>
      <c r="P201" s="837">
        <v>1.8888888888888888</v>
      </c>
      <c r="Q201" s="850">
        <v>72</v>
      </c>
    </row>
    <row r="202" spans="1:17" ht="14.4" customHeight="1" x14ac:dyDescent="0.3">
      <c r="A202" s="831" t="s">
        <v>4474</v>
      </c>
      <c r="B202" s="832" t="s">
        <v>4475</v>
      </c>
      <c r="C202" s="832" t="s">
        <v>3554</v>
      </c>
      <c r="D202" s="832" t="s">
        <v>4494</v>
      </c>
      <c r="E202" s="832" t="s">
        <v>4495</v>
      </c>
      <c r="F202" s="849">
        <v>1</v>
      </c>
      <c r="G202" s="849">
        <v>229</v>
      </c>
      <c r="H202" s="849"/>
      <c r="I202" s="849">
        <v>229</v>
      </c>
      <c r="J202" s="849"/>
      <c r="K202" s="849"/>
      <c r="L202" s="849"/>
      <c r="M202" s="849"/>
      <c r="N202" s="849"/>
      <c r="O202" s="849"/>
      <c r="P202" s="837"/>
      <c r="Q202" s="850"/>
    </row>
    <row r="203" spans="1:17" ht="14.4" customHeight="1" x14ac:dyDescent="0.3">
      <c r="A203" s="831" t="s">
        <v>4474</v>
      </c>
      <c r="B203" s="832" t="s">
        <v>4475</v>
      </c>
      <c r="C203" s="832" t="s">
        <v>3554</v>
      </c>
      <c r="D203" s="832" t="s">
        <v>4496</v>
      </c>
      <c r="E203" s="832" t="s">
        <v>4497</v>
      </c>
      <c r="F203" s="849">
        <v>2</v>
      </c>
      <c r="G203" s="849">
        <v>2422</v>
      </c>
      <c r="H203" s="849"/>
      <c r="I203" s="849">
        <v>1211</v>
      </c>
      <c r="J203" s="849"/>
      <c r="K203" s="849"/>
      <c r="L203" s="849"/>
      <c r="M203" s="849"/>
      <c r="N203" s="849"/>
      <c r="O203" s="849"/>
      <c r="P203" s="837"/>
      <c r="Q203" s="850"/>
    </row>
    <row r="204" spans="1:17" ht="14.4" customHeight="1" x14ac:dyDescent="0.3">
      <c r="A204" s="831" t="s">
        <v>4474</v>
      </c>
      <c r="B204" s="832" t="s">
        <v>4475</v>
      </c>
      <c r="C204" s="832" t="s">
        <v>3554</v>
      </c>
      <c r="D204" s="832" t="s">
        <v>4498</v>
      </c>
      <c r="E204" s="832" t="s">
        <v>4499</v>
      </c>
      <c r="F204" s="849">
        <v>2</v>
      </c>
      <c r="G204" s="849">
        <v>228</v>
      </c>
      <c r="H204" s="849"/>
      <c r="I204" s="849">
        <v>114</v>
      </c>
      <c r="J204" s="849"/>
      <c r="K204" s="849"/>
      <c r="L204" s="849"/>
      <c r="M204" s="849"/>
      <c r="N204" s="849"/>
      <c r="O204" s="849"/>
      <c r="P204" s="837"/>
      <c r="Q204" s="850"/>
    </row>
    <row r="205" spans="1:17" ht="14.4" customHeight="1" x14ac:dyDescent="0.3">
      <c r="A205" s="831" t="s">
        <v>4500</v>
      </c>
      <c r="B205" s="832" t="s">
        <v>4501</v>
      </c>
      <c r="C205" s="832" t="s">
        <v>3554</v>
      </c>
      <c r="D205" s="832" t="s">
        <v>4502</v>
      </c>
      <c r="E205" s="832" t="s">
        <v>4503</v>
      </c>
      <c r="F205" s="849"/>
      <c r="G205" s="849"/>
      <c r="H205" s="849"/>
      <c r="I205" s="849"/>
      <c r="J205" s="849"/>
      <c r="K205" s="849"/>
      <c r="L205" s="849"/>
      <c r="M205" s="849"/>
      <c r="N205" s="849">
        <v>2</v>
      </c>
      <c r="O205" s="849">
        <v>116</v>
      </c>
      <c r="P205" s="837"/>
      <c r="Q205" s="850">
        <v>58</v>
      </c>
    </row>
    <row r="206" spans="1:17" ht="14.4" customHeight="1" x14ac:dyDescent="0.3">
      <c r="A206" s="831" t="s">
        <v>4500</v>
      </c>
      <c r="B206" s="832" t="s">
        <v>4501</v>
      </c>
      <c r="C206" s="832" t="s">
        <v>3554</v>
      </c>
      <c r="D206" s="832" t="s">
        <v>4504</v>
      </c>
      <c r="E206" s="832" t="s">
        <v>4505</v>
      </c>
      <c r="F206" s="849"/>
      <c r="G206" s="849"/>
      <c r="H206" s="849"/>
      <c r="I206" s="849"/>
      <c r="J206" s="849">
        <v>1</v>
      </c>
      <c r="K206" s="849">
        <v>189</v>
      </c>
      <c r="L206" s="849">
        <v>1</v>
      </c>
      <c r="M206" s="849">
        <v>189</v>
      </c>
      <c r="N206" s="849"/>
      <c r="O206" s="849"/>
      <c r="P206" s="837"/>
      <c r="Q206" s="850"/>
    </row>
    <row r="207" spans="1:17" ht="14.4" customHeight="1" x14ac:dyDescent="0.3">
      <c r="A207" s="831" t="s">
        <v>4500</v>
      </c>
      <c r="B207" s="832" t="s">
        <v>4501</v>
      </c>
      <c r="C207" s="832" t="s">
        <v>3554</v>
      </c>
      <c r="D207" s="832" t="s">
        <v>4506</v>
      </c>
      <c r="E207" s="832" t="s">
        <v>4507</v>
      </c>
      <c r="F207" s="849"/>
      <c r="G207" s="849"/>
      <c r="H207" s="849"/>
      <c r="I207" s="849"/>
      <c r="J207" s="849"/>
      <c r="K207" s="849"/>
      <c r="L207" s="849"/>
      <c r="M207" s="849"/>
      <c r="N207" s="849">
        <v>3</v>
      </c>
      <c r="O207" s="849">
        <v>540</v>
      </c>
      <c r="P207" s="837"/>
      <c r="Q207" s="850">
        <v>180</v>
      </c>
    </row>
    <row r="208" spans="1:17" ht="14.4" customHeight="1" x14ac:dyDescent="0.3">
      <c r="A208" s="831" t="s">
        <v>4500</v>
      </c>
      <c r="B208" s="832" t="s">
        <v>4501</v>
      </c>
      <c r="C208" s="832" t="s">
        <v>3554</v>
      </c>
      <c r="D208" s="832" t="s">
        <v>4508</v>
      </c>
      <c r="E208" s="832" t="s">
        <v>4509</v>
      </c>
      <c r="F208" s="849"/>
      <c r="G208" s="849"/>
      <c r="H208" s="849"/>
      <c r="I208" s="849"/>
      <c r="J208" s="849"/>
      <c r="K208" s="849"/>
      <c r="L208" s="849"/>
      <c r="M208" s="849"/>
      <c r="N208" s="849">
        <v>2</v>
      </c>
      <c r="O208" s="849">
        <v>674</v>
      </c>
      <c r="P208" s="837"/>
      <c r="Q208" s="850">
        <v>337</v>
      </c>
    </row>
    <row r="209" spans="1:17" ht="14.4" customHeight="1" x14ac:dyDescent="0.3">
      <c r="A209" s="831" t="s">
        <v>4500</v>
      </c>
      <c r="B209" s="832" t="s">
        <v>4501</v>
      </c>
      <c r="C209" s="832" t="s">
        <v>3554</v>
      </c>
      <c r="D209" s="832" t="s">
        <v>4510</v>
      </c>
      <c r="E209" s="832" t="s">
        <v>4511</v>
      </c>
      <c r="F209" s="849"/>
      <c r="G209" s="849"/>
      <c r="H209" s="849"/>
      <c r="I209" s="849"/>
      <c r="J209" s="849"/>
      <c r="K209" s="849"/>
      <c r="L209" s="849"/>
      <c r="M209" s="849"/>
      <c r="N209" s="849">
        <v>1</v>
      </c>
      <c r="O209" s="849">
        <v>459</v>
      </c>
      <c r="P209" s="837"/>
      <c r="Q209" s="850">
        <v>459</v>
      </c>
    </row>
    <row r="210" spans="1:17" ht="14.4" customHeight="1" x14ac:dyDescent="0.3">
      <c r="A210" s="831" t="s">
        <v>4500</v>
      </c>
      <c r="B210" s="832" t="s">
        <v>4501</v>
      </c>
      <c r="C210" s="832" t="s">
        <v>3554</v>
      </c>
      <c r="D210" s="832" t="s">
        <v>4512</v>
      </c>
      <c r="E210" s="832" t="s">
        <v>4513</v>
      </c>
      <c r="F210" s="849"/>
      <c r="G210" s="849"/>
      <c r="H210" s="849"/>
      <c r="I210" s="849"/>
      <c r="J210" s="849"/>
      <c r="K210" s="849"/>
      <c r="L210" s="849"/>
      <c r="M210" s="849"/>
      <c r="N210" s="849">
        <v>5</v>
      </c>
      <c r="O210" s="849">
        <v>1750</v>
      </c>
      <c r="P210" s="837"/>
      <c r="Q210" s="850">
        <v>350</v>
      </c>
    </row>
    <row r="211" spans="1:17" ht="14.4" customHeight="1" x14ac:dyDescent="0.3">
      <c r="A211" s="831" t="s">
        <v>4500</v>
      </c>
      <c r="B211" s="832" t="s">
        <v>4501</v>
      </c>
      <c r="C211" s="832" t="s">
        <v>3554</v>
      </c>
      <c r="D211" s="832" t="s">
        <v>4514</v>
      </c>
      <c r="E211" s="832" t="s">
        <v>4515</v>
      </c>
      <c r="F211" s="849"/>
      <c r="G211" s="849"/>
      <c r="H211" s="849"/>
      <c r="I211" s="849"/>
      <c r="J211" s="849">
        <v>1</v>
      </c>
      <c r="K211" s="849">
        <v>305</v>
      </c>
      <c r="L211" s="849">
        <v>1</v>
      </c>
      <c r="M211" s="849">
        <v>305</v>
      </c>
      <c r="N211" s="849"/>
      <c r="O211" s="849"/>
      <c r="P211" s="837"/>
      <c r="Q211" s="850"/>
    </row>
    <row r="212" spans="1:17" ht="14.4" customHeight="1" x14ac:dyDescent="0.3">
      <c r="A212" s="831" t="s">
        <v>4500</v>
      </c>
      <c r="B212" s="832" t="s">
        <v>4501</v>
      </c>
      <c r="C212" s="832" t="s">
        <v>3554</v>
      </c>
      <c r="D212" s="832" t="s">
        <v>4516</v>
      </c>
      <c r="E212" s="832" t="s">
        <v>4517</v>
      </c>
      <c r="F212" s="849">
        <v>2</v>
      </c>
      <c r="G212" s="849">
        <v>988</v>
      </c>
      <c r="H212" s="849"/>
      <c r="I212" s="849">
        <v>494</v>
      </c>
      <c r="J212" s="849"/>
      <c r="K212" s="849"/>
      <c r="L212" s="849"/>
      <c r="M212" s="849"/>
      <c r="N212" s="849">
        <v>4</v>
      </c>
      <c r="O212" s="849">
        <v>1980</v>
      </c>
      <c r="P212" s="837"/>
      <c r="Q212" s="850">
        <v>495</v>
      </c>
    </row>
    <row r="213" spans="1:17" ht="14.4" customHeight="1" x14ac:dyDescent="0.3">
      <c r="A213" s="831" t="s">
        <v>4500</v>
      </c>
      <c r="B213" s="832" t="s">
        <v>4501</v>
      </c>
      <c r="C213" s="832" t="s">
        <v>3554</v>
      </c>
      <c r="D213" s="832" t="s">
        <v>4518</v>
      </c>
      <c r="E213" s="832" t="s">
        <v>4519</v>
      </c>
      <c r="F213" s="849">
        <v>2</v>
      </c>
      <c r="G213" s="849">
        <v>740</v>
      </c>
      <c r="H213" s="849">
        <v>2</v>
      </c>
      <c r="I213" s="849">
        <v>370</v>
      </c>
      <c r="J213" s="849">
        <v>1</v>
      </c>
      <c r="K213" s="849">
        <v>370</v>
      </c>
      <c r="L213" s="849">
        <v>1</v>
      </c>
      <c r="M213" s="849">
        <v>370</v>
      </c>
      <c r="N213" s="849">
        <v>4</v>
      </c>
      <c r="O213" s="849">
        <v>1484</v>
      </c>
      <c r="P213" s="837">
        <v>4.0108108108108107</v>
      </c>
      <c r="Q213" s="850">
        <v>371</v>
      </c>
    </row>
    <row r="214" spans="1:17" ht="14.4" customHeight="1" x14ac:dyDescent="0.3">
      <c r="A214" s="831" t="s">
        <v>4500</v>
      </c>
      <c r="B214" s="832" t="s">
        <v>4501</v>
      </c>
      <c r="C214" s="832" t="s">
        <v>3554</v>
      </c>
      <c r="D214" s="832" t="s">
        <v>4520</v>
      </c>
      <c r="E214" s="832" t="s">
        <v>4521</v>
      </c>
      <c r="F214" s="849">
        <v>1</v>
      </c>
      <c r="G214" s="849">
        <v>111</v>
      </c>
      <c r="H214" s="849"/>
      <c r="I214" s="849">
        <v>111</v>
      </c>
      <c r="J214" s="849"/>
      <c r="K214" s="849"/>
      <c r="L214" s="849"/>
      <c r="M214" s="849"/>
      <c r="N214" s="849">
        <v>2</v>
      </c>
      <c r="O214" s="849">
        <v>224</v>
      </c>
      <c r="P214" s="837"/>
      <c r="Q214" s="850">
        <v>112</v>
      </c>
    </row>
    <row r="215" spans="1:17" ht="14.4" customHeight="1" x14ac:dyDescent="0.3">
      <c r="A215" s="831" t="s">
        <v>4500</v>
      </c>
      <c r="B215" s="832" t="s">
        <v>4501</v>
      </c>
      <c r="C215" s="832" t="s">
        <v>3554</v>
      </c>
      <c r="D215" s="832" t="s">
        <v>4522</v>
      </c>
      <c r="E215" s="832" t="s">
        <v>4523</v>
      </c>
      <c r="F215" s="849">
        <v>1</v>
      </c>
      <c r="G215" s="849">
        <v>456</v>
      </c>
      <c r="H215" s="849"/>
      <c r="I215" s="849">
        <v>456</v>
      </c>
      <c r="J215" s="849"/>
      <c r="K215" s="849"/>
      <c r="L215" s="849"/>
      <c r="M215" s="849"/>
      <c r="N215" s="849">
        <v>4</v>
      </c>
      <c r="O215" s="849">
        <v>1832</v>
      </c>
      <c r="P215" s="837"/>
      <c r="Q215" s="850">
        <v>458</v>
      </c>
    </row>
    <row r="216" spans="1:17" ht="14.4" customHeight="1" x14ac:dyDescent="0.3">
      <c r="A216" s="831" t="s">
        <v>4500</v>
      </c>
      <c r="B216" s="832" t="s">
        <v>4501</v>
      </c>
      <c r="C216" s="832" t="s">
        <v>3554</v>
      </c>
      <c r="D216" s="832" t="s">
        <v>4524</v>
      </c>
      <c r="E216" s="832" t="s">
        <v>4525</v>
      </c>
      <c r="F216" s="849">
        <v>6</v>
      </c>
      <c r="G216" s="849">
        <v>348</v>
      </c>
      <c r="H216" s="849"/>
      <c r="I216" s="849">
        <v>58</v>
      </c>
      <c r="J216" s="849"/>
      <c r="K216" s="849"/>
      <c r="L216" s="849"/>
      <c r="M216" s="849"/>
      <c r="N216" s="849">
        <v>2</v>
      </c>
      <c r="O216" s="849">
        <v>116</v>
      </c>
      <c r="P216" s="837"/>
      <c r="Q216" s="850">
        <v>58</v>
      </c>
    </row>
    <row r="217" spans="1:17" ht="14.4" customHeight="1" x14ac:dyDescent="0.3">
      <c r="A217" s="831" t="s">
        <v>4500</v>
      </c>
      <c r="B217" s="832" t="s">
        <v>4501</v>
      </c>
      <c r="C217" s="832" t="s">
        <v>3554</v>
      </c>
      <c r="D217" s="832" t="s">
        <v>4526</v>
      </c>
      <c r="E217" s="832" t="s">
        <v>4527</v>
      </c>
      <c r="F217" s="849"/>
      <c r="G217" s="849"/>
      <c r="H217" s="849"/>
      <c r="I217" s="849"/>
      <c r="J217" s="849">
        <v>2</v>
      </c>
      <c r="K217" s="849">
        <v>352</v>
      </c>
      <c r="L217" s="849">
        <v>1</v>
      </c>
      <c r="M217" s="849">
        <v>176</v>
      </c>
      <c r="N217" s="849">
        <v>12</v>
      </c>
      <c r="O217" s="849">
        <v>2112</v>
      </c>
      <c r="P217" s="837">
        <v>6</v>
      </c>
      <c r="Q217" s="850">
        <v>176</v>
      </c>
    </row>
    <row r="218" spans="1:17" ht="14.4" customHeight="1" x14ac:dyDescent="0.3">
      <c r="A218" s="831" t="s">
        <v>4500</v>
      </c>
      <c r="B218" s="832" t="s">
        <v>4501</v>
      </c>
      <c r="C218" s="832" t="s">
        <v>3554</v>
      </c>
      <c r="D218" s="832" t="s">
        <v>4528</v>
      </c>
      <c r="E218" s="832" t="s">
        <v>4529</v>
      </c>
      <c r="F218" s="849"/>
      <c r="G218" s="849"/>
      <c r="H218" s="849"/>
      <c r="I218" s="849"/>
      <c r="J218" s="849">
        <v>1</v>
      </c>
      <c r="K218" s="849">
        <v>170</v>
      </c>
      <c r="L218" s="849">
        <v>1</v>
      </c>
      <c r="M218" s="849">
        <v>170</v>
      </c>
      <c r="N218" s="849">
        <v>1</v>
      </c>
      <c r="O218" s="849">
        <v>170</v>
      </c>
      <c r="P218" s="837">
        <v>1</v>
      </c>
      <c r="Q218" s="850">
        <v>170</v>
      </c>
    </row>
    <row r="219" spans="1:17" ht="14.4" customHeight="1" x14ac:dyDescent="0.3">
      <c r="A219" s="831" t="s">
        <v>4500</v>
      </c>
      <c r="B219" s="832" t="s">
        <v>4501</v>
      </c>
      <c r="C219" s="832" t="s">
        <v>3554</v>
      </c>
      <c r="D219" s="832" t="s">
        <v>4530</v>
      </c>
      <c r="E219" s="832" t="s">
        <v>4531</v>
      </c>
      <c r="F219" s="849"/>
      <c r="G219" s="849"/>
      <c r="H219" s="849"/>
      <c r="I219" s="849"/>
      <c r="J219" s="849"/>
      <c r="K219" s="849"/>
      <c r="L219" s="849"/>
      <c r="M219" s="849"/>
      <c r="N219" s="849">
        <v>1</v>
      </c>
      <c r="O219" s="849">
        <v>2134</v>
      </c>
      <c r="P219" s="837"/>
      <c r="Q219" s="850">
        <v>2134</v>
      </c>
    </row>
    <row r="220" spans="1:17" ht="14.4" customHeight="1" x14ac:dyDescent="0.3">
      <c r="A220" s="831" t="s">
        <v>4532</v>
      </c>
      <c r="B220" s="832" t="s">
        <v>4533</v>
      </c>
      <c r="C220" s="832" t="s">
        <v>3554</v>
      </c>
      <c r="D220" s="832" t="s">
        <v>4534</v>
      </c>
      <c r="E220" s="832" t="s">
        <v>4535</v>
      </c>
      <c r="F220" s="849">
        <v>143</v>
      </c>
      <c r="G220" s="849">
        <v>24739</v>
      </c>
      <c r="H220" s="849">
        <v>0.97945205479452058</v>
      </c>
      <c r="I220" s="849">
        <v>173</v>
      </c>
      <c r="J220" s="849">
        <v>146</v>
      </c>
      <c r="K220" s="849">
        <v>25258</v>
      </c>
      <c r="L220" s="849">
        <v>1</v>
      </c>
      <c r="M220" s="849">
        <v>173</v>
      </c>
      <c r="N220" s="849">
        <v>144</v>
      </c>
      <c r="O220" s="849">
        <v>25056</v>
      </c>
      <c r="P220" s="837">
        <v>0.99200253385066117</v>
      </c>
      <c r="Q220" s="850">
        <v>174</v>
      </c>
    </row>
    <row r="221" spans="1:17" ht="14.4" customHeight="1" x14ac:dyDescent="0.3">
      <c r="A221" s="831" t="s">
        <v>4532</v>
      </c>
      <c r="B221" s="832" t="s">
        <v>4533</v>
      </c>
      <c r="C221" s="832" t="s">
        <v>3554</v>
      </c>
      <c r="D221" s="832" t="s">
        <v>4536</v>
      </c>
      <c r="E221" s="832" t="s">
        <v>4537</v>
      </c>
      <c r="F221" s="849">
        <v>5</v>
      </c>
      <c r="G221" s="849">
        <v>5865</v>
      </c>
      <c r="H221" s="849"/>
      <c r="I221" s="849">
        <v>1173</v>
      </c>
      <c r="J221" s="849"/>
      <c r="K221" s="849"/>
      <c r="L221" s="849"/>
      <c r="M221" s="849"/>
      <c r="N221" s="849"/>
      <c r="O221" s="849"/>
      <c r="P221" s="837"/>
      <c r="Q221" s="850"/>
    </row>
    <row r="222" spans="1:17" ht="14.4" customHeight="1" x14ac:dyDescent="0.3">
      <c r="A222" s="831" t="s">
        <v>4532</v>
      </c>
      <c r="B222" s="832" t="s">
        <v>4533</v>
      </c>
      <c r="C222" s="832" t="s">
        <v>3554</v>
      </c>
      <c r="D222" s="832" t="s">
        <v>4538</v>
      </c>
      <c r="E222" s="832" t="s">
        <v>4539</v>
      </c>
      <c r="F222" s="849">
        <v>131</v>
      </c>
      <c r="G222" s="849">
        <v>5371</v>
      </c>
      <c r="H222" s="849">
        <v>1.0242181540808544</v>
      </c>
      <c r="I222" s="849">
        <v>41</v>
      </c>
      <c r="J222" s="849">
        <v>114</v>
      </c>
      <c r="K222" s="849">
        <v>5244</v>
      </c>
      <c r="L222" s="849">
        <v>1</v>
      </c>
      <c r="M222" s="849">
        <v>46</v>
      </c>
      <c r="N222" s="849">
        <v>86</v>
      </c>
      <c r="O222" s="849">
        <v>3956</v>
      </c>
      <c r="P222" s="837">
        <v>0.75438596491228072</v>
      </c>
      <c r="Q222" s="850">
        <v>46</v>
      </c>
    </row>
    <row r="223" spans="1:17" ht="14.4" customHeight="1" x14ac:dyDescent="0.3">
      <c r="A223" s="831" t="s">
        <v>4532</v>
      </c>
      <c r="B223" s="832" t="s">
        <v>4533</v>
      </c>
      <c r="C223" s="832" t="s">
        <v>3554</v>
      </c>
      <c r="D223" s="832" t="s">
        <v>4540</v>
      </c>
      <c r="E223" s="832" t="s">
        <v>4541</v>
      </c>
      <c r="F223" s="849">
        <v>16</v>
      </c>
      <c r="G223" s="849">
        <v>6144</v>
      </c>
      <c r="H223" s="849">
        <v>3.5412103746397694</v>
      </c>
      <c r="I223" s="849">
        <v>384</v>
      </c>
      <c r="J223" s="849">
        <v>5</v>
      </c>
      <c r="K223" s="849">
        <v>1735</v>
      </c>
      <c r="L223" s="849">
        <v>1</v>
      </c>
      <c r="M223" s="849">
        <v>347</v>
      </c>
      <c r="N223" s="849">
        <v>8</v>
      </c>
      <c r="O223" s="849">
        <v>2776</v>
      </c>
      <c r="P223" s="837">
        <v>1.6</v>
      </c>
      <c r="Q223" s="850">
        <v>347</v>
      </c>
    </row>
    <row r="224" spans="1:17" ht="14.4" customHeight="1" x14ac:dyDescent="0.3">
      <c r="A224" s="831" t="s">
        <v>4532</v>
      </c>
      <c r="B224" s="832" t="s">
        <v>4533</v>
      </c>
      <c r="C224" s="832" t="s">
        <v>3554</v>
      </c>
      <c r="D224" s="832" t="s">
        <v>4542</v>
      </c>
      <c r="E224" s="832" t="s">
        <v>4543</v>
      </c>
      <c r="F224" s="849">
        <v>11</v>
      </c>
      <c r="G224" s="849">
        <v>407</v>
      </c>
      <c r="H224" s="849"/>
      <c r="I224" s="849">
        <v>37</v>
      </c>
      <c r="J224" s="849"/>
      <c r="K224" s="849"/>
      <c r="L224" s="849"/>
      <c r="M224" s="849"/>
      <c r="N224" s="849"/>
      <c r="O224" s="849"/>
      <c r="P224" s="837"/>
      <c r="Q224" s="850"/>
    </row>
    <row r="225" spans="1:17" ht="14.4" customHeight="1" x14ac:dyDescent="0.3">
      <c r="A225" s="831" t="s">
        <v>4532</v>
      </c>
      <c r="B225" s="832" t="s">
        <v>4533</v>
      </c>
      <c r="C225" s="832" t="s">
        <v>3554</v>
      </c>
      <c r="D225" s="832" t="s">
        <v>4544</v>
      </c>
      <c r="E225" s="832" t="s">
        <v>4545</v>
      </c>
      <c r="F225" s="849">
        <v>3</v>
      </c>
      <c r="G225" s="849">
        <v>1338</v>
      </c>
      <c r="H225" s="849">
        <v>0.1971706454465075</v>
      </c>
      <c r="I225" s="849">
        <v>446</v>
      </c>
      <c r="J225" s="849">
        <v>18</v>
      </c>
      <c r="K225" s="849">
        <v>6786</v>
      </c>
      <c r="L225" s="849">
        <v>1</v>
      </c>
      <c r="M225" s="849">
        <v>377</v>
      </c>
      <c r="N225" s="849">
        <v>31</v>
      </c>
      <c r="O225" s="849">
        <v>11687</v>
      </c>
      <c r="P225" s="837">
        <v>1.7222222222222223</v>
      </c>
      <c r="Q225" s="850">
        <v>377</v>
      </c>
    </row>
    <row r="226" spans="1:17" ht="14.4" customHeight="1" x14ac:dyDescent="0.3">
      <c r="A226" s="831" t="s">
        <v>4532</v>
      </c>
      <c r="B226" s="832" t="s">
        <v>4533</v>
      </c>
      <c r="C226" s="832" t="s">
        <v>3554</v>
      </c>
      <c r="D226" s="832" t="s">
        <v>4546</v>
      </c>
      <c r="E226" s="832" t="s">
        <v>4547</v>
      </c>
      <c r="F226" s="849">
        <v>18</v>
      </c>
      <c r="G226" s="849">
        <v>8856</v>
      </c>
      <c r="H226" s="849">
        <v>0.40239912758996726</v>
      </c>
      <c r="I226" s="849">
        <v>492</v>
      </c>
      <c r="J226" s="849">
        <v>42</v>
      </c>
      <c r="K226" s="849">
        <v>22008</v>
      </c>
      <c r="L226" s="849">
        <v>1</v>
      </c>
      <c r="M226" s="849">
        <v>524</v>
      </c>
      <c r="N226" s="849">
        <v>64</v>
      </c>
      <c r="O226" s="849">
        <v>33536</v>
      </c>
      <c r="P226" s="837">
        <v>1.5238095238095237</v>
      </c>
      <c r="Q226" s="850">
        <v>524</v>
      </c>
    </row>
    <row r="227" spans="1:17" ht="14.4" customHeight="1" x14ac:dyDescent="0.3">
      <c r="A227" s="831" t="s">
        <v>4532</v>
      </c>
      <c r="B227" s="832" t="s">
        <v>4533</v>
      </c>
      <c r="C227" s="832" t="s">
        <v>3554</v>
      </c>
      <c r="D227" s="832" t="s">
        <v>4548</v>
      </c>
      <c r="E227" s="832" t="s">
        <v>4549</v>
      </c>
      <c r="F227" s="849">
        <v>11</v>
      </c>
      <c r="G227" s="849">
        <v>341</v>
      </c>
      <c r="H227" s="849">
        <v>5.9824561403508776</v>
      </c>
      <c r="I227" s="849">
        <v>31</v>
      </c>
      <c r="J227" s="849">
        <v>1</v>
      </c>
      <c r="K227" s="849">
        <v>57</v>
      </c>
      <c r="L227" s="849">
        <v>1</v>
      </c>
      <c r="M227" s="849">
        <v>57</v>
      </c>
      <c r="N227" s="849"/>
      <c r="O227" s="849"/>
      <c r="P227" s="837"/>
      <c r="Q227" s="850"/>
    </row>
    <row r="228" spans="1:17" ht="14.4" customHeight="1" x14ac:dyDescent="0.3">
      <c r="A228" s="831" t="s">
        <v>4532</v>
      </c>
      <c r="B228" s="832" t="s">
        <v>4533</v>
      </c>
      <c r="C228" s="832" t="s">
        <v>3554</v>
      </c>
      <c r="D228" s="832" t="s">
        <v>4550</v>
      </c>
      <c r="E228" s="832" t="s">
        <v>4551</v>
      </c>
      <c r="F228" s="849"/>
      <c r="G228" s="849"/>
      <c r="H228" s="849"/>
      <c r="I228" s="849"/>
      <c r="J228" s="849">
        <v>1</v>
      </c>
      <c r="K228" s="849">
        <v>224</v>
      </c>
      <c r="L228" s="849">
        <v>1</v>
      </c>
      <c r="M228" s="849">
        <v>224</v>
      </c>
      <c r="N228" s="849">
        <v>1</v>
      </c>
      <c r="O228" s="849">
        <v>225</v>
      </c>
      <c r="P228" s="837">
        <v>1.0044642857142858</v>
      </c>
      <c r="Q228" s="850">
        <v>225</v>
      </c>
    </row>
    <row r="229" spans="1:17" ht="14.4" customHeight="1" x14ac:dyDescent="0.3">
      <c r="A229" s="831" t="s">
        <v>4532</v>
      </c>
      <c r="B229" s="832" t="s">
        <v>4533</v>
      </c>
      <c r="C229" s="832" t="s">
        <v>3554</v>
      </c>
      <c r="D229" s="832" t="s">
        <v>4552</v>
      </c>
      <c r="E229" s="832" t="s">
        <v>4553</v>
      </c>
      <c r="F229" s="849"/>
      <c r="G229" s="849"/>
      <c r="H229" s="849"/>
      <c r="I229" s="849"/>
      <c r="J229" s="849">
        <v>1</v>
      </c>
      <c r="K229" s="849">
        <v>553</v>
      </c>
      <c r="L229" s="849">
        <v>1</v>
      </c>
      <c r="M229" s="849">
        <v>553</v>
      </c>
      <c r="N229" s="849">
        <v>1</v>
      </c>
      <c r="O229" s="849">
        <v>554</v>
      </c>
      <c r="P229" s="837">
        <v>1.0018083182640145</v>
      </c>
      <c r="Q229" s="850">
        <v>554</v>
      </c>
    </row>
    <row r="230" spans="1:17" ht="14.4" customHeight="1" x14ac:dyDescent="0.3">
      <c r="A230" s="831" t="s">
        <v>4532</v>
      </c>
      <c r="B230" s="832" t="s">
        <v>4533</v>
      </c>
      <c r="C230" s="832" t="s">
        <v>3554</v>
      </c>
      <c r="D230" s="832" t="s">
        <v>4554</v>
      </c>
      <c r="E230" s="832" t="s">
        <v>4555</v>
      </c>
      <c r="F230" s="849"/>
      <c r="G230" s="849"/>
      <c r="H230" s="849"/>
      <c r="I230" s="849"/>
      <c r="J230" s="849"/>
      <c r="K230" s="849"/>
      <c r="L230" s="849"/>
      <c r="M230" s="849"/>
      <c r="N230" s="849">
        <v>1</v>
      </c>
      <c r="O230" s="849">
        <v>143</v>
      </c>
      <c r="P230" s="837"/>
      <c r="Q230" s="850">
        <v>143</v>
      </c>
    </row>
    <row r="231" spans="1:17" ht="14.4" customHeight="1" x14ac:dyDescent="0.3">
      <c r="A231" s="831" t="s">
        <v>4532</v>
      </c>
      <c r="B231" s="832" t="s">
        <v>4533</v>
      </c>
      <c r="C231" s="832" t="s">
        <v>3554</v>
      </c>
      <c r="D231" s="832" t="s">
        <v>4556</v>
      </c>
      <c r="E231" s="832" t="s">
        <v>4557</v>
      </c>
      <c r="F231" s="849">
        <v>9</v>
      </c>
      <c r="G231" s="849">
        <v>927</v>
      </c>
      <c r="H231" s="849">
        <v>2.8523076923076922</v>
      </c>
      <c r="I231" s="849">
        <v>103</v>
      </c>
      <c r="J231" s="849">
        <v>5</v>
      </c>
      <c r="K231" s="849">
        <v>325</v>
      </c>
      <c r="L231" s="849">
        <v>1</v>
      </c>
      <c r="M231" s="849">
        <v>65</v>
      </c>
      <c r="N231" s="849"/>
      <c r="O231" s="849"/>
      <c r="P231" s="837"/>
      <c r="Q231" s="850"/>
    </row>
    <row r="232" spans="1:17" ht="14.4" customHeight="1" x14ac:dyDescent="0.3">
      <c r="A232" s="831" t="s">
        <v>4532</v>
      </c>
      <c r="B232" s="832" t="s">
        <v>4533</v>
      </c>
      <c r="C232" s="832" t="s">
        <v>3554</v>
      </c>
      <c r="D232" s="832" t="s">
        <v>4558</v>
      </c>
      <c r="E232" s="832" t="s">
        <v>4559</v>
      </c>
      <c r="F232" s="849">
        <v>279</v>
      </c>
      <c r="G232" s="849">
        <v>32643</v>
      </c>
      <c r="H232" s="849">
        <v>0.82199335213537472</v>
      </c>
      <c r="I232" s="849">
        <v>117</v>
      </c>
      <c r="J232" s="849">
        <v>292</v>
      </c>
      <c r="K232" s="849">
        <v>39712</v>
      </c>
      <c r="L232" s="849">
        <v>1</v>
      </c>
      <c r="M232" s="849">
        <v>136</v>
      </c>
      <c r="N232" s="849">
        <v>311</v>
      </c>
      <c r="O232" s="849">
        <v>42607</v>
      </c>
      <c r="P232" s="837">
        <v>1.0728998791297342</v>
      </c>
      <c r="Q232" s="850">
        <v>137</v>
      </c>
    </row>
    <row r="233" spans="1:17" ht="14.4" customHeight="1" x14ac:dyDescent="0.3">
      <c r="A233" s="831" t="s">
        <v>4532</v>
      </c>
      <c r="B233" s="832" t="s">
        <v>4533</v>
      </c>
      <c r="C233" s="832" t="s">
        <v>3554</v>
      </c>
      <c r="D233" s="832" t="s">
        <v>4560</v>
      </c>
      <c r="E233" s="832" t="s">
        <v>4561</v>
      </c>
      <c r="F233" s="849">
        <v>50</v>
      </c>
      <c r="G233" s="849">
        <v>4550</v>
      </c>
      <c r="H233" s="849">
        <v>0.57471264367816088</v>
      </c>
      <c r="I233" s="849">
        <v>91</v>
      </c>
      <c r="J233" s="849">
        <v>87</v>
      </c>
      <c r="K233" s="849">
        <v>7917</v>
      </c>
      <c r="L233" s="849">
        <v>1</v>
      </c>
      <c r="M233" s="849">
        <v>91</v>
      </c>
      <c r="N233" s="849">
        <v>75</v>
      </c>
      <c r="O233" s="849">
        <v>6825</v>
      </c>
      <c r="P233" s="837">
        <v>0.86206896551724133</v>
      </c>
      <c r="Q233" s="850">
        <v>91</v>
      </c>
    </row>
    <row r="234" spans="1:17" ht="14.4" customHeight="1" x14ac:dyDescent="0.3">
      <c r="A234" s="831" t="s">
        <v>4532</v>
      </c>
      <c r="B234" s="832" t="s">
        <v>4533</v>
      </c>
      <c r="C234" s="832" t="s">
        <v>3554</v>
      </c>
      <c r="D234" s="832" t="s">
        <v>4562</v>
      </c>
      <c r="E234" s="832" t="s">
        <v>4563</v>
      </c>
      <c r="F234" s="849">
        <v>9</v>
      </c>
      <c r="G234" s="849">
        <v>189</v>
      </c>
      <c r="H234" s="849">
        <v>0.31818181818181818</v>
      </c>
      <c r="I234" s="849">
        <v>21</v>
      </c>
      <c r="J234" s="849">
        <v>9</v>
      </c>
      <c r="K234" s="849">
        <v>594</v>
      </c>
      <c r="L234" s="849">
        <v>1</v>
      </c>
      <c r="M234" s="849">
        <v>66</v>
      </c>
      <c r="N234" s="849">
        <v>14</v>
      </c>
      <c r="O234" s="849">
        <v>924</v>
      </c>
      <c r="P234" s="837">
        <v>1.5555555555555556</v>
      </c>
      <c r="Q234" s="850">
        <v>66</v>
      </c>
    </row>
    <row r="235" spans="1:17" ht="14.4" customHeight="1" x14ac:dyDescent="0.3">
      <c r="A235" s="831" t="s">
        <v>4532</v>
      </c>
      <c r="B235" s="832" t="s">
        <v>4533</v>
      </c>
      <c r="C235" s="832" t="s">
        <v>3554</v>
      </c>
      <c r="D235" s="832" t="s">
        <v>4564</v>
      </c>
      <c r="E235" s="832" t="s">
        <v>4565</v>
      </c>
      <c r="F235" s="849">
        <v>88</v>
      </c>
      <c r="G235" s="849">
        <v>42944</v>
      </c>
      <c r="H235" s="849">
        <v>1.9541317801237714</v>
      </c>
      <c r="I235" s="849">
        <v>488</v>
      </c>
      <c r="J235" s="849">
        <v>67</v>
      </c>
      <c r="K235" s="849">
        <v>21976</v>
      </c>
      <c r="L235" s="849">
        <v>1</v>
      </c>
      <c r="M235" s="849">
        <v>328</v>
      </c>
      <c r="N235" s="849">
        <v>39</v>
      </c>
      <c r="O235" s="849">
        <v>12792</v>
      </c>
      <c r="P235" s="837">
        <v>0.58208955223880599</v>
      </c>
      <c r="Q235" s="850">
        <v>328</v>
      </c>
    </row>
    <row r="236" spans="1:17" ht="14.4" customHeight="1" x14ac:dyDescent="0.3">
      <c r="A236" s="831" t="s">
        <v>4532</v>
      </c>
      <c r="B236" s="832" t="s">
        <v>4533</v>
      </c>
      <c r="C236" s="832" t="s">
        <v>3554</v>
      </c>
      <c r="D236" s="832" t="s">
        <v>4566</v>
      </c>
      <c r="E236" s="832" t="s">
        <v>4567</v>
      </c>
      <c r="F236" s="849">
        <v>22</v>
      </c>
      <c r="G236" s="849">
        <v>902</v>
      </c>
      <c r="H236" s="849">
        <v>2.526610644257703</v>
      </c>
      <c r="I236" s="849">
        <v>41</v>
      </c>
      <c r="J236" s="849">
        <v>7</v>
      </c>
      <c r="K236" s="849">
        <v>357</v>
      </c>
      <c r="L236" s="849">
        <v>1</v>
      </c>
      <c r="M236" s="849">
        <v>51</v>
      </c>
      <c r="N236" s="849">
        <v>17</v>
      </c>
      <c r="O236" s="849">
        <v>867</v>
      </c>
      <c r="P236" s="837">
        <v>2.4285714285714284</v>
      </c>
      <c r="Q236" s="850">
        <v>51</v>
      </c>
    </row>
    <row r="237" spans="1:17" ht="14.4" customHeight="1" x14ac:dyDescent="0.3">
      <c r="A237" s="831" t="s">
        <v>4532</v>
      </c>
      <c r="B237" s="832" t="s">
        <v>4533</v>
      </c>
      <c r="C237" s="832" t="s">
        <v>3554</v>
      </c>
      <c r="D237" s="832" t="s">
        <v>4568</v>
      </c>
      <c r="E237" s="832" t="s">
        <v>4569</v>
      </c>
      <c r="F237" s="849"/>
      <c r="G237" s="849"/>
      <c r="H237" s="849"/>
      <c r="I237" s="849"/>
      <c r="J237" s="849">
        <v>2</v>
      </c>
      <c r="K237" s="849">
        <v>4232</v>
      </c>
      <c r="L237" s="849">
        <v>1</v>
      </c>
      <c r="M237" s="849">
        <v>2116</v>
      </c>
      <c r="N237" s="849"/>
      <c r="O237" s="849"/>
      <c r="P237" s="837"/>
      <c r="Q237" s="850"/>
    </row>
    <row r="238" spans="1:17" ht="14.4" customHeight="1" x14ac:dyDescent="0.3">
      <c r="A238" s="831" t="s">
        <v>4532</v>
      </c>
      <c r="B238" s="832" t="s">
        <v>4533</v>
      </c>
      <c r="C238" s="832" t="s">
        <v>3554</v>
      </c>
      <c r="D238" s="832" t="s">
        <v>4570</v>
      </c>
      <c r="E238" s="832" t="s">
        <v>4571</v>
      </c>
      <c r="F238" s="849">
        <v>25</v>
      </c>
      <c r="G238" s="849">
        <v>15350</v>
      </c>
      <c r="H238" s="849">
        <v>0.30587438227323449</v>
      </c>
      <c r="I238" s="849">
        <v>614</v>
      </c>
      <c r="J238" s="849">
        <v>82</v>
      </c>
      <c r="K238" s="849">
        <v>50184</v>
      </c>
      <c r="L238" s="849">
        <v>1</v>
      </c>
      <c r="M238" s="849">
        <v>612</v>
      </c>
      <c r="N238" s="849">
        <v>88</v>
      </c>
      <c r="O238" s="849">
        <v>53856</v>
      </c>
      <c r="P238" s="837">
        <v>1.0731707317073171</v>
      </c>
      <c r="Q238" s="850">
        <v>612</v>
      </c>
    </row>
    <row r="239" spans="1:17" ht="14.4" customHeight="1" x14ac:dyDescent="0.3">
      <c r="A239" s="831" t="s">
        <v>4532</v>
      </c>
      <c r="B239" s="832" t="s">
        <v>4533</v>
      </c>
      <c r="C239" s="832" t="s">
        <v>3554</v>
      </c>
      <c r="D239" s="832" t="s">
        <v>4572</v>
      </c>
      <c r="E239" s="832" t="s">
        <v>4573</v>
      </c>
      <c r="F239" s="849"/>
      <c r="G239" s="849"/>
      <c r="H239" s="849"/>
      <c r="I239" s="849"/>
      <c r="J239" s="849">
        <v>2</v>
      </c>
      <c r="K239" s="849">
        <v>2986</v>
      </c>
      <c r="L239" s="849">
        <v>1</v>
      </c>
      <c r="M239" s="849">
        <v>1493</v>
      </c>
      <c r="N239" s="849"/>
      <c r="O239" s="849"/>
      <c r="P239" s="837"/>
      <c r="Q239" s="850"/>
    </row>
    <row r="240" spans="1:17" ht="14.4" customHeight="1" x14ac:dyDescent="0.3">
      <c r="A240" s="831" t="s">
        <v>4532</v>
      </c>
      <c r="B240" s="832" t="s">
        <v>4533</v>
      </c>
      <c r="C240" s="832" t="s">
        <v>3554</v>
      </c>
      <c r="D240" s="832" t="s">
        <v>4574</v>
      </c>
      <c r="E240" s="832" t="s">
        <v>4575</v>
      </c>
      <c r="F240" s="849"/>
      <c r="G240" s="849"/>
      <c r="H240" s="849"/>
      <c r="I240" s="849"/>
      <c r="J240" s="849">
        <v>1</v>
      </c>
      <c r="K240" s="849">
        <v>887</v>
      </c>
      <c r="L240" s="849">
        <v>1</v>
      </c>
      <c r="M240" s="849">
        <v>887</v>
      </c>
      <c r="N240" s="849"/>
      <c r="O240" s="849"/>
      <c r="P240" s="837"/>
      <c r="Q240" s="850"/>
    </row>
    <row r="241" spans="1:17" ht="14.4" customHeight="1" x14ac:dyDescent="0.3">
      <c r="A241" s="831" t="s">
        <v>4532</v>
      </c>
      <c r="B241" s="832" t="s">
        <v>4533</v>
      </c>
      <c r="C241" s="832" t="s">
        <v>3554</v>
      </c>
      <c r="D241" s="832" t="s">
        <v>4576</v>
      </c>
      <c r="E241" s="832" t="s">
        <v>4577</v>
      </c>
      <c r="F241" s="849"/>
      <c r="G241" s="849"/>
      <c r="H241" s="849"/>
      <c r="I241" s="849"/>
      <c r="J241" s="849"/>
      <c r="K241" s="849"/>
      <c r="L241" s="849"/>
      <c r="M241" s="849"/>
      <c r="N241" s="849">
        <v>193</v>
      </c>
      <c r="O241" s="849">
        <v>50373</v>
      </c>
      <c r="P241" s="837"/>
      <c r="Q241" s="850">
        <v>261</v>
      </c>
    </row>
    <row r="242" spans="1:17" ht="14.4" customHeight="1" x14ac:dyDescent="0.3">
      <c r="A242" s="831" t="s">
        <v>4532</v>
      </c>
      <c r="B242" s="832" t="s">
        <v>4533</v>
      </c>
      <c r="C242" s="832" t="s">
        <v>3554</v>
      </c>
      <c r="D242" s="832" t="s">
        <v>4578</v>
      </c>
      <c r="E242" s="832" t="s">
        <v>4579</v>
      </c>
      <c r="F242" s="849"/>
      <c r="G242" s="849"/>
      <c r="H242" s="849"/>
      <c r="I242" s="849"/>
      <c r="J242" s="849"/>
      <c r="K242" s="849"/>
      <c r="L242" s="849"/>
      <c r="M242" s="849"/>
      <c r="N242" s="849">
        <v>3</v>
      </c>
      <c r="O242" s="849">
        <v>495</v>
      </c>
      <c r="P242" s="837"/>
      <c r="Q242" s="850">
        <v>165</v>
      </c>
    </row>
    <row r="243" spans="1:17" ht="14.4" customHeight="1" x14ac:dyDescent="0.3">
      <c r="A243" s="831" t="s">
        <v>4532</v>
      </c>
      <c r="B243" s="832" t="s">
        <v>4533</v>
      </c>
      <c r="C243" s="832" t="s">
        <v>3554</v>
      </c>
      <c r="D243" s="832" t="s">
        <v>4580</v>
      </c>
      <c r="E243" s="832" t="s">
        <v>4581</v>
      </c>
      <c r="F243" s="849"/>
      <c r="G243" s="849"/>
      <c r="H243" s="849"/>
      <c r="I243" s="849"/>
      <c r="J243" s="849"/>
      <c r="K243" s="849"/>
      <c r="L243" s="849"/>
      <c r="M243" s="849"/>
      <c r="N243" s="849">
        <v>1</v>
      </c>
      <c r="O243" s="849">
        <v>152</v>
      </c>
      <c r="P243" s="837"/>
      <c r="Q243" s="850">
        <v>152</v>
      </c>
    </row>
    <row r="244" spans="1:17" ht="14.4" customHeight="1" x14ac:dyDescent="0.3">
      <c r="A244" s="831" t="s">
        <v>4582</v>
      </c>
      <c r="B244" s="832" t="s">
        <v>4398</v>
      </c>
      <c r="C244" s="832" t="s">
        <v>3554</v>
      </c>
      <c r="D244" s="832" t="s">
        <v>4583</v>
      </c>
      <c r="E244" s="832" t="s">
        <v>4584</v>
      </c>
      <c r="F244" s="849"/>
      <c r="G244" s="849"/>
      <c r="H244" s="849"/>
      <c r="I244" s="849"/>
      <c r="J244" s="849">
        <v>1</v>
      </c>
      <c r="K244" s="849">
        <v>1483</v>
      </c>
      <c r="L244" s="849">
        <v>1</v>
      </c>
      <c r="M244" s="849">
        <v>1483</v>
      </c>
      <c r="N244" s="849"/>
      <c r="O244" s="849"/>
      <c r="P244" s="837"/>
      <c r="Q244" s="850"/>
    </row>
    <row r="245" spans="1:17" ht="14.4" customHeight="1" x14ac:dyDescent="0.3">
      <c r="A245" s="831" t="s">
        <v>4582</v>
      </c>
      <c r="B245" s="832" t="s">
        <v>4398</v>
      </c>
      <c r="C245" s="832" t="s">
        <v>3554</v>
      </c>
      <c r="D245" s="832" t="s">
        <v>4585</v>
      </c>
      <c r="E245" s="832" t="s">
        <v>4586</v>
      </c>
      <c r="F245" s="849"/>
      <c r="G245" s="849"/>
      <c r="H245" s="849"/>
      <c r="I245" s="849"/>
      <c r="J245" s="849"/>
      <c r="K245" s="849"/>
      <c r="L245" s="849"/>
      <c r="M245" s="849"/>
      <c r="N245" s="849">
        <v>1</v>
      </c>
      <c r="O245" s="849">
        <v>174</v>
      </c>
      <c r="P245" s="837"/>
      <c r="Q245" s="850">
        <v>174</v>
      </c>
    </row>
    <row r="246" spans="1:17" ht="14.4" customHeight="1" x14ac:dyDescent="0.3">
      <c r="A246" s="831" t="s">
        <v>4582</v>
      </c>
      <c r="B246" s="832" t="s">
        <v>4398</v>
      </c>
      <c r="C246" s="832" t="s">
        <v>3554</v>
      </c>
      <c r="D246" s="832" t="s">
        <v>4587</v>
      </c>
      <c r="E246" s="832" t="s">
        <v>4588</v>
      </c>
      <c r="F246" s="849"/>
      <c r="G246" s="849"/>
      <c r="H246" s="849"/>
      <c r="I246" s="849"/>
      <c r="J246" s="849"/>
      <c r="K246" s="849"/>
      <c r="L246" s="849"/>
      <c r="M246" s="849"/>
      <c r="N246" s="849">
        <v>1</v>
      </c>
      <c r="O246" s="849">
        <v>550</v>
      </c>
      <c r="P246" s="837"/>
      <c r="Q246" s="850">
        <v>550</v>
      </c>
    </row>
    <row r="247" spans="1:17" ht="14.4" customHeight="1" x14ac:dyDescent="0.3">
      <c r="A247" s="831" t="s">
        <v>4582</v>
      </c>
      <c r="B247" s="832" t="s">
        <v>4398</v>
      </c>
      <c r="C247" s="832" t="s">
        <v>3554</v>
      </c>
      <c r="D247" s="832" t="s">
        <v>4589</v>
      </c>
      <c r="E247" s="832" t="s">
        <v>4590</v>
      </c>
      <c r="F247" s="849"/>
      <c r="G247" s="849"/>
      <c r="H247" s="849"/>
      <c r="I247" s="849"/>
      <c r="J247" s="849"/>
      <c r="K247" s="849"/>
      <c r="L247" s="849"/>
      <c r="M247" s="849"/>
      <c r="N247" s="849">
        <v>1</v>
      </c>
      <c r="O247" s="849">
        <v>655</v>
      </c>
      <c r="P247" s="837"/>
      <c r="Q247" s="850">
        <v>655</v>
      </c>
    </row>
    <row r="248" spans="1:17" ht="14.4" customHeight="1" x14ac:dyDescent="0.3">
      <c r="A248" s="831" t="s">
        <v>4582</v>
      </c>
      <c r="B248" s="832" t="s">
        <v>4398</v>
      </c>
      <c r="C248" s="832" t="s">
        <v>3554</v>
      </c>
      <c r="D248" s="832" t="s">
        <v>4591</v>
      </c>
      <c r="E248" s="832" t="s">
        <v>4592</v>
      </c>
      <c r="F248" s="849"/>
      <c r="G248" s="849"/>
      <c r="H248" s="849"/>
      <c r="I248" s="849"/>
      <c r="J248" s="849"/>
      <c r="K248" s="849"/>
      <c r="L248" s="849"/>
      <c r="M248" s="849"/>
      <c r="N248" s="849">
        <v>1</v>
      </c>
      <c r="O248" s="849">
        <v>655</v>
      </c>
      <c r="P248" s="837"/>
      <c r="Q248" s="850">
        <v>655</v>
      </c>
    </row>
    <row r="249" spans="1:17" ht="14.4" customHeight="1" x14ac:dyDescent="0.3">
      <c r="A249" s="831" t="s">
        <v>4582</v>
      </c>
      <c r="B249" s="832" t="s">
        <v>4398</v>
      </c>
      <c r="C249" s="832" t="s">
        <v>3554</v>
      </c>
      <c r="D249" s="832" t="s">
        <v>4593</v>
      </c>
      <c r="E249" s="832" t="s">
        <v>4594</v>
      </c>
      <c r="F249" s="849"/>
      <c r="G249" s="849"/>
      <c r="H249" s="849"/>
      <c r="I249" s="849"/>
      <c r="J249" s="849"/>
      <c r="K249" s="849"/>
      <c r="L249" s="849"/>
      <c r="M249" s="849"/>
      <c r="N249" s="849">
        <v>1</v>
      </c>
      <c r="O249" s="849">
        <v>514</v>
      </c>
      <c r="P249" s="837"/>
      <c r="Q249" s="850">
        <v>514</v>
      </c>
    </row>
    <row r="250" spans="1:17" ht="14.4" customHeight="1" x14ac:dyDescent="0.3">
      <c r="A250" s="831" t="s">
        <v>4582</v>
      </c>
      <c r="B250" s="832" t="s">
        <v>4398</v>
      </c>
      <c r="C250" s="832" t="s">
        <v>3554</v>
      </c>
      <c r="D250" s="832" t="s">
        <v>4595</v>
      </c>
      <c r="E250" s="832" t="s">
        <v>4596</v>
      </c>
      <c r="F250" s="849"/>
      <c r="G250" s="849"/>
      <c r="H250" s="849"/>
      <c r="I250" s="849"/>
      <c r="J250" s="849"/>
      <c r="K250" s="849"/>
      <c r="L250" s="849"/>
      <c r="M250" s="849"/>
      <c r="N250" s="849">
        <v>1</v>
      </c>
      <c r="O250" s="849">
        <v>424</v>
      </c>
      <c r="P250" s="837"/>
      <c r="Q250" s="850">
        <v>424</v>
      </c>
    </row>
    <row r="251" spans="1:17" ht="14.4" customHeight="1" x14ac:dyDescent="0.3">
      <c r="A251" s="831" t="s">
        <v>4582</v>
      </c>
      <c r="B251" s="832" t="s">
        <v>4398</v>
      </c>
      <c r="C251" s="832" t="s">
        <v>3554</v>
      </c>
      <c r="D251" s="832" t="s">
        <v>4597</v>
      </c>
      <c r="E251" s="832" t="s">
        <v>4598</v>
      </c>
      <c r="F251" s="849"/>
      <c r="G251" s="849"/>
      <c r="H251" s="849"/>
      <c r="I251" s="849"/>
      <c r="J251" s="849"/>
      <c r="K251" s="849"/>
      <c r="L251" s="849"/>
      <c r="M251" s="849"/>
      <c r="N251" s="849">
        <v>1</v>
      </c>
      <c r="O251" s="849">
        <v>350</v>
      </c>
      <c r="P251" s="837"/>
      <c r="Q251" s="850">
        <v>350</v>
      </c>
    </row>
    <row r="252" spans="1:17" ht="14.4" customHeight="1" x14ac:dyDescent="0.3">
      <c r="A252" s="831" t="s">
        <v>4582</v>
      </c>
      <c r="B252" s="832" t="s">
        <v>4398</v>
      </c>
      <c r="C252" s="832" t="s">
        <v>3554</v>
      </c>
      <c r="D252" s="832" t="s">
        <v>4599</v>
      </c>
      <c r="E252" s="832" t="s">
        <v>4600</v>
      </c>
      <c r="F252" s="849"/>
      <c r="G252" s="849"/>
      <c r="H252" s="849"/>
      <c r="I252" s="849"/>
      <c r="J252" s="849"/>
      <c r="K252" s="849"/>
      <c r="L252" s="849"/>
      <c r="M252" s="849"/>
      <c r="N252" s="849">
        <v>1</v>
      </c>
      <c r="O252" s="849">
        <v>111</v>
      </c>
      <c r="P252" s="837"/>
      <c r="Q252" s="850">
        <v>111</v>
      </c>
    </row>
    <row r="253" spans="1:17" ht="14.4" customHeight="1" x14ac:dyDescent="0.3">
      <c r="A253" s="831" t="s">
        <v>4582</v>
      </c>
      <c r="B253" s="832" t="s">
        <v>4398</v>
      </c>
      <c r="C253" s="832" t="s">
        <v>3554</v>
      </c>
      <c r="D253" s="832" t="s">
        <v>4601</v>
      </c>
      <c r="E253" s="832" t="s">
        <v>4602</v>
      </c>
      <c r="F253" s="849"/>
      <c r="G253" s="849"/>
      <c r="H253" s="849"/>
      <c r="I253" s="849"/>
      <c r="J253" s="849"/>
      <c r="K253" s="849"/>
      <c r="L253" s="849"/>
      <c r="M253" s="849"/>
      <c r="N253" s="849">
        <v>2</v>
      </c>
      <c r="O253" s="849">
        <v>624</v>
      </c>
      <c r="P253" s="837"/>
      <c r="Q253" s="850">
        <v>312</v>
      </c>
    </row>
    <row r="254" spans="1:17" ht="14.4" customHeight="1" x14ac:dyDescent="0.3">
      <c r="A254" s="831" t="s">
        <v>4582</v>
      </c>
      <c r="B254" s="832" t="s">
        <v>4398</v>
      </c>
      <c r="C254" s="832" t="s">
        <v>3554</v>
      </c>
      <c r="D254" s="832" t="s">
        <v>4603</v>
      </c>
      <c r="E254" s="832" t="s">
        <v>4604</v>
      </c>
      <c r="F254" s="849"/>
      <c r="G254" s="849"/>
      <c r="H254" s="849"/>
      <c r="I254" s="849"/>
      <c r="J254" s="849"/>
      <c r="K254" s="849"/>
      <c r="L254" s="849"/>
      <c r="M254" s="849"/>
      <c r="N254" s="849">
        <v>2</v>
      </c>
      <c r="O254" s="849">
        <v>420</v>
      </c>
      <c r="P254" s="837"/>
      <c r="Q254" s="850">
        <v>210</v>
      </c>
    </row>
    <row r="255" spans="1:17" ht="14.4" customHeight="1" x14ac:dyDescent="0.3">
      <c r="A255" s="831" t="s">
        <v>4582</v>
      </c>
      <c r="B255" s="832" t="s">
        <v>4398</v>
      </c>
      <c r="C255" s="832" t="s">
        <v>3554</v>
      </c>
      <c r="D255" s="832" t="s">
        <v>4605</v>
      </c>
      <c r="E255" s="832" t="s">
        <v>4606</v>
      </c>
      <c r="F255" s="849"/>
      <c r="G255" s="849"/>
      <c r="H255" s="849"/>
      <c r="I255" s="849"/>
      <c r="J255" s="849"/>
      <c r="K255" s="849"/>
      <c r="L255" s="849"/>
      <c r="M255" s="849"/>
      <c r="N255" s="849">
        <v>1</v>
      </c>
      <c r="O255" s="849">
        <v>40</v>
      </c>
      <c r="P255" s="837"/>
      <c r="Q255" s="850">
        <v>40</v>
      </c>
    </row>
    <row r="256" spans="1:17" ht="14.4" customHeight="1" x14ac:dyDescent="0.3">
      <c r="A256" s="831" t="s">
        <v>4582</v>
      </c>
      <c r="B256" s="832" t="s">
        <v>4398</v>
      </c>
      <c r="C256" s="832" t="s">
        <v>3554</v>
      </c>
      <c r="D256" s="832" t="s">
        <v>4607</v>
      </c>
      <c r="E256" s="832" t="s">
        <v>4608</v>
      </c>
      <c r="F256" s="849"/>
      <c r="G256" s="849"/>
      <c r="H256" s="849"/>
      <c r="I256" s="849"/>
      <c r="J256" s="849"/>
      <c r="K256" s="849"/>
      <c r="L256" s="849"/>
      <c r="M256" s="849"/>
      <c r="N256" s="849">
        <v>1</v>
      </c>
      <c r="O256" s="849">
        <v>691</v>
      </c>
      <c r="P256" s="837"/>
      <c r="Q256" s="850">
        <v>691</v>
      </c>
    </row>
    <row r="257" spans="1:17" ht="14.4" customHeight="1" x14ac:dyDescent="0.3">
      <c r="A257" s="831" t="s">
        <v>4582</v>
      </c>
      <c r="B257" s="832" t="s">
        <v>4398</v>
      </c>
      <c r="C257" s="832" t="s">
        <v>3554</v>
      </c>
      <c r="D257" s="832" t="s">
        <v>4609</v>
      </c>
      <c r="E257" s="832" t="s">
        <v>4610</v>
      </c>
      <c r="F257" s="849"/>
      <c r="G257" s="849"/>
      <c r="H257" s="849"/>
      <c r="I257" s="849"/>
      <c r="J257" s="849"/>
      <c r="K257" s="849"/>
      <c r="L257" s="849"/>
      <c r="M257" s="849"/>
      <c r="N257" s="849">
        <v>4</v>
      </c>
      <c r="O257" s="849">
        <v>1604</v>
      </c>
      <c r="P257" s="837"/>
      <c r="Q257" s="850">
        <v>401</v>
      </c>
    </row>
    <row r="258" spans="1:17" ht="14.4" customHeight="1" x14ac:dyDescent="0.3">
      <c r="A258" s="831" t="s">
        <v>4582</v>
      </c>
      <c r="B258" s="832" t="s">
        <v>4398</v>
      </c>
      <c r="C258" s="832" t="s">
        <v>3554</v>
      </c>
      <c r="D258" s="832" t="s">
        <v>4611</v>
      </c>
      <c r="E258" s="832" t="s">
        <v>4612</v>
      </c>
      <c r="F258" s="849"/>
      <c r="G258" s="849"/>
      <c r="H258" s="849"/>
      <c r="I258" s="849"/>
      <c r="J258" s="849"/>
      <c r="K258" s="849"/>
      <c r="L258" s="849"/>
      <c r="M258" s="849"/>
      <c r="N258" s="849">
        <v>1</v>
      </c>
      <c r="O258" s="849">
        <v>655</v>
      </c>
      <c r="P258" s="837"/>
      <c r="Q258" s="850">
        <v>655</v>
      </c>
    </row>
    <row r="259" spans="1:17" ht="14.4" customHeight="1" x14ac:dyDescent="0.3">
      <c r="A259" s="831" t="s">
        <v>4582</v>
      </c>
      <c r="B259" s="832" t="s">
        <v>4398</v>
      </c>
      <c r="C259" s="832" t="s">
        <v>3554</v>
      </c>
      <c r="D259" s="832" t="s">
        <v>4613</v>
      </c>
      <c r="E259" s="832" t="s">
        <v>4614</v>
      </c>
      <c r="F259" s="849"/>
      <c r="G259" s="849"/>
      <c r="H259" s="849"/>
      <c r="I259" s="849"/>
      <c r="J259" s="849"/>
      <c r="K259" s="849"/>
      <c r="L259" s="849"/>
      <c r="M259" s="849"/>
      <c r="N259" s="849">
        <v>1</v>
      </c>
      <c r="O259" s="849">
        <v>655</v>
      </c>
      <c r="P259" s="837"/>
      <c r="Q259" s="850">
        <v>655</v>
      </c>
    </row>
    <row r="260" spans="1:17" ht="14.4" customHeight="1" x14ac:dyDescent="0.3">
      <c r="A260" s="831" t="s">
        <v>4582</v>
      </c>
      <c r="B260" s="832" t="s">
        <v>4398</v>
      </c>
      <c r="C260" s="832" t="s">
        <v>3554</v>
      </c>
      <c r="D260" s="832" t="s">
        <v>4615</v>
      </c>
      <c r="E260" s="832" t="s">
        <v>4616</v>
      </c>
      <c r="F260" s="849"/>
      <c r="G260" s="849"/>
      <c r="H260" s="849"/>
      <c r="I260" s="849"/>
      <c r="J260" s="849"/>
      <c r="K260" s="849"/>
      <c r="L260" s="849"/>
      <c r="M260" s="849"/>
      <c r="N260" s="849">
        <v>1</v>
      </c>
      <c r="O260" s="849">
        <v>478</v>
      </c>
      <c r="P260" s="837"/>
      <c r="Q260" s="850">
        <v>478</v>
      </c>
    </row>
    <row r="261" spans="1:17" ht="14.4" customHeight="1" x14ac:dyDescent="0.3">
      <c r="A261" s="831" t="s">
        <v>4582</v>
      </c>
      <c r="B261" s="832" t="s">
        <v>4398</v>
      </c>
      <c r="C261" s="832" t="s">
        <v>3554</v>
      </c>
      <c r="D261" s="832" t="s">
        <v>4617</v>
      </c>
      <c r="E261" s="832" t="s">
        <v>4618</v>
      </c>
      <c r="F261" s="849"/>
      <c r="G261" s="849"/>
      <c r="H261" s="849"/>
      <c r="I261" s="849"/>
      <c r="J261" s="849"/>
      <c r="K261" s="849"/>
      <c r="L261" s="849"/>
      <c r="M261" s="849"/>
      <c r="N261" s="849">
        <v>1</v>
      </c>
      <c r="O261" s="849">
        <v>292</v>
      </c>
      <c r="P261" s="837"/>
      <c r="Q261" s="850">
        <v>292</v>
      </c>
    </row>
    <row r="262" spans="1:17" ht="14.4" customHeight="1" x14ac:dyDescent="0.3">
      <c r="A262" s="831" t="s">
        <v>4582</v>
      </c>
      <c r="B262" s="832" t="s">
        <v>4398</v>
      </c>
      <c r="C262" s="832" t="s">
        <v>3554</v>
      </c>
      <c r="D262" s="832" t="s">
        <v>4619</v>
      </c>
      <c r="E262" s="832" t="s">
        <v>4620</v>
      </c>
      <c r="F262" s="849"/>
      <c r="G262" s="849"/>
      <c r="H262" s="849"/>
      <c r="I262" s="849"/>
      <c r="J262" s="849"/>
      <c r="K262" s="849"/>
      <c r="L262" s="849"/>
      <c r="M262" s="849"/>
      <c r="N262" s="849">
        <v>1</v>
      </c>
      <c r="O262" s="849">
        <v>168</v>
      </c>
      <c r="P262" s="837"/>
      <c r="Q262" s="850">
        <v>168</v>
      </c>
    </row>
    <row r="263" spans="1:17" ht="14.4" customHeight="1" x14ac:dyDescent="0.3">
      <c r="A263" s="831" t="s">
        <v>4582</v>
      </c>
      <c r="B263" s="832" t="s">
        <v>4398</v>
      </c>
      <c r="C263" s="832" t="s">
        <v>3554</v>
      </c>
      <c r="D263" s="832" t="s">
        <v>4621</v>
      </c>
      <c r="E263" s="832" t="s">
        <v>4622</v>
      </c>
      <c r="F263" s="849"/>
      <c r="G263" s="849"/>
      <c r="H263" s="849"/>
      <c r="I263" s="849"/>
      <c r="J263" s="849"/>
      <c r="K263" s="849"/>
      <c r="L263" s="849"/>
      <c r="M263" s="849"/>
      <c r="N263" s="849">
        <v>1</v>
      </c>
      <c r="O263" s="849">
        <v>574</v>
      </c>
      <c r="P263" s="837"/>
      <c r="Q263" s="850">
        <v>574</v>
      </c>
    </row>
    <row r="264" spans="1:17" ht="14.4" customHeight="1" thickBot="1" x14ac:dyDescent="0.35">
      <c r="A264" s="839" t="s">
        <v>4582</v>
      </c>
      <c r="B264" s="840" t="s">
        <v>4398</v>
      </c>
      <c r="C264" s="840" t="s">
        <v>3554</v>
      </c>
      <c r="D264" s="840" t="s">
        <v>4623</v>
      </c>
      <c r="E264" s="840" t="s">
        <v>4624</v>
      </c>
      <c r="F264" s="851"/>
      <c r="G264" s="851"/>
      <c r="H264" s="851"/>
      <c r="I264" s="851"/>
      <c r="J264" s="851"/>
      <c r="K264" s="851"/>
      <c r="L264" s="851"/>
      <c r="M264" s="851"/>
      <c r="N264" s="851">
        <v>1</v>
      </c>
      <c r="O264" s="851">
        <v>1400</v>
      </c>
      <c r="P264" s="845"/>
      <c r="Q264" s="852">
        <v>1400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2820</v>
      </c>
      <c r="D3" s="193">
        <f>SUBTOTAL(9,D6:D1048576)</f>
        <v>2942</v>
      </c>
      <c r="E3" s="193">
        <f>SUBTOTAL(9,E6:E1048576)</f>
        <v>3865</v>
      </c>
      <c r="F3" s="194">
        <f>IF(OR(E3=0,D3=0),"",E3/D3)</f>
        <v>1.313732154996601</v>
      </c>
      <c r="G3" s="388">
        <f>SUBTOTAL(9,G6:G1048576)</f>
        <v>2807.3024999999993</v>
      </c>
      <c r="H3" s="389">
        <f>SUBTOTAL(9,H6:H1048576)</f>
        <v>2951.5221000000001</v>
      </c>
      <c r="I3" s="389">
        <f>SUBTOTAL(9,I6:I1048576)</f>
        <v>3046.8087</v>
      </c>
      <c r="J3" s="194">
        <f>IF(OR(I3=0,H3=0),"",I3/H3)</f>
        <v>1.0322838849825993</v>
      </c>
      <c r="K3" s="388">
        <f>SUBTOTAL(9,K6:K1048576)</f>
        <v>225.6</v>
      </c>
      <c r="L3" s="389">
        <f>SUBTOTAL(9,L6:L1048576)</f>
        <v>235.36</v>
      </c>
      <c r="M3" s="389">
        <f>SUBTOTAL(9,M6:M1048576)</f>
        <v>293.15600000000001</v>
      </c>
      <c r="N3" s="195">
        <f>IF(OR(M3=0,E3=0),"",M3*1000/E3)</f>
        <v>75.848900388098315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7"/>
      <c r="B5" s="998"/>
      <c r="C5" s="1003">
        <v>2015</v>
      </c>
      <c r="D5" s="1003">
        <v>2017</v>
      </c>
      <c r="E5" s="1003">
        <v>2018</v>
      </c>
      <c r="F5" s="1004" t="s">
        <v>2</v>
      </c>
      <c r="G5" s="1011">
        <v>2015</v>
      </c>
      <c r="H5" s="1003">
        <v>2017</v>
      </c>
      <c r="I5" s="1003">
        <v>2018</v>
      </c>
      <c r="J5" s="1004" t="s">
        <v>2</v>
      </c>
      <c r="K5" s="1011">
        <v>2015</v>
      </c>
      <c r="L5" s="1003">
        <v>2017</v>
      </c>
      <c r="M5" s="1003">
        <v>2018</v>
      </c>
      <c r="N5" s="1012" t="s">
        <v>92</v>
      </c>
    </row>
    <row r="6" spans="1:14" ht="14.4" customHeight="1" x14ac:dyDescent="0.3">
      <c r="A6" s="999" t="s">
        <v>3705</v>
      </c>
      <c r="B6" s="1001" t="s">
        <v>4626</v>
      </c>
      <c r="C6" s="1005">
        <v>2820</v>
      </c>
      <c r="D6" s="1006">
        <v>2942</v>
      </c>
      <c r="E6" s="1006">
        <v>3101</v>
      </c>
      <c r="F6" s="1009">
        <v>1.099645390070922</v>
      </c>
      <c r="G6" s="1005">
        <v>2807.3024999999993</v>
      </c>
      <c r="H6" s="1006">
        <v>2951.5221000000001</v>
      </c>
      <c r="I6" s="1006">
        <v>3046.8087</v>
      </c>
      <c r="J6" s="1009">
        <v>1.0853154229015223</v>
      </c>
      <c r="K6" s="1005">
        <v>225.6</v>
      </c>
      <c r="L6" s="1006">
        <v>235.36</v>
      </c>
      <c r="M6" s="1006">
        <v>248.08</v>
      </c>
      <c r="N6" s="1013">
        <v>80</v>
      </c>
    </row>
    <row r="7" spans="1:14" ht="14.4" customHeight="1" thickBot="1" x14ac:dyDescent="0.35">
      <c r="A7" s="1000" t="s">
        <v>3724</v>
      </c>
      <c r="B7" s="1002" t="s">
        <v>4626</v>
      </c>
      <c r="C7" s="1007"/>
      <c r="D7" s="1008"/>
      <c r="E7" s="1008">
        <v>764</v>
      </c>
      <c r="F7" s="1010"/>
      <c r="G7" s="1007"/>
      <c r="H7" s="1008"/>
      <c r="I7" s="1008">
        <v>0</v>
      </c>
      <c r="J7" s="1010"/>
      <c r="K7" s="1007"/>
      <c r="L7" s="1008"/>
      <c r="M7" s="1008">
        <v>45.076000000000001</v>
      </c>
      <c r="N7" s="1014">
        <v>59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0.70077931699582396</v>
      </c>
      <c r="C4" s="323">
        <f t="shared" ref="C4:M4" si="0">(C10+C8)/C6</f>
        <v>0.80487362336928803</v>
      </c>
      <c r="D4" s="323">
        <f t="shared" si="0"/>
        <v>0.83154803218510587</v>
      </c>
      <c r="E4" s="323">
        <f t="shared" si="0"/>
        <v>4.5475533305069154E-3</v>
      </c>
      <c r="F4" s="323">
        <f t="shared" si="0"/>
        <v>4.5475533305069154E-3</v>
      </c>
      <c r="G4" s="323">
        <f t="shared" si="0"/>
        <v>4.5475533305069154E-3</v>
      </c>
      <c r="H4" s="323">
        <f t="shared" si="0"/>
        <v>4.5475533305069154E-3</v>
      </c>
      <c r="I4" s="323">
        <f t="shared" si="0"/>
        <v>4.5475533305069154E-3</v>
      </c>
      <c r="J4" s="323">
        <f t="shared" si="0"/>
        <v>4.5475533305069154E-3</v>
      </c>
      <c r="K4" s="323">
        <f t="shared" si="0"/>
        <v>4.5475533305069154E-3</v>
      </c>
      <c r="L4" s="323">
        <f t="shared" si="0"/>
        <v>4.5475533305069154E-3</v>
      </c>
      <c r="M4" s="323">
        <f t="shared" si="0"/>
        <v>4.5475533305069154E-3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3958.00684</v>
      </c>
      <c r="C5" s="323">
        <f>IF(ISERROR(VLOOKUP($A5,'Man Tab'!$A:$Q,COLUMN()+2,0)),0,VLOOKUP($A5,'Man Tab'!$A:$Q,COLUMN()+2,0))</f>
        <v>3805.7473799999998</v>
      </c>
      <c r="D5" s="323">
        <f>IF(ISERROR(VLOOKUP($A5,'Man Tab'!$A:$Q,COLUMN()+2,0)),0,VLOOKUP($A5,'Man Tab'!$A:$Q,COLUMN()+2,0))</f>
        <v>4434.6667700000098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3958.00684</v>
      </c>
      <c r="C6" s="325">
        <f t="shared" ref="C6:M6" si="1">C5+B6</f>
        <v>7763.7542199999998</v>
      </c>
      <c r="D6" s="325">
        <f t="shared" si="1"/>
        <v>12198.42099000001</v>
      </c>
      <c r="E6" s="325">
        <f t="shared" si="1"/>
        <v>12198.42099000001</v>
      </c>
      <c r="F6" s="325">
        <f t="shared" si="1"/>
        <v>12198.42099000001</v>
      </c>
      <c r="G6" s="325">
        <f t="shared" si="1"/>
        <v>12198.42099000001</v>
      </c>
      <c r="H6" s="325">
        <f t="shared" si="1"/>
        <v>12198.42099000001</v>
      </c>
      <c r="I6" s="325">
        <f t="shared" si="1"/>
        <v>12198.42099000001</v>
      </c>
      <c r="J6" s="325">
        <f t="shared" si="1"/>
        <v>12198.42099000001</v>
      </c>
      <c r="K6" s="325">
        <f t="shared" si="1"/>
        <v>12198.42099000001</v>
      </c>
      <c r="L6" s="325">
        <f t="shared" si="1"/>
        <v>12198.42099000001</v>
      </c>
      <c r="M6" s="325">
        <f t="shared" si="1"/>
        <v>12198.42099000001</v>
      </c>
    </row>
    <row r="7" spans="1:13" ht="14.4" customHeight="1" x14ac:dyDescent="0.3">
      <c r="A7" s="324" t="s">
        <v>125</v>
      </c>
      <c r="B7" s="324">
        <v>91.738</v>
      </c>
      <c r="C7" s="324">
        <v>207.149</v>
      </c>
      <c r="D7" s="324">
        <v>336.27</v>
      </c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2752.14</v>
      </c>
      <c r="C8" s="325">
        <f t="shared" ref="C8:M8" si="2">C7*30</f>
        <v>6214.47</v>
      </c>
      <c r="D8" s="325">
        <f t="shared" si="2"/>
        <v>10088.099999999999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21549.33</v>
      </c>
      <c r="C9" s="324">
        <v>12821.66</v>
      </c>
      <c r="D9" s="324">
        <v>21101.98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21.549330000000001</v>
      </c>
      <c r="C10" s="325">
        <f t="shared" ref="C10:M10" si="3">C9/1000+B10</f>
        <v>34.370989999999999</v>
      </c>
      <c r="D10" s="325">
        <f t="shared" si="3"/>
        <v>55.472970000000004</v>
      </c>
      <c r="E10" s="325">
        <f t="shared" si="3"/>
        <v>55.472970000000004</v>
      </c>
      <c r="F10" s="325">
        <f t="shared" si="3"/>
        <v>55.472970000000004</v>
      </c>
      <c r="G10" s="325">
        <f t="shared" si="3"/>
        <v>55.472970000000004</v>
      </c>
      <c r="H10" s="325">
        <f t="shared" si="3"/>
        <v>55.472970000000004</v>
      </c>
      <c r="I10" s="325">
        <f t="shared" si="3"/>
        <v>55.472970000000004</v>
      </c>
      <c r="J10" s="325">
        <f t="shared" si="3"/>
        <v>55.472970000000004</v>
      </c>
      <c r="K10" s="325">
        <f t="shared" si="3"/>
        <v>55.472970000000004</v>
      </c>
      <c r="L10" s="325">
        <f t="shared" si="3"/>
        <v>55.472970000000004</v>
      </c>
      <c r="M10" s="325">
        <f t="shared" si="3"/>
        <v>55.472970000000004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3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0.80390445461359183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0.80390445461359183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3584.9344228527798</v>
      </c>
      <c r="C7" s="56">
        <v>298.74453523773201</v>
      </c>
      <c r="D7" s="56">
        <v>281.27422999999999</v>
      </c>
      <c r="E7" s="56">
        <v>243.13577000000001</v>
      </c>
      <c r="F7" s="56">
        <v>285.26135000000102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809.67135000000098</v>
      </c>
      <c r="Q7" s="185">
        <v>0.90341552117500001</v>
      </c>
    </row>
    <row r="8" spans="1:17" ht="14.4" customHeight="1" x14ac:dyDescent="0.3">
      <c r="A8" s="19" t="s">
        <v>36</v>
      </c>
      <c r="B8" s="55">
        <v>152.673914328401</v>
      </c>
      <c r="C8" s="56">
        <v>12.722826194033001</v>
      </c>
      <c r="D8" s="56">
        <v>25.85</v>
      </c>
      <c r="E8" s="56">
        <v>5.12</v>
      </c>
      <c r="F8" s="56">
        <v>4.6900000000000004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35.659999999999997</v>
      </c>
      <c r="Q8" s="185">
        <v>0.93427879037100003</v>
      </c>
    </row>
    <row r="9" spans="1:17" ht="14.4" customHeight="1" x14ac:dyDescent="0.3">
      <c r="A9" s="19" t="s">
        <v>37</v>
      </c>
      <c r="B9" s="55">
        <v>1461.005483872</v>
      </c>
      <c r="C9" s="56">
        <v>121.750456989334</v>
      </c>
      <c r="D9" s="56">
        <v>109.57911</v>
      </c>
      <c r="E9" s="56">
        <v>97.645349999999993</v>
      </c>
      <c r="F9" s="56">
        <v>127.47584999999999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334.70031</v>
      </c>
      <c r="Q9" s="185">
        <v>0.91635606763900002</v>
      </c>
    </row>
    <row r="10" spans="1:17" ht="14.4" customHeight="1" x14ac:dyDescent="0.3">
      <c r="A10" s="19" t="s">
        <v>38</v>
      </c>
      <c r="B10" s="55">
        <v>1113.4658621671001</v>
      </c>
      <c r="C10" s="56">
        <v>92.788821847258006</v>
      </c>
      <c r="D10" s="56">
        <v>133.62239</v>
      </c>
      <c r="E10" s="56">
        <v>141.76863</v>
      </c>
      <c r="F10" s="56">
        <v>144.71646999999999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420.10748999999998</v>
      </c>
      <c r="Q10" s="185">
        <v>1.5091885769440001</v>
      </c>
    </row>
    <row r="11" spans="1:17" ht="14.4" customHeight="1" x14ac:dyDescent="0.3">
      <c r="A11" s="19" t="s">
        <v>39</v>
      </c>
      <c r="B11" s="55">
        <v>585.40055171049403</v>
      </c>
      <c r="C11" s="56">
        <v>48.783379309207</v>
      </c>
      <c r="D11" s="56">
        <v>58.630859999999998</v>
      </c>
      <c r="E11" s="56">
        <v>146.19251</v>
      </c>
      <c r="F11" s="56">
        <v>73.479039999999998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278.30241000000001</v>
      </c>
      <c r="Q11" s="185">
        <v>1.9016204148539999</v>
      </c>
    </row>
    <row r="12" spans="1:17" ht="14.4" customHeight="1" x14ac:dyDescent="0.3">
      <c r="A12" s="19" t="s">
        <v>40</v>
      </c>
      <c r="B12" s="55">
        <v>11.915879297146001</v>
      </c>
      <c r="C12" s="56">
        <v>0.99298994142800001</v>
      </c>
      <c r="D12" s="56">
        <v>2.0592000000000001</v>
      </c>
      <c r="E12" s="56">
        <v>1.4186799999999999</v>
      </c>
      <c r="F12" s="56">
        <v>0.54339999999999999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4.02128</v>
      </c>
      <c r="Q12" s="185">
        <v>1.349889470922</v>
      </c>
    </row>
    <row r="13" spans="1:17" ht="14.4" customHeight="1" x14ac:dyDescent="0.3">
      <c r="A13" s="19" t="s">
        <v>41</v>
      </c>
      <c r="B13" s="55">
        <v>501</v>
      </c>
      <c r="C13" s="56">
        <v>41.75</v>
      </c>
      <c r="D13" s="56">
        <v>46.344639999999998</v>
      </c>
      <c r="E13" s="56">
        <v>57.598570000000002</v>
      </c>
      <c r="F13" s="56">
        <v>52.984490000000001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156.92769999999999</v>
      </c>
      <c r="Q13" s="185">
        <v>1.2529157684629999</v>
      </c>
    </row>
    <row r="14" spans="1:17" ht="14.4" customHeight="1" x14ac:dyDescent="0.3">
      <c r="A14" s="19" t="s">
        <v>42</v>
      </c>
      <c r="B14" s="55">
        <v>906.19336812171798</v>
      </c>
      <c r="C14" s="56">
        <v>75.516114010142999</v>
      </c>
      <c r="D14" s="56">
        <v>105.18</v>
      </c>
      <c r="E14" s="56">
        <v>98.728999999999999</v>
      </c>
      <c r="F14" s="56">
        <v>97.26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301.16899999999998</v>
      </c>
      <c r="Q14" s="185">
        <v>1.3293807286370001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1547.7953388443</v>
      </c>
      <c r="C17" s="56">
        <v>128.98294490369199</v>
      </c>
      <c r="D17" s="56">
        <v>37.777859999999997</v>
      </c>
      <c r="E17" s="56">
        <v>27.63616</v>
      </c>
      <c r="F17" s="56">
        <v>40.04777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105.46178999999999</v>
      </c>
      <c r="Q17" s="185">
        <v>0.272547118739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0.23400000000000001</v>
      </c>
      <c r="E18" s="56">
        <v>0.60499999999999998</v>
      </c>
      <c r="F18" s="56">
        <v>17.745999999999999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18.585000000000001</v>
      </c>
      <c r="Q18" s="185" t="s">
        <v>329</v>
      </c>
    </row>
    <row r="19" spans="1:17" ht="14.4" customHeight="1" x14ac:dyDescent="0.3">
      <c r="A19" s="19" t="s">
        <v>47</v>
      </c>
      <c r="B19" s="55">
        <v>1291.9994886383499</v>
      </c>
      <c r="C19" s="56">
        <v>107.666624053196</v>
      </c>
      <c r="D19" s="56">
        <v>143.84281999999999</v>
      </c>
      <c r="E19" s="56">
        <v>86.149959999999993</v>
      </c>
      <c r="F19" s="56">
        <v>177.26496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407.25774000000098</v>
      </c>
      <c r="Q19" s="185">
        <v>1.260860375197</v>
      </c>
    </row>
    <row r="20" spans="1:17" ht="14.4" customHeight="1" x14ac:dyDescent="0.3">
      <c r="A20" s="19" t="s">
        <v>48</v>
      </c>
      <c r="B20" s="55">
        <v>38487.991751493901</v>
      </c>
      <c r="C20" s="56">
        <v>3207.3326459578202</v>
      </c>
      <c r="D20" s="56">
        <v>2952.8093399999998</v>
      </c>
      <c r="E20" s="56">
        <v>2818.0977499999999</v>
      </c>
      <c r="F20" s="56">
        <v>3307.34195000001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9078.2490400000097</v>
      </c>
      <c r="Q20" s="185">
        <v>0.94348898208200005</v>
      </c>
    </row>
    <row r="21" spans="1:17" ht="14.4" customHeight="1" x14ac:dyDescent="0.3">
      <c r="A21" s="20" t="s">
        <v>49</v>
      </c>
      <c r="B21" s="55">
        <v>344.93021457623598</v>
      </c>
      <c r="C21" s="56">
        <v>28.744184548019</v>
      </c>
      <c r="D21" s="56">
        <v>29.39</v>
      </c>
      <c r="E21" s="56">
        <v>29.39</v>
      </c>
      <c r="F21" s="56">
        <v>40.393999999999998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99.174000000000007</v>
      </c>
      <c r="Q21" s="185">
        <v>1.150076111735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30.642040000000001</v>
      </c>
      <c r="E22" s="56">
        <v>51.26</v>
      </c>
      <c r="F22" s="56">
        <v>61.391539999999999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143.29357999999999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44.254807630705997</v>
      </c>
      <c r="C24" s="56">
        <v>3.6879006358919999</v>
      </c>
      <c r="D24" s="56">
        <v>0.77034999999999998</v>
      </c>
      <c r="E24" s="56">
        <v>1</v>
      </c>
      <c r="F24" s="56">
        <v>4.0699499999990003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5.8403</v>
      </c>
      <c r="Q24" s="185"/>
    </row>
    <row r="25" spans="1:17" ht="14.4" customHeight="1" x14ac:dyDescent="0.3">
      <c r="A25" s="21" t="s">
        <v>53</v>
      </c>
      <c r="B25" s="58">
        <v>50033.561083533103</v>
      </c>
      <c r="C25" s="59">
        <v>4169.4634236277598</v>
      </c>
      <c r="D25" s="59">
        <v>3958.00684</v>
      </c>
      <c r="E25" s="59">
        <v>3805.7473799999998</v>
      </c>
      <c r="F25" s="59">
        <v>4434.6667700000098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12198.420990000001</v>
      </c>
      <c r="Q25" s="186">
        <v>0.97521909101199999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604.24374999999998</v>
      </c>
      <c r="E26" s="56">
        <v>575.41967999999997</v>
      </c>
      <c r="F26" s="56">
        <v>617.47994000000006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1797.14337</v>
      </c>
      <c r="Q26" s="185" t="s">
        <v>329</v>
      </c>
    </row>
    <row r="27" spans="1:17" ht="14.4" customHeight="1" x14ac:dyDescent="0.3">
      <c r="A27" s="22" t="s">
        <v>55</v>
      </c>
      <c r="B27" s="58">
        <v>50033.561083533103</v>
      </c>
      <c r="C27" s="59">
        <v>4169.4634236277598</v>
      </c>
      <c r="D27" s="59">
        <v>4562.2505899999996</v>
      </c>
      <c r="E27" s="59">
        <v>4381.1670599999998</v>
      </c>
      <c r="F27" s="59">
        <v>5052.14671000001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13995.56436</v>
      </c>
      <c r="Q27" s="186">
        <v>1.118894122817</v>
      </c>
    </row>
    <row r="28" spans="1:17" ht="14.4" customHeight="1" x14ac:dyDescent="0.3">
      <c r="A28" s="20" t="s">
        <v>56</v>
      </c>
      <c r="B28" s="55">
        <v>0.22952670675699999</v>
      </c>
      <c r="C28" s="56">
        <v>1.9127225562999998E-2</v>
      </c>
      <c r="D28" s="56">
        <v>0</v>
      </c>
      <c r="E28" s="56">
        <v>0</v>
      </c>
      <c r="F28" s="56">
        <v>0.56499999999999995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0.56499999999999995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15.372999999999999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15.372999999999999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2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2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2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2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2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2" ht="14.4" customHeight="1" thickBot="1" x14ac:dyDescent="0.35">
      <c r="A6" s="719" t="s">
        <v>331</v>
      </c>
      <c r="B6" s="701">
        <v>33846.575427248499</v>
      </c>
      <c r="C6" s="701">
        <v>39934.015480000002</v>
      </c>
      <c r="D6" s="702">
        <v>6087.4400527515199</v>
      </c>
      <c r="E6" s="703">
        <v>1.179853943151</v>
      </c>
      <c r="F6" s="701">
        <v>50033.561083533103</v>
      </c>
      <c r="G6" s="702">
        <v>12508.390270883299</v>
      </c>
      <c r="H6" s="704">
        <v>4434.6667700000098</v>
      </c>
      <c r="I6" s="701">
        <v>12198.420990000001</v>
      </c>
      <c r="J6" s="702">
        <v>-309.969280883262</v>
      </c>
      <c r="K6" s="705">
        <v>0.243804772753</v>
      </c>
      <c r="L6" s="270"/>
    </row>
    <row r="7" spans="1:12" ht="14.4" customHeight="1" thickBot="1" x14ac:dyDescent="0.35">
      <c r="A7" s="720" t="s">
        <v>332</v>
      </c>
      <c r="B7" s="701">
        <v>6585.6357668685796</v>
      </c>
      <c r="C7" s="701">
        <v>6915.1412</v>
      </c>
      <c r="D7" s="702">
        <v>329.50543313141901</v>
      </c>
      <c r="E7" s="703">
        <v>1.0500339594829999</v>
      </c>
      <c r="F7" s="701">
        <v>8318.0235586170402</v>
      </c>
      <c r="G7" s="702">
        <v>2079.50588965426</v>
      </c>
      <c r="H7" s="704">
        <v>786.41060000000198</v>
      </c>
      <c r="I7" s="701">
        <v>2340.55989</v>
      </c>
      <c r="J7" s="702">
        <v>261.054000345742</v>
      </c>
      <c r="K7" s="705">
        <v>0.28138413813099999</v>
      </c>
      <c r="L7" s="270"/>
    </row>
    <row r="8" spans="1:12" ht="14.4" customHeight="1" thickBot="1" x14ac:dyDescent="0.35">
      <c r="A8" s="721" t="s">
        <v>333</v>
      </c>
      <c r="B8" s="701">
        <v>5654.6913367931202</v>
      </c>
      <c r="C8" s="701">
        <v>6011.3612000000003</v>
      </c>
      <c r="D8" s="702">
        <v>356.66986320687602</v>
      </c>
      <c r="E8" s="703">
        <v>1.063075036631</v>
      </c>
      <c r="F8" s="701">
        <v>7411.8301904953196</v>
      </c>
      <c r="G8" s="702">
        <v>1852.9575476238299</v>
      </c>
      <c r="H8" s="704">
        <v>689.15060000000199</v>
      </c>
      <c r="I8" s="701">
        <v>2039.3908899999999</v>
      </c>
      <c r="J8" s="702">
        <v>186.433342376171</v>
      </c>
      <c r="K8" s="705">
        <v>0.27515348268700002</v>
      </c>
      <c r="L8" s="270"/>
    </row>
    <row r="9" spans="1:12" ht="14.4" customHeight="1" thickBot="1" x14ac:dyDescent="0.35">
      <c r="A9" s="722" t="s">
        <v>334</v>
      </c>
      <c r="B9" s="706">
        <v>0</v>
      </c>
      <c r="C9" s="706">
        <v>2.4000000000000001E-4</v>
      </c>
      <c r="D9" s="707">
        <v>2.4000000000000001E-4</v>
      </c>
      <c r="E9" s="708" t="s">
        <v>329</v>
      </c>
      <c r="F9" s="706">
        <v>0</v>
      </c>
      <c r="G9" s="707">
        <v>0</v>
      </c>
      <c r="H9" s="709">
        <v>0</v>
      </c>
      <c r="I9" s="706">
        <v>3.5E-4</v>
      </c>
      <c r="J9" s="707">
        <v>3.5E-4</v>
      </c>
      <c r="K9" s="710" t="s">
        <v>329</v>
      </c>
      <c r="L9" s="270"/>
    </row>
    <row r="10" spans="1:12" ht="14.4" customHeight="1" thickBot="1" x14ac:dyDescent="0.35">
      <c r="A10" s="723" t="s">
        <v>335</v>
      </c>
      <c r="B10" s="701">
        <v>0</v>
      </c>
      <c r="C10" s="701">
        <v>2.4000000000000001E-4</v>
      </c>
      <c r="D10" s="702">
        <v>2.4000000000000001E-4</v>
      </c>
      <c r="E10" s="711" t="s">
        <v>329</v>
      </c>
      <c r="F10" s="701">
        <v>0</v>
      </c>
      <c r="G10" s="702">
        <v>0</v>
      </c>
      <c r="H10" s="704">
        <v>0</v>
      </c>
      <c r="I10" s="701">
        <v>3.5E-4</v>
      </c>
      <c r="J10" s="702">
        <v>3.5E-4</v>
      </c>
      <c r="K10" s="712" t="s">
        <v>329</v>
      </c>
      <c r="L10" s="270"/>
    </row>
    <row r="11" spans="1:12" ht="14.4" customHeight="1" thickBot="1" x14ac:dyDescent="0.35">
      <c r="A11" s="722" t="s">
        <v>336</v>
      </c>
      <c r="B11" s="706">
        <v>2731.07735943956</v>
      </c>
      <c r="C11" s="706">
        <v>2528.5561200000002</v>
      </c>
      <c r="D11" s="707">
        <v>-202.52123943955999</v>
      </c>
      <c r="E11" s="713">
        <v>0.92584565986699996</v>
      </c>
      <c r="F11" s="706">
        <v>3584.9344228527798</v>
      </c>
      <c r="G11" s="707">
        <v>896.23360571319597</v>
      </c>
      <c r="H11" s="709">
        <v>285.26135000000102</v>
      </c>
      <c r="I11" s="706">
        <v>809.67135000000098</v>
      </c>
      <c r="J11" s="707">
        <v>-86.562255713195</v>
      </c>
      <c r="K11" s="714">
        <v>0.22585388029299999</v>
      </c>
      <c r="L11" s="270"/>
    </row>
    <row r="12" spans="1:12" ht="14.4" customHeight="1" thickBot="1" x14ac:dyDescent="0.35">
      <c r="A12" s="723" t="s">
        <v>337</v>
      </c>
      <c r="B12" s="701">
        <v>1926.04752580173</v>
      </c>
      <c r="C12" s="701">
        <v>1708.5654099999999</v>
      </c>
      <c r="D12" s="702">
        <v>-217.48211580172699</v>
      </c>
      <c r="E12" s="703">
        <v>0.88708372307100003</v>
      </c>
      <c r="F12" s="701">
        <v>2471.9344228527798</v>
      </c>
      <c r="G12" s="702">
        <v>617.98360571319597</v>
      </c>
      <c r="H12" s="704">
        <v>212.09784000000101</v>
      </c>
      <c r="I12" s="701">
        <v>606.22051000000101</v>
      </c>
      <c r="J12" s="702">
        <v>-11.763095713195</v>
      </c>
      <c r="K12" s="705">
        <v>0.245241339897</v>
      </c>
      <c r="L12" s="270"/>
    </row>
    <row r="13" spans="1:12" ht="14.4" customHeight="1" thickBot="1" x14ac:dyDescent="0.35">
      <c r="A13" s="723" t="s">
        <v>338</v>
      </c>
      <c r="B13" s="701">
        <v>86.521018299012994</v>
      </c>
      <c r="C13" s="701">
        <v>41.819890000000001</v>
      </c>
      <c r="D13" s="702">
        <v>-44.701128299013</v>
      </c>
      <c r="E13" s="703">
        <v>0.48334948920100002</v>
      </c>
      <c r="F13" s="701">
        <v>94</v>
      </c>
      <c r="G13" s="702">
        <v>23.5</v>
      </c>
      <c r="H13" s="704">
        <v>9.0013000000000005</v>
      </c>
      <c r="I13" s="701">
        <v>9.0013000000000005</v>
      </c>
      <c r="J13" s="702">
        <v>-14.498699999999999</v>
      </c>
      <c r="K13" s="705">
        <v>9.5758510638000005E-2</v>
      </c>
      <c r="L13" s="270"/>
    </row>
    <row r="14" spans="1:12" ht="14.4" customHeight="1" thickBot="1" x14ac:dyDescent="0.35">
      <c r="A14" s="723" t="s">
        <v>339</v>
      </c>
      <c r="B14" s="701">
        <v>196.412818857936</v>
      </c>
      <c r="C14" s="701">
        <v>153.88924</v>
      </c>
      <c r="D14" s="702">
        <v>-42.523578857936002</v>
      </c>
      <c r="E14" s="703">
        <v>0.78349896353399995</v>
      </c>
      <c r="F14" s="701">
        <v>253</v>
      </c>
      <c r="G14" s="702">
        <v>63.25</v>
      </c>
      <c r="H14" s="704">
        <v>16.438770000000002</v>
      </c>
      <c r="I14" s="701">
        <v>47.927439999999997</v>
      </c>
      <c r="J14" s="702">
        <v>-15.322559999999999</v>
      </c>
      <c r="K14" s="705">
        <v>0.189436521739</v>
      </c>
      <c r="L14" s="270"/>
    </row>
    <row r="15" spans="1:12" ht="14.4" customHeight="1" thickBot="1" x14ac:dyDescent="0.35">
      <c r="A15" s="723" t="s">
        <v>340</v>
      </c>
      <c r="B15" s="701">
        <v>5</v>
      </c>
      <c r="C15" s="701">
        <v>12.87</v>
      </c>
      <c r="D15" s="702">
        <v>7.87</v>
      </c>
      <c r="E15" s="703">
        <v>2.5739999999999998</v>
      </c>
      <c r="F15" s="701">
        <v>20</v>
      </c>
      <c r="G15" s="702">
        <v>5</v>
      </c>
      <c r="H15" s="704">
        <v>0</v>
      </c>
      <c r="I15" s="701">
        <v>0</v>
      </c>
      <c r="J15" s="702">
        <v>-5</v>
      </c>
      <c r="K15" s="705">
        <v>0</v>
      </c>
      <c r="L15" s="270"/>
    </row>
    <row r="16" spans="1:12" ht="14.4" customHeight="1" thickBot="1" x14ac:dyDescent="0.35">
      <c r="A16" s="723" t="s">
        <v>341</v>
      </c>
      <c r="B16" s="701">
        <v>403.22462832168702</v>
      </c>
      <c r="C16" s="701">
        <v>518.71100000000001</v>
      </c>
      <c r="D16" s="702">
        <v>115.48637167831301</v>
      </c>
      <c r="E16" s="703">
        <v>1.2864070385749999</v>
      </c>
      <c r="F16" s="701">
        <v>633</v>
      </c>
      <c r="G16" s="702">
        <v>158.25</v>
      </c>
      <c r="H16" s="704">
        <v>33.949489999999997</v>
      </c>
      <c r="I16" s="701">
        <v>101.5454</v>
      </c>
      <c r="J16" s="702">
        <v>-56.704599999999999</v>
      </c>
      <c r="K16" s="705">
        <v>0.160419273301</v>
      </c>
      <c r="L16" s="270"/>
    </row>
    <row r="17" spans="1:12" ht="14.4" customHeight="1" thickBot="1" x14ac:dyDescent="0.35">
      <c r="A17" s="723" t="s">
        <v>342</v>
      </c>
      <c r="B17" s="701">
        <v>75.523523043086001</v>
      </c>
      <c r="C17" s="701">
        <v>56.706949999998997</v>
      </c>
      <c r="D17" s="702">
        <v>-18.816573043085999</v>
      </c>
      <c r="E17" s="703">
        <v>0.75085149255600003</v>
      </c>
      <c r="F17" s="701">
        <v>59</v>
      </c>
      <c r="G17" s="702">
        <v>14.75</v>
      </c>
      <c r="H17" s="704">
        <v>11.06344</v>
      </c>
      <c r="I17" s="701">
        <v>36.847149999999999</v>
      </c>
      <c r="J17" s="702">
        <v>22.097149999999999</v>
      </c>
      <c r="K17" s="705">
        <v>0.62452796610100003</v>
      </c>
      <c r="L17" s="270"/>
    </row>
    <row r="18" spans="1:12" ht="14.4" customHeight="1" thickBot="1" x14ac:dyDescent="0.35">
      <c r="A18" s="723" t="s">
        <v>343</v>
      </c>
      <c r="B18" s="701">
        <v>38.347845116111003</v>
      </c>
      <c r="C18" s="701">
        <v>35.993630000000003</v>
      </c>
      <c r="D18" s="702">
        <v>-2.3542151161109999</v>
      </c>
      <c r="E18" s="703">
        <v>0.93860893333100004</v>
      </c>
      <c r="F18" s="701">
        <v>54</v>
      </c>
      <c r="G18" s="702">
        <v>13.5</v>
      </c>
      <c r="H18" s="704">
        <v>2.7105100000000002</v>
      </c>
      <c r="I18" s="701">
        <v>8.1295500000000001</v>
      </c>
      <c r="J18" s="702">
        <v>-5.3704499999989999</v>
      </c>
      <c r="K18" s="705">
        <v>0.15054722222200001</v>
      </c>
      <c r="L18" s="270"/>
    </row>
    <row r="19" spans="1:12" ht="14.4" customHeight="1" thickBot="1" x14ac:dyDescent="0.35">
      <c r="A19" s="722" t="s">
        <v>344</v>
      </c>
      <c r="B19" s="706">
        <v>188.952031232255</v>
      </c>
      <c r="C19" s="706">
        <v>175.19</v>
      </c>
      <c r="D19" s="707">
        <v>-13.762031232255</v>
      </c>
      <c r="E19" s="713">
        <v>0.92716653458200005</v>
      </c>
      <c r="F19" s="706">
        <v>152.673914328401</v>
      </c>
      <c r="G19" s="707">
        <v>38.168478582100001</v>
      </c>
      <c r="H19" s="709">
        <v>4.6900000000000004</v>
      </c>
      <c r="I19" s="706">
        <v>35.659999999999997</v>
      </c>
      <c r="J19" s="707">
        <v>-2.5084785821</v>
      </c>
      <c r="K19" s="714">
        <v>0.233569697592</v>
      </c>
      <c r="L19" s="270"/>
    </row>
    <row r="20" spans="1:12" ht="14.4" customHeight="1" thickBot="1" x14ac:dyDescent="0.35">
      <c r="A20" s="723" t="s">
        <v>345</v>
      </c>
      <c r="B20" s="701">
        <v>184.34684039235199</v>
      </c>
      <c r="C20" s="701">
        <v>171.02</v>
      </c>
      <c r="D20" s="702">
        <v>-13.326840392351</v>
      </c>
      <c r="E20" s="703">
        <v>0.92770779057499997</v>
      </c>
      <c r="F20" s="701">
        <v>151.03449739950599</v>
      </c>
      <c r="G20" s="702">
        <v>37.758624349876001</v>
      </c>
      <c r="H20" s="704">
        <v>4.6900000000000004</v>
      </c>
      <c r="I20" s="701">
        <v>33.950000000000003</v>
      </c>
      <c r="J20" s="702">
        <v>-3.8086243498760002</v>
      </c>
      <c r="K20" s="705">
        <v>0.224783083232</v>
      </c>
      <c r="L20" s="270"/>
    </row>
    <row r="21" spans="1:12" ht="14.4" customHeight="1" thickBot="1" x14ac:dyDescent="0.35">
      <c r="A21" s="723" t="s">
        <v>346</v>
      </c>
      <c r="B21" s="701">
        <v>4.6051908399029999</v>
      </c>
      <c r="C21" s="701">
        <v>4.17</v>
      </c>
      <c r="D21" s="702">
        <v>-0.435190839903</v>
      </c>
      <c r="E21" s="703">
        <v>0.90549993365400006</v>
      </c>
      <c r="F21" s="701">
        <v>1.639416928895</v>
      </c>
      <c r="G21" s="702">
        <v>0.40985423222299999</v>
      </c>
      <c r="H21" s="704">
        <v>0</v>
      </c>
      <c r="I21" s="701">
        <v>1.71</v>
      </c>
      <c r="J21" s="702">
        <v>1.300145767776</v>
      </c>
      <c r="K21" s="705">
        <v>1.043053764945</v>
      </c>
      <c r="L21" s="270"/>
    </row>
    <row r="22" spans="1:12" ht="14.4" customHeight="1" thickBot="1" x14ac:dyDescent="0.35">
      <c r="A22" s="722" t="s">
        <v>347</v>
      </c>
      <c r="B22" s="706">
        <v>937.81952730887804</v>
      </c>
      <c r="C22" s="706">
        <v>941.80363999999997</v>
      </c>
      <c r="D22" s="707">
        <v>3.9841126911210001</v>
      </c>
      <c r="E22" s="713">
        <v>1.004248272268</v>
      </c>
      <c r="F22" s="706">
        <v>1461.005483872</v>
      </c>
      <c r="G22" s="707">
        <v>365.25137096800103</v>
      </c>
      <c r="H22" s="709">
        <v>127.47584999999999</v>
      </c>
      <c r="I22" s="706">
        <v>334.70031</v>
      </c>
      <c r="J22" s="707">
        <v>-30.551060968000002</v>
      </c>
      <c r="K22" s="714">
        <v>0.22908901690899999</v>
      </c>
      <c r="L22" s="270"/>
    </row>
    <row r="23" spans="1:12" ht="14.4" customHeight="1" thickBot="1" x14ac:dyDescent="0.35">
      <c r="A23" s="723" t="s">
        <v>348</v>
      </c>
      <c r="B23" s="701">
        <v>10.562026316001999</v>
      </c>
      <c r="C23" s="701">
        <v>10.171419999999999</v>
      </c>
      <c r="D23" s="702">
        <v>-0.39060631600200002</v>
      </c>
      <c r="E23" s="703">
        <v>0.96301786188399996</v>
      </c>
      <c r="F23" s="701">
        <v>15</v>
      </c>
      <c r="G23" s="702">
        <v>3.75</v>
      </c>
      <c r="H23" s="704">
        <v>1.76616</v>
      </c>
      <c r="I23" s="701">
        <v>8.6889000000000003</v>
      </c>
      <c r="J23" s="702">
        <v>4.9389000000000003</v>
      </c>
      <c r="K23" s="705">
        <v>0.57926</v>
      </c>
      <c r="L23" s="270"/>
    </row>
    <row r="24" spans="1:12" ht="14.4" customHeight="1" thickBot="1" x14ac:dyDescent="0.35">
      <c r="A24" s="723" t="s">
        <v>349</v>
      </c>
      <c r="B24" s="701">
        <v>1</v>
      </c>
      <c r="C24" s="701">
        <v>1.5904100000000001</v>
      </c>
      <c r="D24" s="702">
        <v>0.59040999999999999</v>
      </c>
      <c r="E24" s="703">
        <v>1.5904100000000001</v>
      </c>
      <c r="F24" s="701">
        <v>2</v>
      </c>
      <c r="G24" s="702">
        <v>0.5</v>
      </c>
      <c r="H24" s="704">
        <v>0.21537999999999999</v>
      </c>
      <c r="I24" s="701">
        <v>0.43075999999999998</v>
      </c>
      <c r="J24" s="702">
        <v>-6.9239999999000004E-2</v>
      </c>
      <c r="K24" s="705">
        <v>0.21537999999999999</v>
      </c>
      <c r="L24" s="270"/>
    </row>
    <row r="25" spans="1:12" ht="14.4" customHeight="1" thickBot="1" x14ac:dyDescent="0.35">
      <c r="A25" s="723" t="s">
        <v>350</v>
      </c>
      <c r="B25" s="701">
        <v>294.75717365795299</v>
      </c>
      <c r="C25" s="701">
        <v>248.31521000000001</v>
      </c>
      <c r="D25" s="702">
        <v>-46.441963657953004</v>
      </c>
      <c r="E25" s="703">
        <v>0.84243992069200002</v>
      </c>
      <c r="F25" s="701">
        <v>367.12563524085101</v>
      </c>
      <c r="G25" s="702">
        <v>91.781408810212</v>
      </c>
      <c r="H25" s="704">
        <v>42.342820000000003</v>
      </c>
      <c r="I25" s="701">
        <v>102.19014</v>
      </c>
      <c r="J25" s="702">
        <v>10.408731189787</v>
      </c>
      <c r="K25" s="705">
        <v>0.27835195962999998</v>
      </c>
      <c r="L25" s="270"/>
    </row>
    <row r="26" spans="1:12" ht="14.4" customHeight="1" thickBot="1" x14ac:dyDescent="0.35">
      <c r="A26" s="723" t="s">
        <v>351</v>
      </c>
      <c r="B26" s="701">
        <v>405.31805602720698</v>
      </c>
      <c r="C26" s="701">
        <v>425.60368999999997</v>
      </c>
      <c r="D26" s="702">
        <v>20.285633972791999</v>
      </c>
      <c r="E26" s="703">
        <v>1.0500486807110001</v>
      </c>
      <c r="F26" s="701">
        <v>585.27523034651495</v>
      </c>
      <c r="G26" s="702">
        <v>146.31880758662899</v>
      </c>
      <c r="H26" s="704">
        <v>43.460599999999999</v>
      </c>
      <c r="I26" s="701">
        <v>126.39577</v>
      </c>
      <c r="J26" s="702">
        <v>-19.923037586627999</v>
      </c>
      <c r="K26" s="705">
        <v>0.215959540821</v>
      </c>
      <c r="L26" s="270"/>
    </row>
    <row r="27" spans="1:12" ht="14.4" customHeight="1" thickBot="1" x14ac:dyDescent="0.35">
      <c r="A27" s="723" t="s">
        <v>352</v>
      </c>
      <c r="B27" s="701">
        <v>75.347051788258995</v>
      </c>
      <c r="C27" s="701">
        <v>66.758449999999996</v>
      </c>
      <c r="D27" s="702">
        <v>-8.588601788259</v>
      </c>
      <c r="E27" s="703">
        <v>0.88601276912000004</v>
      </c>
      <c r="F27" s="701">
        <v>97</v>
      </c>
      <c r="G27" s="702">
        <v>24.25</v>
      </c>
      <c r="H27" s="704">
        <v>5.08</v>
      </c>
      <c r="I27" s="701">
        <v>22.754200000000001</v>
      </c>
      <c r="J27" s="702">
        <v>-1.4957999999989999</v>
      </c>
      <c r="K27" s="705">
        <v>0.234579381443</v>
      </c>
      <c r="L27" s="272"/>
    </row>
    <row r="28" spans="1:12" ht="14.4" customHeight="1" thickBot="1" x14ac:dyDescent="0.35">
      <c r="A28" s="723" t="s">
        <v>353</v>
      </c>
      <c r="B28" s="701">
        <v>1</v>
      </c>
      <c r="C28" s="701">
        <v>0.98099999999999998</v>
      </c>
      <c r="D28" s="702">
        <v>-1.8999999999000001E-2</v>
      </c>
      <c r="E28" s="703">
        <v>0.98099999999999998</v>
      </c>
      <c r="F28" s="701">
        <v>2</v>
      </c>
      <c r="G28" s="702">
        <v>0.5</v>
      </c>
      <c r="H28" s="704">
        <v>0</v>
      </c>
      <c r="I28" s="701">
        <v>0</v>
      </c>
      <c r="J28" s="702">
        <v>-0.5</v>
      </c>
      <c r="K28" s="705">
        <v>0</v>
      </c>
      <c r="L28" s="270"/>
    </row>
    <row r="29" spans="1:12" ht="14.4" customHeight="1" thickBot="1" x14ac:dyDescent="0.35">
      <c r="A29" s="723" t="s">
        <v>354</v>
      </c>
      <c r="B29" s="701">
        <v>13.272175890826</v>
      </c>
      <c r="C29" s="701">
        <v>13.499000000000001</v>
      </c>
      <c r="D29" s="702">
        <v>0.226824109173</v>
      </c>
      <c r="E29" s="703">
        <v>1.0170901976460001</v>
      </c>
      <c r="F29" s="701">
        <v>17.604618284636999</v>
      </c>
      <c r="G29" s="702">
        <v>4.4011545711590001</v>
      </c>
      <c r="H29" s="704">
        <v>1.8919999999999999</v>
      </c>
      <c r="I29" s="701">
        <v>5.4480000000000004</v>
      </c>
      <c r="J29" s="702">
        <v>1.04684542884</v>
      </c>
      <c r="K29" s="705">
        <v>0.309464250341</v>
      </c>
      <c r="L29" s="270"/>
    </row>
    <row r="30" spans="1:12" ht="14.4" customHeight="1" thickBot="1" x14ac:dyDescent="0.35">
      <c r="A30" s="723" t="s">
        <v>355</v>
      </c>
      <c r="B30" s="701">
        <v>130.563043628629</v>
      </c>
      <c r="C30" s="701">
        <v>156.20609999999999</v>
      </c>
      <c r="D30" s="702">
        <v>25.643056371370001</v>
      </c>
      <c r="E30" s="703">
        <v>1.1964036350459999</v>
      </c>
      <c r="F30" s="701">
        <v>206</v>
      </c>
      <c r="G30" s="702">
        <v>51.5</v>
      </c>
      <c r="H30" s="704">
        <v>17.891999999999999</v>
      </c>
      <c r="I30" s="701">
        <v>52.6813</v>
      </c>
      <c r="J30" s="702">
        <v>1.1813</v>
      </c>
      <c r="K30" s="705">
        <v>0.25573446601900002</v>
      </c>
      <c r="L30" s="270"/>
    </row>
    <row r="31" spans="1:12" ht="14.4" customHeight="1" thickBot="1" x14ac:dyDescent="0.35">
      <c r="A31" s="723" t="s">
        <v>356</v>
      </c>
      <c r="B31" s="701">
        <v>6</v>
      </c>
      <c r="C31" s="701">
        <v>15.247949999999999</v>
      </c>
      <c r="D31" s="702">
        <v>9.2479499999989994</v>
      </c>
      <c r="E31" s="703">
        <v>2.5413250000000001</v>
      </c>
      <c r="F31" s="701">
        <v>1</v>
      </c>
      <c r="G31" s="702">
        <v>0.25</v>
      </c>
      <c r="H31" s="704">
        <v>0</v>
      </c>
      <c r="I31" s="701">
        <v>0.18629999999999999</v>
      </c>
      <c r="J31" s="702">
        <v>-6.3700000000000007E-2</v>
      </c>
      <c r="K31" s="705">
        <v>0.18629999999999999</v>
      </c>
      <c r="L31" s="270"/>
    </row>
    <row r="32" spans="1:12" ht="14.4" customHeight="1" thickBot="1" x14ac:dyDescent="0.35">
      <c r="A32" s="723" t="s">
        <v>357</v>
      </c>
      <c r="B32" s="701">
        <v>0</v>
      </c>
      <c r="C32" s="701">
        <v>3.4304100000000002</v>
      </c>
      <c r="D32" s="702">
        <v>3.4304100000000002</v>
      </c>
      <c r="E32" s="711" t="s">
        <v>329</v>
      </c>
      <c r="F32" s="701">
        <v>0</v>
      </c>
      <c r="G32" s="702">
        <v>0</v>
      </c>
      <c r="H32" s="704">
        <v>0.89849999999999997</v>
      </c>
      <c r="I32" s="701">
        <v>1.99655</v>
      </c>
      <c r="J32" s="702">
        <v>1.99655</v>
      </c>
      <c r="K32" s="712" t="s">
        <v>329</v>
      </c>
      <c r="L32" s="270"/>
    </row>
    <row r="33" spans="1:12" ht="14.4" customHeight="1" thickBot="1" x14ac:dyDescent="0.35">
      <c r="A33" s="723" t="s">
        <v>358</v>
      </c>
      <c r="B33" s="701">
        <v>0</v>
      </c>
      <c r="C33" s="701">
        <v>0</v>
      </c>
      <c r="D33" s="702">
        <v>0</v>
      </c>
      <c r="E33" s="703">
        <v>1</v>
      </c>
      <c r="F33" s="701">
        <v>168</v>
      </c>
      <c r="G33" s="702">
        <v>42</v>
      </c>
      <c r="H33" s="704">
        <v>13.92839</v>
      </c>
      <c r="I33" s="701">
        <v>13.92839</v>
      </c>
      <c r="J33" s="702">
        <v>-28.07161</v>
      </c>
      <c r="K33" s="705">
        <v>8.2907083332999995E-2</v>
      </c>
      <c r="L33" s="270"/>
    </row>
    <row r="34" spans="1:12" ht="14.4" customHeight="1" thickBot="1" x14ac:dyDescent="0.35">
      <c r="A34" s="722" t="s">
        <v>359</v>
      </c>
      <c r="B34" s="706">
        <v>984.54692745352997</v>
      </c>
      <c r="C34" s="706">
        <v>1108.9198200000001</v>
      </c>
      <c r="D34" s="707">
        <v>124.37289254647</v>
      </c>
      <c r="E34" s="713">
        <v>1.1263250019660001</v>
      </c>
      <c r="F34" s="706">
        <v>1113.4658621671001</v>
      </c>
      <c r="G34" s="707">
        <v>278.36646554177401</v>
      </c>
      <c r="H34" s="709">
        <v>144.71646999999999</v>
      </c>
      <c r="I34" s="706">
        <v>420.10748999999998</v>
      </c>
      <c r="J34" s="707">
        <v>141.74102445822601</v>
      </c>
      <c r="K34" s="714">
        <v>0.37729714423600003</v>
      </c>
      <c r="L34" s="270"/>
    </row>
    <row r="35" spans="1:12" ht="14.4" customHeight="1" thickBot="1" x14ac:dyDescent="0.35">
      <c r="A35" s="723" t="s">
        <v>360</v>
      </c>
      <c r="B35" s="701">
        <v>922.21581989179799</v>
      </c>
      <c r="C35" s="701">
        <v>891.51405999999997</v>
      </c>
      <c r="D35" s="702">
        <v>-30.701759891797</v>
      </c>
      <c r="E35" s="703">
        <v>0.96670870393899999</v>
      </c>
      <c r="F35" s="701">
        <v>889.72854446314705</v>
      </c>
      <c r="G35" s="702">
        <v>222.43213611578699</v>
      </c>
      <c r="H35" s="704">
        <v>111.61251</v>
      </c>
      <c r="I35" s="701">
        <v>332.44614999999999</v>
      </c>
      <c r="J35" s="702">
        <v>110.01401388421399</v>
      </c>
      <c r="K35" s="705">
        <v>0.37364896525800001</v>
      </c>
      <c r="L35" s="270"/>
    </row>
    <row r="36" spans="1:12" ht="14.4" customHeight="1" thickBot="1" x14ac:dyDescent="0.35">
      <c r="A36" s="723" t="s">
        <v>361</v>
      </c>
      <c r="B36" s="701">
        <v>62.331107561731997</v>
      </c>
      <c r="C36" s="701">
        <v>217.40575999999999</v>
      </c>
      <c r="D36" s="702">
        <v>155.074652438268</v>
      </c>
      <c r="E36" s="703">
        <v>3.4879174862190001</v>
      </c>
      <c r="F36" s="701">
        <v>223.73731770395</v>
      </c>
      <c r="G36" s="702">
        <v>55.934329425987002</v>
      </c>
      <c r="H36" s="704">
        <v>33.103960000000001</v>
      </c>
      <c r="I36" s="701">
        <v>87.661339999999996</v>
      </c>
      <c r="J36" s="702">
        <v>31.727010574011999</v>
      </c>
      <c r="K36" s="705">
        <v>0.39180473288700002</v>
      </c>
      <c r="L36" s="270"/>
    </row>
    <row r="37" spans="1:12" ht="14.4" customHeight="1" thickBot="1" x14ac:dyDescent="0.35">
      <c r="A37" s="722" t="s">
        <v>362</v>
      </c>
      <c r="B37" s="706">
        <v>401.12324638582601</v>
      </c>
      <c r="C37" s="706">
        <v>635.85008000000005</v>
      </c>
      <c r="D37" s="707">
        <v>234.72683361417401</v>
      </c>
      <c r="E37" s="713">
        <v>1.5851738480099999</v>
      </c>
      <c r="F37" s="706">
        <v>585.40055171049403</v>
      </c>
      <c r="G37" s="707">
        <v>146.35013792762399</v>
      </c>
      <c r="H37" s="709">
        <v>73.479039999999998</v>
      </c>
      <c r="I37" s="706">
        <v>278.30241000000001</v>
      </c>
      <c r="J37" s="707">
        <v>131.95227207237701</v>
      </c>
      <c r="K37" s="714">
        <v>0.47540510371299999</v>
      </c>
      <c r="L37" s="270"/>
    </row>
    <row r="38" spans="1:12" ht="14.4" customHeight="1" thickBot="1" x14ac:dyDescent="0.35">
      <c r="A38" s="723" t="s">
        <v>363</v>
      </c>
      <c r="B38" s="701">
        <v>0</v>
      </c>
      <c r="C38" s="701">
        <v>16.502600000000001</v>
      </c>
      <c r="D38" s="702">
        <v>16.502600000000001</v>
      </c>
      <c r="E38" s="711" t="s">
        <v>329</v>
      </c>
      <c r="F38" s="701">
        <v>0</v>
      </c>
      <c r="G38" s="702">
        <v>0</v>
      </c>
      <c r="H38" s="704">
        <v>17.45</v>
      </c>
      <c r="I38" s="701">
        <v>113.53852000000001</v>
      </c>
      <c r="J38" s="702">
        <v>113.53852000000001</v>
      </c>
      <c r="K38" s="712" t="s">
        <v>329</v>
      </c>
      <c r="L38" s="270"/>
    </row>
    <row r="39" spans="1:12" ht="14.4" customHeight="1" thickBot="1" x14ac:dyDescent="0.35">
      <c r="A39" s="723" t="s">
        <v>364</v>
      </c>
      <c r="B39" s="701">
        <v>49.572132458085001</v>
      </c>
      <c r="C39" s="701">
        <v>44.288879999999999</v>
      </c>
      <c r="D39" s="702">
        <v>-5.2832524580850002</v>
      </c>
      <c r="E39" s="703">
        <v>0.89342293348799995</v>
      </c>
      <c r="F39" s="701">
        <v>62.3</v>
      </c>
      <c r="G39" s="702">
        <v>15.574999999999999</v>
      </c>
      <c r="H39" s="704">
        <v>6.4351000000000003</v>
      </c>
      <c r="I39" s="701">
        <v>16.52506</v>
      </c>
      <c r="J39" s="702">
        <v>0.95006000000000002</v>
      </c>
      <c r="K39" s="705">
        <v>0.26524975922900002</v>
      </c>
      <c r="L39" s="270"/>
    </row>
    <row r="40" spans="1:12" ht="14.4" customHeight="1" thickBot="1" x14ac:dyDescent="0.35">
      <c r="A40" s="723" t="s">
        <v>365</v>
      </c>
      <c r="B40" s="701">
        <v>193.69024517238299</v>
      </c>
      <c r="C40" s="701">
        <v>271.33001000000002</v>
      </c>
      <c r="D40" s="702">
        <v>77.639764827616006</v>
      </c>
      <c r="E40" s="703">
        <v>1.400844992263</v>
      </c>
      <c r="F40" s="701">
        <v>258.19080407061398</v>
      </c>
      <c r="G40" s="702">
        <v>64.547701017652997</v>
      </c>
      <c r="H40" s="704">
        <v>34.14629</v>
      </c>
      <c r="I40" s="701">
        <v>85.562389999999994</v>
      </c>
      <c r="J40" s="702">
        <v>21.014688982346001</v>
      </c>
      <c r="K40" s="705">
        <v>0.33139208930300001</v>
      </c>
      <c r="L40" s="270"/>
    </row>
    <row r="41" spans="1:12" ht="14.4" customHeight="1" thickBot="1" x14ac:dyDescent="0.35">
      <c r="A41" s="723" t="s">
        <v>366</v>
      </c>
      <c r="B41" s="701">
        <v>53.890942372083003</v>
      </c>
      <c r="C41" s="701">
        <v>65.845920000000007</v>
      </c>
      <c r="D41" s="702">
        <v>11.954977627916</v>
      </c>
      <c r="E41" s="703">
        <v>1.2218364923989999</v>
      </c>
      <c r="F41" s="701">
        <v>69.608514849895002</v>
      </c>
      <c r="G41" s="702">
        <v>17.402128712473001</v>
      </c>
      <c r="H41" s="704">
        <v>3.8818299999999999</v>
      </c>
      <c r="I41" s="701">
        <v>13.05612</v>
      </c>
      <c r="J41" s="702">
        <v>-4.346008712473</v>
      </c>
      <c r="K41" s="705">
        <v>0.187564984372</v>
      </c>
      <c r="L41" s="270"/>
    </row>
    <row r="42" spans="1:12" ht="14.4" customHeight="1" thickBot="1" x14ac:dyDescent="0.35">
      <c r="A42" s="723" t="s">
        <v>367</v>
      </c>
      <c r="B42" s="701">
        <v>4.8545543168450003</v>
      </c>
      <c r="C42" s="701">
        <v>47.848619999999997</v>
      </c>
      <c r="D42" s="702">
        <v>42.994065683153998</v>
      </c>
      <c r="E42" s="703">
        <v>9.8564393097760004</v>
      </c>
      <c r="F42" s="701">
        <v>47.249102964918002</v>
      </c>
      <c r="G42" s="702">
        <v>11.812275741229</v>
      </c>
      <c r="H42" s="704">
        <v>0.31369999999999998</v>
      </c>
      <c r="I42" s="701">
        <v>6.6041699999999999</v>
      </c>
      <c r="J42" s="702">
        <v>-5.2081057412289997</v>
      </c>
      <c r="K42" s="705">
        <v>0.13977344723099999</v>
      </c>
      <c r="L42" s="270"/>
    </row>
    <row r="43" spans="1:12" ht="14.4" customHeight="1" thickBot="1" x14ac:dyDescent="0.35">
      <c r="A43" s="723" t="s">
        <v>368</v>
      </c>
      <c r="B43" s="701">
        <v>0</v>
      </c>
      <c r="C43" s="701">
        <v>8.9599200000000003</v>
      </c>
      <c r="D43" s="702">
        <v>8.9599200000000003</v>
      </c>
      <c r="E43" s="711" t="s">
        <v>369</v>
      </c>
      <c r="F43" s="701">
        <v>0</v>
      </c>
      <c r="G43" s="702">
        <v>0</v>
      </c>
      <c r="H43" s="704">
        <v>0.56052000000000002</v>
      </c>
      <c r="I43" s="701">
        <v>1.6875199999999999</v>
      </c>
      <c r="J43" s="702">
        <v>1.6875199999999999</v>
      </c>
      <c r="K43" s="712" t="s">
        <v>329</v>
      </c>
      <c r="L43" s="270"/>
    </row>
    <row r="44" spans="1:12" ht="14.4" customHeight="1" thickBot="1" x14ac:dyDescent="0.35">
      <c r="A44" s="723" t="s">
        <v>370</v>
      </c>
      <c r="B44" s="701">
        <v>2</v>
      </c>
      <c r="C44" s="701">
        <v>6.3772200000000003</v>
      </c>
      <c r="D44" s="702">
        <v>4.3772200000000003</v>
      </c>
      <c r="E44" s="703">
        <v>3.1886100000000002</v>
      </c>
      <c r="F44" s="701">
        <v>10.219675224197999</v>
      </c>
      <c r="G44" s="702">
        <v>2.5549188060489998</v>
      </c>
      <c r="H44" s="704">
        <v>0.29131000000000001</v>
      </c>
      <c r="I44" s="701">
        <v>1.73383</v>
      </c>
      <c r="J44" s="702">
        <v>-0.82108880604900003</v>
      </c>
      <c r="K44" s="705">
        <v>0.16965607633900001</v>
      </c>
      <c r="L44" s="270"/>
    </row>
    <row r="45" spans="1:12" ht="14.4" customHeight="1" thickBot="1" x14ac:dyDescent="0.35">
      <c r="A45" s="723" t="s">
        <v>371</v>
      </c>
      <c r="B45" s="701">
        <v>21.747534972374002</v>
      </c>
      <c r="C45" s="701">
        <v>27.969069999999999</v>
      </c>
      <c r="D45" s="702">
        <v>6.2215350276250003</v>
      </c>
      <c r="E45" s="703">
        <v>1.2860800102409999</v>
      </c>
      <c r="F45" s="701">
        <v>27.012075132648</v>
      </c>
      <c r="G45" s="702">
        <v>6.7530187831620001</v>
      </c>
      <c r="H45" s="704">
        <v>0.37630999999999998</v>
      </c>
      <c r="I45" s="701">
        <v>6.5599499999999997</v>
      </c>
      <c r="J45" s="702">
        <v>-0.19306878316199999</v>
      </c>
      <c r="K45" s="705">
        <v>0.242852500882</v>
      </c>
      <c r="L45" s="270"/>
    </row>
    <row r="46" spans="1:12" ht="14.4" customHeight="1" thickBot="1" x14ac:dyDescent="0.35">
      <c r="A46" s="723" t="s">
        <v>372</v>
      </c>
      <c r="B46" s="701">
        <v>0</v>
      </c>
      <c r="C46" s="701">
        <v>9.3169999999990001</v>
      </c>
      <c r="D46" s="702">
        <v>9.3169999999990001</v>
      </c>
      <c r="E46" s="711" t="s">
        <v>369</v>
      </c>
      <c r="F46" s="701">
        <v>0</v>
      </c>
      <c r="G46" s="702">
        <v>0</v>
      </c>
      <c r="H46" s="704">
        <v>2.7225000000000001</v>
      </c>
      <c r="I46" s="701">
        <v>2.7225000000000001</v>
      </c>
      <c r="J46" s="702">
        <v>2.7225000000000001</v>
      </c>
      <c r="K46" s="712" t="s">
        <v>329</v>
      </c>
      <c r="L46" s="270"/>
    </row>
    <row r="47" spans="1:12" ht="14.4" customHeight="1" thickBot="1" x14ac:dyDescent="0.35">
      <c r="A47" s="723" t="s">
        <v>373</v>
      </c>
      <c r="B47" s="701">
        <v>0</v>
      </c>
      <c r="C47" s="701">
        <v>2.1960000000000002</v>
      </c>
      <c r="D47" s="702">
        <v>2.1960000000000002</v>
      </c>
      <c r="E47" s="711" t="s">
        <v>369</v>
      </c>
      <c r="F47" s="701">
        <v>0</v>
      </c>
      <c r="G47" s="702">
        <v>0</v>
      </c>
      <c r="H47" s="704">
        <v>0</v>
      </c>
      <c r="I47" s="701">
        <v>4.4527999999999999</v>
      </c>
      <c r="J47" s="702">
        <v>4.4527999999999999</v>
      </c>
      <c r="K47" s="712" t="s">
        <v>329</v>
      </c>
      <c r="L47" s="270"/>
    </row>
    <row r="48" spans="1:12" ht="14.4" customHeight="1" thickBot="1" x14ac:dyDescent="0.35">
      <c r="A48" s="723" t="s">
        <v>374</v>
      </c>
      <c r="B48" s="701">
        <v>0</v>
      </c>
      <c r="C48" s="701">
        <v>5.5220000000000002</v>
      </c>
      <c r="D48" s="702">
        <v>5.5220000000000002</v>
      </c>
      <c r="E48" s="711" t="s">
        <v>329</v>
      </c>
      <c r="F48" s="701">
        <v>0</v>
      </c>
      <c r="G48" s="702">
        <v>0</v>
      </c>
      <c r="H48" s="704">
        <v>0</v>
      </c>
      <c r="I48" s="701">
        <v>0</v>
      </c>
      <c r="J48" s="702">
        <v>0</v>
      </c>
      <c r="K48" s="712" t="s">
        <v>329</v>
      </c>
      <c r="L48" s="270"/>
    </row>
    <row r="49" spans="1:12" ht="14.4" customHeight="1" thickBot="1" x14ac:dyDescent="0.35">
      <c r="A49" s="723" t="s">
        <v>375</v>
      </c>
      <c r="B49" s="701">
        <v>75.367837094053002</v>
      </c>
      <c r="C49" s="701">
        <v>129.60484</v>
      </c>
      <c r="D49" s="702">
        <v>54.237002905945999</v>
      </c>
      <c r="E49" s="703">
        <v>1.719630614293</v>
      </c>
      <c r="F49" s="701">
        <v>110.085821872225</v>
      </c>
      <c r="G49" s="702">
        <v>27.521455468056001</v>
      </c>
      <c r="H49" s="704">
        <v>7.3014799999999997</v>
      </c>
      <c r="I49" s="701">
        <v>25.859549999999999</v>
      </c>
      <c r="J49" s="702">
        <v>-1.6619054680559999</v>
      </c>
      <c r="K49" s="705">
        <v>0.234903546707</v>
      </c>
      <c r="L49" s="270"/>
    </row>
    <row r="50" spans="1:12" ht="14.4" customHeight="1" thickBot="1" x14ac:dyDescent="0.35">
      <c r="A50" s="723" t="s">
        <v>376</v>
      </c>
      <c r="B50" s="701">
        <v>0</v>
      </c>
      <c r="C50" s="701">
        <v>8.7999999999999995E-2</v>
      </c>
      <c r="D50" s="702">
        <v>8.7999999999999995E-2</v>
      </c>
      <c r="E50" s="711" t="s">
        <v>369</v>
      </c>
      <c r="F50" s="701">
        <v>0.73455759599299997</v>
      </c>
      <c r="G50" s="702">
        <v>0.183639398998</v>
      </c>
      <c r="H50" s="704">
        <v>0</v>
      </c>
      <c r="I50" s="701">
        <v>0</v>
      </c>
      <c r="J50" s="702">
        <v>-0.183639398998</v>
      </c>
      <c r="K50" s="705">
        <v>0</v>
      </c>
      <c r="L50" s="270"/>
    </row>
    <row r="51" spans="1:12" ht="14.4" customHeight="1" thickBot="1" x14ac:dyDescent="0.35">
      <c r="A51" s="722" t="s">
        <v>377</v>
      </c>
      <c r="B51" s="706">
        <v>15.439882306418999</v>
      </c>
      <c r="C51" s="706">
        <v>21.010349999999999</v>
      </c>
      <c r="D51" s="707">
        <v>5.5704676935800004</v>
      </c>
      <c r="E51" s="713">
        <v>1.3607843365009999</v>
      </c>
      <c r="F51" s="706">
        <v>11.915879297146001</v>
      </c>
      <c r="G51" s="707">
        <v>2.9789698242860001</v>
      </c>
      <c r="H51" s="709">
        <v>0.54339999999999999</v>
      </c>
      <c r="I51" s="706">
        <v>4.02128</v>
      </c>
      <c r="J51" s="707">
        <v>1.042310175713</v>
      </c>
      <c r="K51" s="714">
        <v>0.33747236773</v>
      </c>
      <c r="L51" s="270"/>
    </row>
    <row r="52" spans="1:12" ht="14.4" customHeight="1" thickBot="1" x14ac:dyDescent="0.35">
      <c r="A52" s="723" t="s">
        <v>378</v>
      </c>
      <c r="B52" s="701">
        <v>0</v>
      </c>
      <c r="C52" s="701">
        <v>0.64851000000000003</v>
      </c>
      <c r="D52" s="702">
        <v>0.64851000000000003</v>
      </c>
      <c r="E52" s="711" t="s">
        <v>329</v>
      </c>
      <c r="F52" s="701">
        <v>0</v>
      </c>
      <c r="G52" s="702">
        <v>0</v>
      </c>
      <c r="H52" s="704">
        <v>0</v>
      </c>
      <c r="I52" s="701">
        <v>0</v>
      </c>
      <c r="J52" s="702">
        <v>0</v>
      </c>
      <c r="K52" s="712" t="s">
        <v>329</v>
      </c>
      <c r="L52" s="270"/>
    </row>
    <row r="53" spans="1:12" ht="14.4" customHeight="1" thickBot="1" x14ac:dyDescent="0.35">
      <c r="A53" s="723" t="s">
        <v>379</v>
      </c>
      <c r="B53" s="701">
        <v>0</v>
      </c>
      <c r="C53" s="701">
        <v>0.31168000000000001</v>
      </c>
      <c r="D53" s="702">
        <v>0.31168000000000001</v>
      </c>
      <c r="E53" s="711" t="s">
        <v>329</v>
      </c>
      <c r="F53" s="701">
        <v>0.25924787153000001</v>
      </c>
      <c r="G53" s="702">
        <v>6.4811967881999999E-2</v>
      </c>
      <c r="H53" s="704">
        <v>4.9790000000000001E-2</v>
      </c>
      <c r="I53" s="701">
        <v>9.9379999999999996E-2</v>
      </c>
      <c r="J53" s="702">
        <v>3.4568032116999999E-2</v>
      </c>
      <c r="K53" s="705">
        <v>0.38333969499300002</v>
      </c>
      <c r="L53" s="270"/>
    </row>
    <row r="54" spans="1:12" ht="14.4" customHeight="1" thickBot="1" x14ac:dyDescent="0.35">
      <c r="A54" s="723" t="s">
        <v>380</v>
      </c>
      <c r="B54" s="701">
        <v>10.31898446165</v>
      </c>
      <c r="C54" s="701">
        <v>11.384</v>
      </c>
      <c r="D54" s="702">
        <v>1.06501553835</v>
      </c>
      <c r="E54" s="703">
        <v>1.1032093363740001</v>
      </c>
      <c r="F54" s="701">
        <v>4.7952537343759998</v>
      </c>
      <c r="G54" s="702">
        <v>1.1988134335939999</v>
      </c>
      <c r="H54" s="704">
        <v>0</v>
      </c>
      <c r="I54" s="701">
        <v>0.314</v>
      </c>
      <c r="J54" s="702">
        <v>-0.884813433594</v>
      </c>
      <c r="K54" s="705">
        <v>6.5481415038999999E-2</v>
      </c>
      <c r="L54" s="270"/>
    </row>
    <row r="55" spans="1:12" ht="14.4" customHeight="1" thickBot="1" x14ac:dyDescent="0.35">
      <c r="A55" s="723" t="s">
        <v>381</v>
      </c>
      <c r="B55" s="701">
        <v>0</v>
      </c>
      <c r="C55" s="701">
        <v>1.089</v>
      </c>
      <c r="D55" s="702">
        <v>1.089</v>
      </c>
      <c r="E55" s="711" t="s">
        <v>329</v>
      </c>
      <c r="F55" s="701">
        <v>0</v>
      </c>
      <c r="G55" s="702">
        <v>0</v>
      </c>
      <c r="H55" s="704">
        <v>0</v>
      </c>
      <c r="I55" s="701">
        <v>1.089</v>
      </c>
      <c r="J55" s="702">
        <v>1.089</v>
      </c>
      <c r="K55" s="712" t="s">
        <v>369</v>
      </c>
      <c r="L55" s="270"/>
    </row>
    <row r="56" spans="1:12" ht="14.4" customHeight="1" thickBot="1" x14ac:dyDescent="0.35">
      <c r="A56" s="723" t="s">
        <v>382</v>
      </c>
      <c r="B56" s="701">
        <v>5.1208978447689999</v>
      </c>
      <c r="C56" s="701">
        <v>7.5771600000000001</v>
      </c>
      <c r="D56" s="702">
        <v>2.4562621552300001</v>
      </c>
      <c r="E56" s="703">
        <v>1.4796545898169999</v>
      </c>
      <c r="F56" s="701">
        <v>6.8613776912400004</v>
      </c>
      <c r="G56" s="702">
        <v>1.7153444228100001</v>
      </c>
      <c r="H56" s="704">
        <v>0.49360999999999999</v>
      </c>
      <c r="I56" s="701">
        <v>2.5188999999999999</v>
      </c>
      <c r="J56" s="702">
        <v>0.80355557718899995</v>
      </c>
      <c r="K56" s="705">
        <v>0.36711286178199998</v>
      </c>
      <c r="L56" s="270"/>
    </row>
    <row r="57" spans="1:12" ht="14.4" customHeight="1" thickBot="1" x14ac:dyDescent="0.35">
      <c r="A57" s="722" t="s">
        <v>383</v>
      </c>
      <c r="B57" s="706">
        <v>395.73236266664901</v>
      </c>
      <c r="C57" s="706">
        <v>595.84294999999997</v>
      </c>
      <c r="D57" s="707">
        <v>200.11058733335</v>
      </c>
      <c r="E57" s="713">
        <v>1.505671525029</v>
      </c>
      <c r="F57" s="706">
        <v>501</v>
      </c>
      <c r="G57" s="707">
        <v>125.25</v>
      </c>
      <c r="H57" s="709">
        <v>52.984490000000001</v>
      </c>
      <c r="I57" s="706">
        <v>156.92769999999999</v>
      </c>
      <c r="J57" s="707">
        <v>31.677700000000002</v>
      </c>
      <c r="K57" s="714">
        <v>0.31322894211500002</v>
      </c>
      <c r="L57" s="270"/>
    </row>
    <row r="58" spans="1:12" ht="14.4" customHeight="1" thickBot="1" x14ac:dyDescent="0.35">
      <c r="A58" s="723" t="s">
        <v>384</v>
      </c>
      <c r="B58" s="701">
        <v>0</v>
      </c>
      <c r="C58" s="701">
        <v>134.3905</v>
      </c>
      <c r="D58" s="702">
        <v>134.3905</v>
      </c>
      <c r="E58" s="711" t="s">
        <v>369</v>
      </c>
      <c r="F58" s="701">
        <v>0</v>
      </c>
      <c r="G58" s="702">
        <v>0</v>
      </c>
      <c r="H58" s="704">
        <v>0</v>
      </c>
      <c r="I58" s="701">
        <v>0</v>
      </c>
      <c r="J58" s="702">
        <v>0</v>
      </c>
      <c r="K58" s="712" t="s">
        <v>329</v>
      </c>
      <c r="L58" s="270"/>
    </row>
    <row r="59" spans="1:12" ht="14.4" customHeight="1" thickBot="1" x14ac:dyDescent="0.35">
      <c r="A59" s="723" t="s">
        <v>385</v>
      </c>
      <c r="B59" s="701">
        <v>38</v>
      </c>
      <c r="C59" s="701">
        <v>79.036519999999996</v>
      </c>
      <c r="D59" s="702">
        <v>41.036519999999001</v>
      </c>
      <c r="E59" s="703">
        <v>2.079908421052</v>
      </c>
      <c r="F59" s="701">
        <v>0</v>
      </c>
      <c r="G59" s="702">
        <v>0</v>
      </c>
      <c r="H59" s="704">
        <v>5.4102699999999997</v>
      </c>
      <c r="I59" s="701">
        <v>24.768339999999998</v>
      </c>
      <c r="J59" s="702">
        <v>24.768339999999998</v>
      </c>
      <c r="K59" s="712" t="s">
        <v>329</v>
      </c>
      <c r="L59" s="270"/>
    </row>
    <row r="60" spans="1:12" ht="14.4" customHeight="1" thickBot="1" x14ac:dyDescent="0.35">
      <c r="A60" s="723" t="s">
        <v>386</v>
      </c>
      <c r="B60" s="701">
        <v>0</v>
      </c>
      <c r="C60" s="701">
        <v>0.56149999999900002</v>
      </c>
      <c r="D60" s="702">
        <v>0.56149999999900002</v>
      </c>
      <c r="E60" s="711" t="s">
        <v>369</v>
      </c>
      <c r="F60" s="701">
        <v>0</v>
      </c>
      <c r="G60" s="702">
        <v>0</v>
      </c>
      <c r="H60" s="704">
        <v>0</v>
      </c>
      <c r="I60" s="701">
        <v>0</v>
      </c>
      <c r="J60" s="702">
        <v>0</v>
      </c>
      <c r="K60" s="705">
        <v>0</v>
      </c>
      <c r="L60" s="270"/>
    </row>
    <row r="61" spans="1:12" ht="14.4" customHeight="1" thickBot="1" x14ac:dyDescent="0.35">
      <c r="A61" s="723" t="s">
        <v>387</v>
      </c>
      <c r="B61" s="701">
        <v>0</v>
      </c>
      <c r="C61" s="701">
        <v>27.463539999999998</v>
      </c>
      <c r="D61" s="702">
        <v>27.463539999999998</v>
      </c>
      <c r="E61" s="711" t="s">
        <v>329</v>
      </c>
      <c r="F61" s="701">
        <v>0</v>
      </c>
      <c r="G61" s="702">
        <v>0</v>
      </c>
      <c r="H61" s="704">
        <v>6.6792199999999999</v>
      </c>
      <c r="I61" s="701">
        <v>8.4217200000000005</v>
      </c>
      <c r="J61" s="702">
        <v>8.4217200000000005</v>
      </c>
      <c r="K61" s="712" t="s">
        <v>329</v>
      </c>
      <c r="L61" s="270"/>
    </row>
    <row r="62" spans="1:12" ht="14.4" customHeight="1" thickBot="1" x14ac:dyDescent="0.35">
      <c r="A62" s="723" t="s">
        <v>388</v>
      </c>
      <c r="B62" s="701">
        <v>14.450933753237001</v>
      </c>
      <c r="C62" s="701">
        <v>12.47972</v>
      </c>
      <c r="D62" s="702">
        <v>-1.971213753237</v>
      </c>
      <c r="E62" s="703">
        <v>0.86359263789399998</v>
      </c>
      <c r="F62" s="701">
        <v>20</v>
      </c>
      <c r="G62" s="702">
        <v>5</v>
      </c>
      <c r="H62" s="704">
        <v>1.60229</v>
      </c>
      <c r="I62" s="701">
        <v>4.86022</v>
      </c>
      <c r="J62" s="702">
        <v>-0.13977999999900001</v>
      </c>
      <c r="K62" s="705">
        <v>0.243011</v>
      </c>
      <c r="L62" s="270"/>
    </row>
    <row r="63" spans="1:12" ht="14.4" customHeight="1" thickBot="1" x14ac:dyDescent="0.35">
      <c r="A63" s="723" t="s">
        <v>389</v>
      </c>
      <c r="B63" s="701">
        <v>0</v>
      </c>
      <c r="C63" s="701">
        <v>1.59978</v>
      </c>
      <c r="D63" s="702">
        <v>1.59978</v>
      </c>
      <c r="E63" s="711" t="s">
        <v>369</v>
      </c>
      <c r="F63" s="701">
        <v>2</v>
      </c>
      <c r="G63" s="702">
        <v>0.5</v>
      </c>
      <c r="H63" s="704">
        <v>0.17587</v>
      </c>
      <c r="I63" s="701">
        <v>0.17587</v>
      </c>
      <c r="J63" s="702">
        <v>-0.32412999999999997</v>
      </c>
      <c r="K63" s="705">
        <v>8.7934999999999999E-2</v>
      </c>
      <c r="L63" s="270"/>
    </row>
    <row r="64" spans="1:12" ht="14.4" customHeight="1" thickBot="1" x14ac:dyDescent="0.35">
      <c r="A64" s="723" t="s">
        <v>390</v>
      </c>
      <c r="B64" s="701">
        <v>343.28142891341201</v>
      </c>
      <c r="C64" s="701">
        <v>340.31139000000002</v>
      </c>
      <c r="D64" s="702">
        <v>-2.9700389134109999</v>
      </c>
      <c r="E64" s="703">
        <v>0.99134809324499995</v>
      </c>
      <c r="F64" s="701">
        <v>479</v>
      </c>
      <c r="G64" s="702">
        <v>119.75</v>
      </c>
      <c r="H64" s="704">
        <v>39.116840000000003</v>
      </c>
      <c r="I64" s="701">
        <v>118.70155</v>
      </c>
      <c r="J64" s="702">
        <v>-1.048449999999</v>
      </c>
      <c r="K64" s="705">
        <v>0.24781116910199999</v>
      </c>
      <c r="L64" s="270"/>
    </row>
    <row r="65" spans="1:12" ht="14.4" customHeight="1" thickBot="1" x14ac:dyDescent="0.35">
      <c r="A65" s="722" t="s">
        <v>391</v>
      </c>
      <c r="B65" s="706">
        <v>0</v>
      </c>
      <c r="C65" s="706">
        <v>2.8</v>
      </c>
      <c r="D65" s="707">
        <v>2.8</v>
      </c>
      <c r="E65" s="708" t="s">
        <v>369</v>
      </c>
      <c r="F65" s="706">
        <v>1.434076267397</v>
      </c>
      <c r="G65" s="707">
        <v>0.35851906684899998</v>
      </c>
      <c r="H65" s="709">
        <v>0</v>
      </c>
      <c r="I65" s="706">
        <v>0</v>
      </c>
      <c r="J65" s="707">
        <v>-0.35851906684899998</v>
      </c>
      <c r="K65" s="714">
        <v>0</v>
      </c>
      <c r="L65" s="270"/>
    </row>
    <row r="66" spans="1:12" ht="14.4" customHeight="1" thickBot="1" x14ac:dyDescent="0.35">
      <c r="A66" s="723" t="s">
        <v>392</v>
      </c>
      <c r="B66" s="701">
        <v>0</v>
      </c>
      <c r="C66" s="701">
        <v>2.8</v>
      </c>
      <c r="D66" s="702">
        <v>2.8</v>
      </c>
      <c r="E66" s="711" t="s">
        <v>369</v>
      </c>
      <c r="F66" s="701">
        <v>1.434076267397</v>
      </c>
      <c r="G66" s="702">
        <v>0.35851906684899998</v>
      </c>
      <c r="H66" s="704">
        <v>0</v>
      </c>
      <c r="I66" s="701">
        <v>0</v>
      </c>
      <c r="J66" s="702">
        <v>-0.35851906684899998</v>
      </c>
      <c r="K66" s="705">
        <v>0</v>
      </c>
      <c r="L66" s="270"/>
    </row>
    <row r="67" spans="1:12" ht="14.4" customHeight="1" thickBot="1" x14ac:dyDescent="0.35">
      <c r="A67" s="722" t="s">
        <v>393</v>
      </c>
      <c r="B67" s="706">
        <v>0</v>
      </c>
      <c r="C67" s="706">
        <v>1.3879999999999999</v>
      </c>
      <c r="D67" s="707">
        <v>1.3879999999999999</v>
      </c>
      <c r="E67" s="708" t="s">
        <v>329</v>
      </c>
      <c r="F67" s="706">
        <v>0</v>
      </c>
      <c r="G67" s="707">
        <v>0</v>
      </c>
      <c r="H67" s="709">
        <v>0</v>
      </c>
      <c r="I67" s="706">
        <v>0</v>
      </c>
      <c r="J67" s="707">
        <v>0</v>
      </c>
      <c r="K67" s="710" t="s">
        <v>329</v>
      </c>
      <c r="L67" s="270"/>
    </row>
    <row r="68" spans="1:12" ht="14.4" customHeight="1" thickBot="1" x14ac:dyDescent="0.35">
      <c r="A68" s="723" t="s">
        <v>394</v>
      </c>
      <c r="B68" s="701">
        <v>0</v>
      </c>
      <c r="C68" s="701">
        <v>1.3879999999999999</v>
      </c>
      <c r="D68" s="702">
        <v>1.3879999999999999</v>
      </c>
      <c r="E68" s="711" t="s">
        <v>329</v>
      </c>
      <c r="F68" s="701">
        <v>0</v>
      </c>
      <c r="G68" s="702">
        <v>0</v>
      </c>
      <c r="H68" s="704">
        <v>0</v>
      </c>
      <c r="I68" s="701">
        <v>0</v>
      </c>
      <c r="J68" s="702">
        <v>0</v>
      </c>
      <c r="K68" s="712" t="s">
        <v>329</v>
      </c>
      <c r="L68" s="270"/>
    </row>
    <row r="69" spans="1:12" ht="14.4" customHeight="1" thickBot="1" x14ac:dyDescent="0.35">
      <c r="A69" s="721" t="s">
        <v>42</v>
      </c>
      <c r="B69" s="701">
        <v>930.94443007545703</v>
      </c>
      <c r="C69" s="701">
        <v>903.78</v>
      </c>
      <c r="D69" s="702">
        <v>-27.164430075456998</v>
      </c>
      <c r="E69" s="703">
        <v>0.97082056758900004</v>
      </c>
      <c r="F69" s="701">
        <v>906.19336812171798</v>
      </c>
      <c r="G69" s="702">
        <v>226.54834203043001</v>
      </c>
      <c r="H69" s="704">
        <v>97.26</v>
      </c>
      <c r="I69" s="701">
        <v>301.16899999999998</v>
      </c>
      <c r="J69" s="702">
        <v>74.620657969570004</v>
      </c>
      <c r="K69" s="705">
        <v>0.332345182159</v>
      </c>
      <c r="L69" s="270"/>
    </row>
    <row r="70" spans="1:12" ht="14.4" customHeight="1" thickBot="1" x14ac:dyDescent="0.35">
      <c r="A70" s="722" t="s">
        <v>395</v>
      </c>
      <c r="B70" s="706">
        <v>930.94443007545703</v>
      </c>
      <c r="C70" s="706">
        <v>903.78</v>
      </c>
      <c r="D70" s="707">
        <v>-27.164430075456998</v>
      </c>
      <c r="E70" s="713">
        <v>0.97082056758900004</v>
      </c>
      <c r="F70" s="706">
        <v>906.19336812171798</v>
      </c>
      <c r="G70" s="707">
        <v>226.54834203043001</v>
      </c>
      <c r="H70" s="709">
        <v>97.26</v>
      </c>
      <c r="I70" s="706">
        <v>301.16899999999998</v>
      </c>
      <c r="J70" s="707">
        <v>74.620657969570004</v>
      </c>
      <c r="K70" s="714">
        <v>0.332345182159</v>
      </c>
      <c r="L70" s="270"/>
    </row>
    <row r="71" spans="1:12" ht="14.4" customHeight="1" thickBot="1" x14ac:dyDescent="0.35">
      <c r="A71" s="723" t="s">
        <v>396</v>
      </c>
      <c r="B71" s="701">
        <v>211.99999999999901</v>
      </c>
      <c r="C71" s="701">
        <v>216.369</v>
      </c>
      <c r="D71" s="702">
        <v>4.3689999999999998</v>
      </c>
      <c r="E71" s="703">
        <v>1.020608490566</v>
      </c>
      <c r="F71" s="701">
        <v>213.901215652449</v>
      </c>
      <c r="G71" s="702">
        <v>53.475303913112</v>
      </c>
      <c r="H71" s="704">
        <v>17.216999999999999</v>
      </c>
      <c r="I71" s="701">
        <v>52.174999999999997</v>
      </c>
      <c r="J71" s="702">
        <v>-1.300303913112</v>
      </c>
      <c r="K71" s="705">
        <v>0.243921007371</v>
      </c>
      <c r="L71" s="270"/>
    </row>
    <row r="72" spans="1:12" ht="14.4" customHeight="1" thickBot="1" x14ac:dyDescent="0.35">
      <c r="A72" s="723" t="s">
        <v>397</v>
      </c>
      <c r="B72" s="701">
        <v>225.94443007545999</v>
      </c>
      <c r="C72" s="701">
        <v>205.583</v>
      </c>
      <c r="D72" s="702">
        <v>-20.36143007546</v>
      </c>
      <c r="E72" s="703">
        <v>0.90988301827700002</v>
      </c>
      <c r="F72" s="701">
        <v>219</v>
      </c>
      <c r="G72" s="702">
        <v>54.75</v>
      </c>
      <c r="H72" s="704">
        <v>19.306999999999999</v>
      </c>
      <c r="I72" s="701">
        <v>60.685000000000002</v>
      </c>
      <c r="J72" s="702">
        <v>5.9349999999990004</v>
      </c>
      <c r="K72" s="705">
        <v>0.27710045662100002</v>
      </c>
      <c r="L72" s="270"/>
    </row>
    <row r="73" spans="1:12" ht="14.4" customHeight="1" thickBot="1" x14ac:dyDescent="0.35">
      <c r="A73" s="723" t="s">
        <v>398</v>
      </c>
      <c r="B73" s="701">
        <v>492.99999999999801</v>
      </c>
      <c r="C73" s="701">
        <v>481.82799999999997</v>
      </c>
      <c r="D73" s="702">
        <v>-11.171999999998</v>
      </c>
      <c r="E73" s="703">
        <v>0.977338742393</v>
      </c>
      <c r="F73" s="701">
        <v>473.29215246926901</v>
      </c>
      <c r="G73" s="702">
        <v>118.323038117317</v>
      </c>
      <c r="H73" s="704">
        <v>60.735999999999997</v>
      </c>
      <c r="I73" s="701">
        <v>188.309</v>
      </c>
      <c r="J73" s="702">
        <v>69.985961882682005</v>
      </c>
      <c r="K73" s="705">
        <v>0.39787053095500002</v>
      </c>
      <c r="L73" s="270"/>
    </row>
    <row r="74" spans="1:12" ht="14.4" customHeight="1" thickBot="1" x14ac:dyDescent="0.35">
      <c r="A74" s="724" t="s">
        <v>399</v>
      </c>
      <c r="B74" s="706">
        <v>1237.93966037988</v>
      </c>
      <c r="C74" s="706">
        <v>2310.3400499999998</v>
      </c>
      <c r="D74" s="707">
        <v>1072.40038962012</v>
      </c>
      <c r="E74" s="713">
        <v>1.8662784010739999</v>
      </c>
      <c r="F74" s="706">
        <v>2839.7948274826599</v>
      </c>
      <c r="G74" s="707">
        <v>709.94870687066498</v>
      </c>
      <c r="H74" s="709">
        <v>235.05873000000099</v>
      </c>
      <c r="I74" s="706">
        <v>531.30453000000102</v>
      </c>
      <c r="J74" s="707">
        <v>-178.64417687066401</v>
      </c>
      <c r="K74" s="714">
        <v>0.187092576146</v>
      </c>
      <c r="L74" s="270"/>
    </row>
    <row r="75" spans="1:12" ht="14.4" customHeight="1" thickBot="1" x14ac:dyDescent="0.35">
      <c r="A75" s="721" t="s">
        <v>45</v>
      </c>
      <c r="B75" s="701">
        <v>204.76399819971101</v>
      </c>
      <c r="C75" s="701">
        <v>1107.31573</v>
      </c>
      <c r="D75" s="702">
        <v>902.55173180028805</v>
      </c>
      <c r="E75" s="703">
        <v>5.4077657192449999</v>
      </c>
      <c r="F75" s="701">
        <v>1547.7953388443</v>
      </c>
      <c r="G75" s="702">
        <v>386.94883471107602</v>
      </c>
      <c r="H75" s="704">
        <v>40.04777</v>
      </c>
      <c r="I75" s="701">
        <v>105.46178999999999</v>
      </c>
      <c r="J75" s="702">
        <v>-281.48704471107601</v>
      </c>
      <c r="K75" s="705">
        <v>6.8136779684000004E-2</v>
      </c>
      <c r="L75" s="270"/>
    </row>
    <row r="76" spans="1:12" ht="14.4" customHeight="1" thickBot="1" x14ac:dyDescent="0.35">
      <c r="A76" s="725" t="s">
        <v>400</v>
      </c>
      <c r="B76" s="701">
        <v>204.76399819971101</v>
      </c>
      <c r="C76" s="701">
        <v>1107.31573</v>
      </c>
      <c r="D76" s="702">
        <v>902.55173180028805</v>
      </c>
      <c r="E76" s="703">
        <v>5.4077657192449999</v>
      </c>
      <c r="F76" s="701">
        <v>1547.7953388443</v>
      </c>
      <c r="G76" s="702">
        <v>386.94883471107602</v>
      </c>
      <c r="H76" s="704">
        <v>40.04777</v>
      </c>
      <c r="I76" s="701">
        <v>105.46178999999999</v>
      </c>
      <c r="J76" s="702">
        <v>-281.48704471107601</v>
      </c>
      <c r="K76" s="705">
        <v>6.8136779684000004E-2</v>
      </c>
      <c r="L76" s="270"/>
    </row>
    <row r="77" spans="1:12" ht="14.4" customHeight="1" thickBot="1" x14ac:dyDescent="0.35">
      <c r="A77" s="723" t="s">
        <v>401</v>
      </c>
      <c r="B77" s="701">
        <v>38.227872812798999</v>
      </c>
      <c r="C77" s="701">
        <v>109.76121000000001</v>
      </c>
      <c r="D77" s="702">
        <v>71.533337187200004</v>
      </c>
      <c r="E77" s="703">
        <v>2.8712350942849998</v>
      </c>
      <c r="F77" s="701">
        <v>114.57738395177699</v>
      </c>
      <c r="G77" s="702">
        <v>28.644345987944</v>
      </c>
      <c r="H77" s="704">
        <v>29.769089999999998</v>
      </c>
      <c r="I77" s="701">
        <v>33.455730000000003</v>
      </c>
      <c r="J77" s="702">
        <v>4.811384012055</v>
      </c>
      <c r="K77" s="705">
        <v>0.29199244079499997</v>
      </c>
      <c r="L77" s="270"/>
    </row>
    <row r="78" spans="1:12" ht="14.4" customHeight="1" thickBot="1" x14ac:dyDescent="0.35">
      <c r="A78" s="723" t="s">
        <v>402</v>
      </c>
      <c r="B78" s="701">
        <v>0</v>
      </c>
      <c r="C78" s="701">
        <v>0</v>
      </c>
      <c r="D78" s="702">
        <v>0</v>
      </c>
      <c r="E78" s="711" t="s">
        <v>329</v>
      </c>
      <c r="F78" s="701">
        <v>0</v>
      </c>
      <c r="G78" s="702">
        <v>0</v>
      </c>
      <c r="H78" s="704">
        <v>2.3719999999999999</v>
      </c>
      <c r="I78" s="701">
        <v>2.3719999999999999</v>
      </c>
      <c r="J78" s="702">
        <v>2.3719999999999999</v>
      </c>
      <c r="K78" s="712" t="s">
        <v>369</v>
      </c>
      <c r="L78" s="270"/>
    </row>
    <row r="79" spans="1:12" ht="14.4" customHeight="1" thickBot="1" x14ac:dyDescent="0.35">
      <c r="A79" s="723" t="s">
        <v>403</v>
      </c>
      <c r="B79" s="701">
        <v>5.5361253869110003</v>
      </c>
      <c r="C79" s="701">
        <v>434.68139000000002</v>
      </c>
      <c r="D79" s="702">
        <v>429.14526461308901</v>
      </c>
      <c r="E79" s="703">
        <v>78.517258844549005</v>
      </c>
      <c r="F79" s="701">
        <v>392.23143642714598</v>
      </c>
      <c r="G79" s="702">
        <v>98.057859106785997</v>
      </c>
      <c r="H79" s="704">
        <v>0.13896</v>
      </c>
      <c r="I79" s="701">
        <v>12.01676</v>
      </c>
      <c r="J79" s="702">
        <v>-86.041099106786007</v>
      </c>
      <c r="K79" s="705">
        <v>3.0636911996000001E-2</v>
      </c>
      <c r="L79" s="270"/>
    </row>
    <row r="80" spans="1:12" ht="14.4" customHeight="1" thickBot="1" x14ac:dyDescent="0.35">
      <c r="A80" s="723" t="s">
        <v>404</v>
      </c>
      <c r="B80" s="701">
        <v>79.999999999999005</v>
      </c>
      <c r="C80" s="701">
        <v>485.82801999999901</v>
      </c>
      <c r="D80" s="702">
        <v>405.82801999999901</v>
      </c>
      <c r="E80" s="703">
        <v>6.0728502500000001</v>
      </c>
      <c r="F80" s="701">
        <v>966.26890931488799</v>
      </c>
      <c r="G80" s="702">
        <v>241.567227328722</v>
      </c>
      <c r="H80" s="704">
        <v>0</v>
      </c>
      <c r="I80" s="701">
        <v>4.53024</v>
      </c>
      <c r="J80" s="702">
        <v>-237.03698732872201</v>
      </c>
      <c r="K80" s="705">
        <v>4.6883843159999999E-3</v>
      </c>
      <c r="L80" s="270"/>
    </row>
    <row r="81" spans="1:12" ht="14.4" customHeight="1" thickBot="1" x14ac:dyDescent="0.35">
      <c r="A81" s="723" t="s">
        <v>405</v>
      </c>
      <c r="B81" s="701">
        <v>80.999999999999005</v>
      </c>
      <c r="C81" s="701">
        <v>77.045109999999994</v>
      </c>
      <c r="D81" s="702">
        <v>-3.9548899999990001</v>
      </c>
      <c r="E81" s="703">
        <v>0.95117419752999999</v>
      </c>
      <c r="F81" s="701">
        <v>74.717609150493999</v>
      </c>
      <c r="G81" s="702">
        <v>18.679402287622999</v>
      </c>
      <c r="H81" s="704">
        <v>7.7677199999999997</v>
      </c>
      <c r="I81" s="701">
        <v>53.087060000000001</v>
      </c>
      <c r="J81" s="702">
        <v>34.407657712376</v>
      </c>
      <c r="K81" s="705">
        <v>0.71050265932699996</v>
      </c>
      <c r="L81" s="270"/>
    </row>
    <row r="82" spans="1:12" ht="14.4" customHeight="1" thickBot="1" x14ac:dyDescent="0.35">
      <c r="A82" s="726" t="s">
        <v>46</v>
      </c>
      <c r="B82" s="706">
        <v>0</v>
      </c>
      <c r="C82" s="706">
        <v>53.906999999999996</v>
      </c>
      <c r="D82" s="707">
        <v>53.906999999999996</v>
      </c>
      <c r="E82" s="708" t="s">
        <v>329</v>
      </c>
      <c r="F82" s="706">
        <v>0</v>
      </c>
      <c r="G82" s="707">
        <v>0</v>
      </c>
      <c r="H82" s="709">
        <v>17.745999999999999</v>
      </c>
      <c r="I82" s="706">
        <v>18.585000000000001</v>
      </c>
      <c r="J82" s="707">
        <v>18.585000000000001</v>
      </c>
      <c r="K82" s="710" t="s">
        <v>329</v>
      </c>
      <c r="L82" s="270"/>
    </row>
    <row r="83" spans="1:12" ht="14.4" customHeight="1" thickBot="1" x14ac:dyDescent="0.35">
      <c r="A83" s="722" t="s">
        <v>406</v>
      </c>
      <c r="B83" s="706">
        <v>0</v>
      </c>
      <c r="C83" s="706">
        <v>18.940999999999999</v>
      </c>
      <c r="D83" s="707">
        <v>18.940999999999999</v>
      </c>
      <c r="E83" s="708" t="s">
        <v>329</v>
      </c>
      <c r="F83" s="706">
        <v>0</v>
      </c>
      <c r="G83" s="707">
        <v>0</v>
      </c>
      <c r="H83" s="709">
        <v>1.4670000000000001</v>
      </c>
      <c r="I83" s="706">
        <v>2.306</v>
      </c>
      <c r="J83" s="707">
        <v>2.306</v>
      </c>
      <c r="K83" s="710" t="s">
        <v>329</v>
      </c>
      <c r="L83" s="270"/>
    </row>
    <row r="84" spans="1:12" ht="14.4" customHeight="1" thickBot="1" x14ac:dyDescent="0.35">
      <c r="A84" s="723" t="s">
        <v>407</v>
      </c>
      <c r="B84" s="701">
        <v>0</v>
      </c>
      <c r="C84" s="701">
        <v>18.021000000000001</v>
      </c>
      <c r="D84" s="702">
        <v>18.021000000000001</v>
      </c>
      <c r="E84" s="711" t="s">
        <v>329</v>
      </c>
      <c r="F84" s="701">
        <v>0</v>
      </c>
      <c r="G84" s="702">
        <v>0</v>
      </c>
      <c r="H84" s="704">
        <v>1.4670000000000001</v>
      </c>
      <c r="I84" s="701">
        <v>2.306</v>
      </c>
      <c r="J84" s="702">
        <v>2.306</v>
      </c>
      <c r="K84" s="712" t="s">
        <v>329</v>
      </c>
      <c r="L84" s="270"/>
    </row>
    <row r="85" spans="1:12" ht="14.4" customHeight="1" thickBot="1" x14ac:dyDescent="0.35">
      <c r="A85" s="723" t="s">
        <v>408</v>
      </c>
      <c r="B85" s="701">
        <v>0</v>
      </c>
      <c r="C85" s="701">
        <v>0.92</v>
      </c>
      <c r="D85" s="702">
        <v>0.92</v>
      </c>
      <c r="E85" s="711" t="s">
        <v>329</v>
      </c>
      <c r="F85" s="701">
        <v>0</v>
      </c>
      <c r="G85" s="702">
        <v>0</v>
      </c>
      <c r="H85" s="704">
        <v>0</v>
      </c>
      <c r="I85" s="701">
        <v>0</v>
      </c>
      <c r="J85" s="702">
        <v>0</v>
      </c>
      <c r="K85" s="712" t="s">
        <v>329</v>
      </c>
      <c r="L85" s="270"/>
    </row>
    <row r="86" spans="1:12" ht="14.4" customHeight="1" thickBot="1" x14ac:dyDescent="0.35">
      <c r="A86" s="722" t="s">
        <v>409</v>
      </c>
      <c r="B86" s="706">
        <v>0</v>
      </c>
      <c r="C86" s="706">
        <v>34.966000000000001</v>
      </c>
      <c r="D86" s="707">
        <v>34.966000000000001</v>
      </c>
      <c r="E86" s="708" t="s">
        <v>329</v>
      </c>
      <c r="F86" s="706">
        <v>0</v>
      </c>
      <c r="G86" s="707">
        <v>0</v>
      </c>
      <c r="H86" s="709">
        <v>16.279</v>
      </c>
      <c r="I86" s="706">
        <v>16.279</v>
      </c>
      <c r="J86" s="707">
        <v>16.279</v>
      </c>
      <c r="K86" s="710" t="s">
        <v>329</v>
      </c>
      <c r="L86" s="270"/>
    </row>
    <row r="87" spans="1:12" ht="14.4" customHeight="1" thickBot="1" x14ac:dyDescent="0.35">
      <c r="A87" s="723" t="s">
        <v>410</v>
      </c>
      <c r="B87" s="701">
        <v>0</v>
      </c>
      <c r="C87" s="701">
        <v>19.779</v>
      </c>
      <c r="D87" s="702">
        <v>19.779</v>
      </c>
      <c r="E87" s="711" t="s">
        <v>329</v>
      </c>
      <c r="F87" s="701">
        <v>0</v>
      </c>
      <c r="G87" s="702">
        <v>0</v>
      </c>
      <c r="H87" s="704">
        <v>0</v>
      </c>
      <c r="I87" s="701">
        <v>0</v>
      </c>
      <c r="J87" s="702">
        <v>0</v>
      </c>
      <c r="K87" s="712" t="s">
        <v>329</v>
      </c>
      <c r="L87" s="270"/>
    </row>
    <row r="88" spans="1:12" ht="14.4" customHeight="1" thickBot="1" x14ac:dyDescent="0.35">
      <c r="A88" s="723" t="s">
        <v>411</v>
      </c>
      <c r="B88" s="701">
        <v>0</v>
      </c>
      <c r="C88" s="701">
        <v>15.186999999999999</v>
      </c>
      <c r="D88" s="702">
        <v>15.186999999999999</v>
      </c>
      <c r="E88" s="711" t="s">
        <v>329</v>
      </c>
      <c r="F88" s="701">
        <v>0</v>
      </c>
      <c r="G88" s="702">
        <v>0</v>
      </c>
      <c r="H88" s="704">
        <v>16.279</v>
      </c>
      <c r="I88" s="701">
        <v>16.279</v>
      </c>
      <c r="J88" s="702">
        <v>16.279</v>
      </c>
      <c r="K88" s="712" t="s">
        <v>329</v>
      </c>
      <c r="L88" s="270"/>
    </row>
    <row r="89" spans="1:12" ht="14.4" customHeight="1" thickBot="1" x14ac:dyDescent="0.35">
      <c r="A89" s="721" t="s">
        <v>47</v>
      </c>
      <c r="B89" s="701">
        <v>1033.1756621801701</v>
      </c>
      <c r="C89" s="701">
        <v>1149.1173200000001</v>
      </c>
      <c r="D89" s="702">
        <v>115.941657819833</v>
      </c>
      <c r="E89" s="703">
        <v>1.1122187272340001</v>
      </c>
      <c r="F89" s="701">
        <v>1291.9994886383499</v>
      </c>
      <c r="G89" s="702">
        <v>322.99987215958799</v>
      </c>
      <c r="H89" s="704">
        <v>177.26496</v>
      </c>
      <c r="I89" s="701">
        <v>407.25774000000098</v>
      </c>
      <c r="J89" s="702">
        <v>84.257867840412004</v>
      </c>
      <c r="K89" s="705">
        <v>0.31521509379899998</v>
      </c>
      <c r="L89" s="270"/>
    </row>
    <row r="90" spans="1:12" ht="14.4" customHeight="1" thickBot="1" x14ac:dyDescent="0.35">
      <c r="A90" s="722" t="s">
        <v>412</v>
      </c>
      <c r="B90" s="706">
        <v>25.048985422506</v>
      </c>
      <c r="C90" s="706">
        <v>26.115189999999998</v>
      </c>
      <c r="D90" s="707">
        <v>1.066204577493</v>
      </c>
      <c r="E90" s="713">
        <v>1.0425647809480001</v>
      </c>
      <c r="F90" s="706">
        <v>26.171258173190999</v>
      </c>
      <c r="G90" s="707">
        <v>6.5428145432970002</v>
      </c>
      <c r="H90" s="709">
        <v>1.9164399999999999</v>
      </c>
      <c r="I90" s="706">
        <v>5.0826000000000002</v>
      </c>
      <c r="J90" s="707">
        <v>-1.460214543297</v>
      </c>
      <c r="K90" s="714">
        <v>0.194205412913</v>
      </c>
      <c r="L90" s="270"/>
    </row>
    <row r="91" spans="1:12" ht="14.4" customHeight="1" thickBot="1" x14ac:dyDescent="0.35">
      <c r="A91" s="723" t="s">
        <v>413</v>
      </c>
      <c r="B91" s="701">
        <v>7.8696751236439999</v>
      </c>
      <c r="C91" s="701">
        <v>10.330299999999999</v>
      </c>
      <c r="D91" s="702">
        <v>2.4606248763549998</v>
      </c>
      <c r="E91" s="703">
        <v>1.3126717224910001</v>
      </c>
      <c r="F91" s="701">
        <v>9.7654138655609994</v>
      </c>
      <c r="G91" s="702">
        <v>2.4413534663899998</v>
      </c>
      <c r="H91" s="704">
        <v>1.0418000000000001</v>
      </c>
      <c r="I91" s="701">
        <v>2.8759000000000001</v>
      </c>
      <c r="J91" s="702">
        <v>0.43454653360899997</v>
      </c>
      <c r="K91" s="705">
        <v>0.29449852710699997</v>
      </c>
      <c r="L91" s="270"/>
    </row>
    <row r="92" spans="1:12" ht="14.4" customHeight="1" thickBot="1" x14ac:dyDescent="0.35">
      <c r="A92" s="723" t="s">
        <v>414</v>
      </c>
      <c r="B92" s="701">
        <v>17.179310298861999</v>
      </c>
      <c r="C92" s="701">
        <v>15.784890000000001</v>
      </c>
      <c r="D92" s="702">
        <v>-1.394420298862</v>
      </c>
      <c r="E92" s="703">
        <v>0.91883141554500003</v>
      </c>
      <c r="F92" s="701">
        <v>16.405844307630002</v>
      </c>
      <c r="G92" s="702">
        <v>4.1014610769070003</v>
      </c>
      <c r="H92" s="704">
        <v>0.87463999999999997</v>
      </c>
      <c r="I92" s="701">
        <v>2.2067000000000001</v>
      </c>
      <c r="J92" s="702">
        <v>-1.894761076907</v>
      </c>
      <c r="K92" s="705">
        <v>0.13450694512399999</v>
      </c>
      <c r="L92" s="270"/>
    </row>
    <row r="93" spans="1:12" ht="14.4" customHeight="1" thickBot="1" x14ac:dyDescent="0.35">
      <c r="A93" s="722" t="s">
        <v>415</v>
      </c>
      <c r="B93" s="706">
        <v>52</v>
      </c>
      <c r="C93" s="706">
        <v>51.443199999999997</v>
      </c>
      <c r="D93" s="707">
        <v>-0.55679999999999996</v>
      </c>
      <c r="E93" s="713">
        <v>0.98929230769200005</v>
      </c>
      <c r="F93" s="706">
        <v>56.406991377479997</v>
      </c>
      <c r="G93" s="707">
        <v>14.101747844369999</v>
      </c>
      <c r="H93" s="709">
        <v>0</v>
      </c>
      <c r="I93" s="706">
        <v>20.279330000000002</v>
      </c>
      <c r="J93" s="707">
        <v>6.1775821556289996</v>
      </c>
      <c r="K93" s="714">
        <v>0.35951802258400001</v>
      </c>
      <c r="L93" s="270"/>
    </row>
    <row r="94" spans="1:12" ht="14.4" customHeight="1" thickBot="1" x14ac:dyDescent="0.35">
      <c r="A94" s="723" t="s">
        <v>416</v>
      </c>
      <c r="B94" s="701">
        <v>44</v>
      </c>
      <c r="C94" s="701">
        <v>44.28</v>
      </c>
      <c r="D94" s="702">
        <v>0.27999999999899999</v>
      </c>
      <c r="E94" s="703">
        <v>1.006363636363</v>
      </c>
      <c r="F94" s="701">
        <v>46.566760563380001</v>
      </c>
      <c r="G94" s="702">
        <v>11.641690140845</v>
      </c>
      <c r="H94" s="704">
        <v>0</v>
      </c>
      <c r="I94" s="701">
        <v>14.31</v>
      </c>
      <c r="J94" s="702">
        <v>2.6683098591540002</v>
      </c>
      <c r="K94" s="705">
        <v>0.30730074041799998</v>
      </c>
      <c r="L94" s="270"/>
    </row>
    <row r="95" spans="1:12" ht="14.4" customHeight="1" thickBot="1" x14ac:dyDescent="0.35">
      <c r="A95" s="723" t="s">
        <v>417</v>
      </c>
      <c r="B95" s="701">
        <v>8</v>
      </c>
      <c r="C95" s="701">
        <v>7.1631999999999998</v>
      </c>
      <c r="D95" s="702">
        <v>-0.83679999999999999</v>
      </c>
      <c r="E95" s="703">
        <v>0.895399999999</v>
      </c>
      <c r="F95" s="701">
        <v>9.8402308140989998</v>
      </c>
      <c r="G95" s="702">
        <v>2.4600577035239999</v>
      </c>
      <c r="H95" s="704">
        <v>0</v>
      </c>
      <c r="I95" s="701">
        <v>5.9693300000000002</v>
      </c>
      <c r="J95" s="702">
        <v>3.5092722964749998</v>
      </c>
      <c r="K95" s="705">
        <v>0.60662499821100002</v>
      </c>
      <c r="L95" s="270"/>
    </row>
    <row r="96" spans="1:12" ht="14.4" customHeight="1" thickBot="1" x14ac:dyDescent="0.35">
      <c r="A96" s="722" t="s">
        <v>418</v>
      </c>
      <c r="B96" s="706">
        <v>848.15774763979402</v>
      </c>
      <c r="C96" s="706">
        <v>930.74648000000002</v>
      </c>
      <c r="D96" s="707">
        <v>82.588732360205995</v>
      </c>
      <c r="E96" s="713">
        <v>1.097374259198</v>
      </c>
      <c r="F96" s="706">
        <v>1042.8641968317299</v>
      </c>
      <c r="G96" s="707">
        <v>260.71604920793197</v>
      </c>
      <c r="H96" s="709">
        <v>120.78206</v>
      </c>
      <c r="I96" s="706">
        <v>310.56560000000002</v>
      </c>
      <c r="J96" s="707">
        <v>49.849550792068001</v>
      </c>
      <c r="K96" s="714">
        <v>0.29780061578799999</v>
      </c>
      <c r="L96" s="270"/>
    </row>
    <row r="97" spans="1:12" ht="14.4" customHeight="1" thickBot="1" x14ac:dyDescent="0.35">
      <c r="A97" s="723" t="s">
        <v>419</v>
      </c>
      <c r="B97" s="701">
        <v>804</v>
      </c>
      <c r="C97" s="701">
        <v>781.05625999999995</v>
      </c>
      <c r="D97" s="702">
        <v>-22.943739999999998</v>
      </c>
      <c r="E97" s="703">
        <v>0.97146300995000001</v>
      </c>
      <c r="F97" s="701">
        <v>891.60644783836597</v>
      </c>
      <c r="G97" s="702">
        <v>222.90161195959101</v>
      </c>
      <c r="H97" s="704">
        <v>115.25515</v>
      </c>
      <c r="I97" s="701">
        <v>217.75127000000001</v>
      </c>
      <c r="J97" s="702">
        <v>-5.1503419595909996</v>
      </c>
      <c r="K97" s="705">
        <v>0.244223525444</v>
      </c>
      <c r="L97" s="270"/>
    </row>
    <row r="98" spans="1:12" ht="14.4" customHeight="1" thickBot="1" x14ac:dyDescent="0.35">
      <c r="A98" s="723" t="s">
        <v>420</v>
      </c>
      <c r="B98" s="701">
        <v>0</v>
      </c>
      <c r="C98" s="701">
        <v>110.97682</v>
      </c>
      <c r="D98" s="702">
        <v>110.97682</v>
      </c>
      <c r="E98" s="711" t="s">
        <v>329</v>
      </c>
      <c r="F98" s="701">
        <v>111.666489418106</v>
      </c>
      <c r="G98" s="702">
        <v>27.916622354526002</v>
      </c>
      <c r="H98" s="704">
        <v>2.4683999999999999</v>
      </c>
      <c r="I98" s="701">
        <v>83.436049999999994</v>
      </c>
      <c r="J98" s="702">
        <v>55.519427645473002</v>
      </c>
      <c r="K98" s="705">
        <v>0.74718969347700004</v>
      </c>
      <c r="L98" s="270"/>
    </row>
    <row r="99" spans="1:12" ht="14.4" customHeight="1" thickBot="1" x14ac:dyDescent="0.35">
      <c r="A99" s="723" t="s">
        <v>421</v>
      </c>
      <c r="B99" s="701">
        <v>4.0492598815339997</v>
      </c>
      <c r="C99" s="701">
        <v>2.4809999999999999</v>
      </c>
      <c r="D99" s="702">
        <v>-1.5682598815340001</v>
      </c>
      <c r="E99" s="703">
        <v>0.61270456147100005</v>
      </c>
      <c r="F99" s="701">
        <v>2.9702970297019999</v>
      </c>
      <c r="G99" s="702">
        <v>0.74257425742500005</v>
      </c>
      <c r="H99" s="704">
        <v>0</v>
      </c>
      <c r="I99" s="701">
        <v>0.48399999999999999</v>
      </c>
      <c r="J99" s="702">
        <v>-0.25857425742500001</v>
      </c>
      <c r="K99" s="705">
        <v>0.162946666666</v>
      </c>
      <c r="L99" s="270"/>
    </row>
    <row r="100" spans="1:12" ht="14.4" customHeight="1" thickBot="1" x14ac:dyDescent="0.35">
      <c r="A100" s="723" t="s">
        <v>422</v>
      </c>
      <c r="B100" s="701">
        <v>40.108487758259002</v>
      </c>
      <c r="C100" s="701">
        <v>36.232399999999998</v>
      </c>
      <c r="D100" s="702">
        <v>-3.8760877582590001</v>
      </c>
      <c r="E100" s="703">
        <v>0.90335991270399996</v>
      </c>
      <c r="F100" s="701">
        <v>36.620962545555003</v>
      </c>
      <c r="G100" s="702">
        <v>9.1552406363879992</v>
      </c>
      <c r="H100" s="704">
        <v>3.0585100000000001</v>
      </c>
      <c r="I100" s="701">
        <v>8.8942800000000002</v>
      </c>
      <c r="J100" s="702">
        <v>-0.26096063638799999</v>
      </c>
      <c r="K100" s="705">
        <v>0.24287400935799999</v>
      </c>
      <c r="L100" s="270"/>
    </row>
    <row r="101" spans="1:12" ht="14.4" customHeight="1" thickBot="1" x14ac:dyDescent="0.35">
      <c r="A101" s="722" t="s">
        <v>423</v>
      </c>
      <c r="B101" s="706">
        <v>107.968929117866</v>
      </c>
      <c r="C101" s="706">
        <v>125.67547999999999</v>
      </c>
      <c r="D101" s="707">
        <v>17.706550882133001</v>
      </c>
      <c r="E101" s="713">
        <v>1.1639967259720001</v>
      </c>
      <c r="F101" s="706">
        <v>166.14422781665701</v>
      </c>
      <c r="G101" s="707">
        <v>41.536056954164003</v>
      </c>
      <c r="H101" s="709">
        <v>51.795560000000002</v>
      </c>
      <c r="I101" s="706">
        <v>68.559309999999996</v>
      </c>
      <c r="J101" s="707">
        <v>27.023253045836</v>
      </c>
      <c r="K101" s="714">
        <v>0.41264936435600003</v>
      </c>
      <c r="L101" s="270"/>
    </row>
    <row r="102" spans="1:12" ht="14.4" customHeight="1" thickBot="1" x14ac:dyDescent="0.35">
      <c r="A102" s="723" t="s">
        <v>424</v>
      </c>
      <c r="B102" s="701">
        <v>0</v>
      </c>
      <c r="C102" s="701">
        <v>0</v>
      </c>
      <c r="D102" s="702">
        <v>0</v>
      </c>
      <c r="E102" s="711" t="s">
        <v>329</v>
      </c>
      <c r="F102" s="701">
        <v>40</v>
      </c>
      <c r="G102" s="702">
        <v>9.9999999999989999</v>
      </c>
      <c r="H102" s="704">
        <v>15.246</v>
      </c>
      <c r="I102" s="701">
        <v>15.246</v>
      </c>
      <c r="J102" s="702">
        <v>5.2460000000000004</v>
      </c>
      <c r="K102" s="705">
        <v>0.38114999999999999</v>
      </c>
      <c r="L102" s="270"/>
    </row>
    <row r="103" spans="1:12" ht="14.4" customHeight="1" thickBot="1" x14ac:dyDescent="0.35">
      <c r="A103" s="723" t="s">
        <v>425</v>
      </c>
      <c r="B103" s="701">
        <v>25.415225292411002</v>
      </c>
      <c r="C103" s="701">
        <v>64.457909999999998</v>
      </c>
      <c r="D103" s="702">
        <v>39.042684707588002</v>
      </c>
      <c r="E103" s="703">
        <v>2.536192745033</v>
      </c>
      <c r="F103" s="701">
        <v>52.169875832538999</v>
      </c>
      <c r="G103" s="702">
        <v>13.042468958134</v>
      </c>
      <c r="H103" s="704">
        <v>31.51782</v>
      </c>
      <c r="I103" s="701">
        <v>42.636369999999999</v>
      </c>
      <c r="J103" s="702">
        <v>29.593901041864999</v>
      </c>
      <c r="K103" s="705">
        <v>0.81726033116999997</v>
      </c>
      <c r="L103" s="270"/>
    </row>
    <row r="104" spans="1:12" ht="14.4" customHeight="1" thickBot="1" x14ac:dyDescent="0.35">
      <c r="A104" s="723" t="s">
        <v>426</v>
      </c>
      <c r="B104" s="701">
        <v>4</v>
      </c>
      <c r="C104" s="701">
        <v>4.9039999999989998</v>
      </c>
      <c r="D104" s="702">
        <v>0.90399999999900005</v>
      </c>
      <c r="E104" s="703">
        <v>1.226</v>
      </c>
      <c r="F104" s="701">
        <v>21.445258647793999</v>
      </c>
      <c r="G104" s="702">
        <v>5.3613146619479997</v>
      </c>
      <c r="H104" s="704">
        <v>0</v>
      </c>
      <c r="I104" s="701">
        <v>0</v>
      </c>
      <c r="J104" s="702">
        <v>-5.3613146619479997</v>
      </c>
      <c r="K104" s="705">
        <v>0</v>
      </c>
      <c r="L104" s="270"/>
    </row>
    <row r="105" spans="1:12" ht="14.4" customHeight="1" thickBot="1" x14ac:dyDescent="0.35">
      <c r="A105" s="723" t="s">
        <v>427</v>
      </c>
      <c r="B105" s="701">
        <v>3.2569325507290001</v>
      </c>
      <c r="C105" s="701">
        <v>8.67469</v>
      </c>
      <c r="D105" s="702">
        <v>5.4177574492699998</v>
      </c>
      <c r="E105" s="703">
        <v>2.6634539907970001</v>
      </c>
      <c r="F105" s="701">
        <v>8.0806150088570003</v>
      </c>
      <c r="G105" s="702">
        <v>2.0201537522140001</v>
      </c>
      <c r="H105" s="704">
        <v>0</v>
      </c>
      <c r="I105" s="701">
        <v>0</v>
      </c>
      <c r="J105" s="702">
        <v>-2.0201537522140001</v>
      </c>
      <c r="K105" s="705">
        <v>0</v>
      </c>
      <c r="L105" s="270"/>
    </row>
    <row r="106" spans="1:12" ht="14.4" customHeight="1" thickBot="1" x14ac:dyDescent="0.35">
      <c r="A106" s="723" t="s">
        <v>428</v>
      </c>
      <c r="B106" s="701">
        <v>75.296771274725003</v>
      </c>
      <c r="C106" s="701">
        <v>47.098939999999999</v>
      </c>
      <c r="D106" s="702">
        <v>-28.197831274725001</v>
      </c>
      <c r="E106" s="703">
        <v>0.62551075169100001</v>
      </c>
      <c r="F106" s="701">
        <v>40.270782306369</v>
      </c>
      <c r="G106" s="702">
        <v>10.067695576592</v>
      </c>
      <c r="H106" s="704">
        <v>5.0317400000000001</v>
      </c>
      <c r="I106" s="701">
        <v>10.67694</v>
      </c>
      <c r="J106" s="702">
        <v>0.60924442340700002</v>
      </c>
      <c r="K106" s="705">
        <v>0.265128696005</v>
      </c>
      <c r="L106" s="270"/>
    </row>
    <row r="107" spans="1:12" ht="14.4" customHeight="1" thickBot="1" x14ac:dyDescent="0.35">
      <c r="A107" s="723" t="s">
        <v>429</v>
      </c>
      <c r="B107" s="701">
        <v>0</v>
      </c>
      <c r="C107" s="701">
        <v>0.53993999999999998</v>
      </c>
      <c r="D107" s="702">
        <v>0.53993999999999998</v>
      </c>
      <c r="E107" s="711" t="s">
        <v>369</v>
      </c>
      <c r="F107" s="701">
        <v>4.1776960210959997</v>
      </c>
      <c r="G107" s="702">
        <v>1.0444240052739999</v>
      </c>
      <c r="H107" s="704">
        <v>0</v>
      </c>
      <c r="I107" s="701">
        <v>0</v>
      </c>
      <c r="J107" s="702">
        <v>-1.0444240052739999</v>
      </c>
      <c r="K107" s="705">
        <v>0</v>
      </c>
      <c r="L107" s="270"/>
    </row>
    <row r="108" spans="1:12" ht="14.4" customHeight="1" thickBot="1" x14ac:dyDescent="0.35">
      <c r="A108" s="722" t="s">
        <v>430</v>
      </c>
      <c r="B108" s="706">
        <v>0</v>
      </c>
      <c r="C108" s="706">
        <v>15.13697</v>
      </c>
      <c r="D108" s="707">
        <v>15.13697</v>
      </c>
      <c r="E108" s="708" t="s">
        <v>369</v>
      </c>
      <c r="F108" s="706">
        <v>0.41281443929400002</v>
      </c>
      <c r="G108" s="707">
        <v>0.103203609823</v>
      </c>
      <c r="H108" s="709">
        <v>2.7709000000000001</v>
      </c>
      <c r="I108" s="706">
        <v>2.7709000000000001</v>
      </c>
      <c r="J108" s="707">
        <v>2.6676963901759998</v>
      </c>
      <c r="K108" s="714">
        <v>0</v>
      </c>
      <c r="L108" s="270"/>
    </row>
    <row r="109" spans="1:12" ht="14.4" customHeight="1" thickBot="1" x14ac:dyDescent="0.35">
      <c r="A109" s="723" t="s">
        <v>431</v>
      </c>
      <c r="B109" s="701">
        <v>0</v>
      </c>
      <c r="C109" s="701">
        <v>15.13697</v>
      </c>
      <c r="D109" s="702">
        <v>15.13697</v>
      </c>
      <c r="E109" s="711" t="s">
        <v>369</v>
      </c>
      <c r="F109" s="701">
        <v>0.41281443929400002</v>
      </c>
      <c r="G109" s="702">
        <v>0.103203609823</v>
      </c>
      <c r="H109" s="704">
        <v>2.7709000000000001</v>
      </c>
      <c r="I109" s="701">
        <v>2.7709000000000001</v>
      </c>
      <c r="J109" s="702">
        <v>2.6676963901759998</v>
      </c>
      <c r="K109" s="705">
        <v>0</v>
      </c>
      <c r="L109" s="270"/>
    </row>
    <row r="110" spans="1:12" ht="14.4" customHeight="1" thickBot="1" x14ac:dyDescent="0.35">
      <c r="A110" s="720" t="s">
        <v>48</v>
      </c>
      <c r="B110" s="701">
        <v>25598</v>
      </c>
      <c r="C110" s="701">
        <v>30103.933590000001</v>
      </c>
      <c r="D110" s="702">
        <v>4505.9335899999996</v>
      </c>
      <c r="E110" s="703">
        <v>1.176026782951</v>
      </c>
      <c r="F110" s="701">
        <v>38487.991751493901</v>
      </c>
      <c r="G110" s="702">
        <v>9621.9979378734697</v>
      </c>
      <c r="H110" s="704">
        <v>3307.34195000001</v>
      </c>
      <c r="I110" s="701">
        <v>9078.2490400000097</v>
      </c>
      <c r="J110" s="702">
        <v>-543.74889787345603</v>
      </c>
      <c r="K110" s="705">
        <v>0.23587224552</v>
      </c>
      <c r="L110" s="270"/>
    </row>
    <row r="111" spans="1:12" ht="14.4" customHeight="1" thickBot="1" x14ac:dyDescent="0.35">
      <c r="A111" s="726" t="s">
        <v>432</v>
      </c>
      <c r="B111" s="706">
        <v>18864</v>
      </c>
      <c r="C111" s="706">
        <v>22160.483</v>
      </c>
      <c r="D111" s="707">
        <v>3296.4829999999902</v>
      </c>
      <c r="E111" s="713">
        <v>1.1747499469880001</v>
      </c>
      <c r="F111" s="706">
        <v>28358.671751493901</v>
      </c>
      <c r="G111" s="707">
        <v>7089.6679378734698</v>
      </c>
      <c r="H111" s="709">
        <v>2436.1370000000102</v>
      </c>
      <c r="I111" s="706">
        <v>6687.91500000001</v>
      </c>
      <c r="J111" s="707">
        <v>-401.75293787346197</v>
      </c>
      <c r="K111" s="714">
        <v>0.23583315391500001</v>
      </c>
      <c r="L111" s="270"/>
    </row>
    <row r="112" spans="1:12" ht="14.4" customHeight="1" thickBot="1" x14ac:dyDescent="0.35">
      <c r="A112" s="722" t="s">
        <v>433</v>
      </c>
      <c r="B112" s="706">
        <v>18711</v>
      </c>
      <c r="C112" s="706">
        <v>21979.848999999998</v>
      </c>
      <c r="D112" s="707">
        <v>3268.8489999999902</v>
      </c>
      <c r="E112" s="713">
        <v>1.174701993479</v>
      </c>
      <c r="F112" s="706">
        <v>28136.999999999902</v>
      </c>
      <c r="G112" s="707">
        <v>7034.24999999998</v>
      </c>
      <c r="H112" s="709">
        <v>2395.50900000001</v>
      </c>
      <c r="I112" s="706">
        <v>6586.5130000000099</v>
      </c>
      <c r="J112" s="707">
        <v>-447.73699999997001</v>
      </c>
      <c r="K112" s="714">
        <v>0.234087251661</v>
      </c>
      <c r="L112" s="270"/>
    </row>
    <row r="113" spans="1:12" ht="14.4" customHeight="1" thickBot="1" x14ac:dyDescent="0.35">
      <c r="A113" s="723" t="s">
        <v>434</v>
      </c>
      <c r="B113" s="701">
        <v>18711</v>
      </c>
      <c r="C113" s="701">
        <v>21979.848999999998</v>
      </c>
      <c r="D113" s="702">
        <v>3268.8489999999902</v>
      </c>
      <c r="E113" s="703">
        <v>1.174701993479</v>
      </c>
      <c r="F113" s="701">
        <v>28136.999999999902</v>
      </c>
      <c r="G113" s="702">
        <v>7034.24999999998</v>
      </c>
      <c r="H113" s="704">
        <v>2395.50900000001</v>
      </c>
      <c r="I113" s="701">
        <v>6586.5130000000099</v>
      </c>
      <c r="J113" s="702">
        <v>-447.73699999997001</v>
      </c>
      <c r="K113" s="705">
        <v>0.234087251661</v>
      </c>
      <c r="L113" s="270"/>
    </row>
    <row r="114" spans="1:12" ht="14.4" customHeight="1" thickBot="1" x14ac:dyDescent="0.35">
      <c r="A114" s="722" t="s">
        <v>435</v>
      </c>
      <c r="B114" s="706">
        <v>99.999999999999005</v>
      </c>
      <c r="C114" s="706">
        <v>131.28</v>
      </c>
      <c r="D114" s="707">
        <v>31.28</v>
      </c>
      <c r="E114" s="713">
        <v>1.3128</v>
      </c>
      <c r="F114" s="706">
        <v>154.61575149396299</v>
      </c>
      <c r="G114" s="707">
        <v>38.653937873490001</v>
      </c>
      <c r="H114" s="709">
        <v>0</v>
      </c>
      <c r="I114" s="706">
        <v>11.15</v>
      </c>
      <c r="J114" s="707">
        <v>-27.503937873489999</v>
      </c>
      <c r="K114" s="714">
        <v>7.2114256744000002E-2</v>
      </c>
      <c r="L114" s="270"/>
    </row>
    <row r="115" spans="1:12" ht="14.4" customHeight="1" thickBot="1" x14ac:dyDescent="0.35">
      <c r="A115" s="723" t="s">
        <v>436</v>
      </c>
      <c r="B115" s="701">
        <v>99.999999999999005</v>
      </c>
      <c r="C115" s="701">
        <v>131.28</v>
      </c>
      <c r="D115" s="702">
        <v>31.28</v>
      </c>
      <c r="E115" s="703">
        <v>1.3128</v>
      </c>
      <c r="F115" s="701">
        <v>154.61575149396299</v>
      </c>
      <c r="G115" s="702">
        <v>38.653937873490001</v>
      </c>
      <c r="H115" s="704">
        <v>0</v>
      </c>
      <c r="I115" s="701">
        <v>11.15</v>
      </c>
      <c r="J115" s="702">
        <v>-27.503937873489999</v>
      </c>
      <c r="K115" s="705">
        <v>7.2114256744000002E-2</v>
      </c>
      <c r="L115" s="270"/>
    </row>
    <row r="116" spans="1:12" ht="14.4" customHeight="1" thickBot="1" x14ac:dyDescent="0.35">
      <c r="A116" s="722" t="s">
        <v>437</v>
      </c>
      <c r="B116" s="706">
        <v>53</v>
      </c>
      <c r="C116" s="706">
        <v>21.103999999999999</v>
      </c>
      <c r="D116" s="707">
        <v>-31.896000000000001</v>
      </c>
      <c r="E116" s="713">
        <v>0.39818867924500001</v>
      </c>
      <c r="F116" s="706">
        <v>67.055999999999997</v>
      </c>
      <c r="G116" s="707">
        <v>16.763999999999999</v>
      </c>
      <c r="H116" s="709">
        <v>15.628</v>
      </c>
      <c r="I116" s="706">
        <v>45.252000000000002</v>
      </c>
      <c r="J116" s="707">
        <v>28.488</v>
      </c>
      <c r="K116" s="714">
        <v>0.67483894058600002</v>
      </c>
      <c r="L116" s="270"/>
    </row>
    <row r="117" spans="1:12" ht="14.4" customHeight="1" thickBot="1" x14ac:dyDescent="0.35">
      <c r="A117" s="723" t="s">
        <v>438</v>
      </c>
      <c r="B117" s="701">
        <v>53</v>
      </c>
      <c r="C117" s="701">
        <v>21.103999999999999</v>
      </c>
      <c r="D117" s="702">
        <v>-31.896000000000001</v>
      </c>
      <c r="E117" s="703">
        <v>0.39818867924500001</v>
      </c>
      <c r="F117" s="701">
        <v>67.055999999999997</v>
      </c>
      <c r="G117" s="702">
        <v>16.763999999999999</v>
      </c>
      <c r="H117" s="704">
        <v>15.628</v>
      </c>
      <c r="I117" s="701">
        <v>45.252000000000002</v>
      </c>
      <c r="J117" s="702">
        <v>28.488</v>
      </c>
      <c r="K117" s="705">
        <v>0.67483894058600002</v>
      </c>
      <c r="L117" s="270"/>
    </row>
    <row r="118" spans="1:12" ht="14.4" customHeight="1" thickBot="1" x14ac:dyDescent="0.35">
      <c r="A118" s="725" t="s">
        <v>439</v>
      </c>
      <c r="B118" s="701">
        <v>0</v>
      </c>
      <c r="C118" s="701">
        <v>28.25</v>
      </c>
      <c r="D118" s="702">
        <v>28.25</v>
      </c>
      <c r="E118" s="711" t="s">
        <v>369</v>
      </c>
      <c r="F118" s="701">
        <v>0</v>
      </c>
      <c r="G118" s="702">
        <v>0</v>
      </c>
      <c r="H118" s="704">
        <v>25</v>
      </c>
      <c r="I118" s="701">
        <v>45</v>
      </c>
      <c r="J118" s="702">
        <v>45</v>
      </c>
      <c r="K118" s="712" t="s">
        <v>329</v>
      </c>
      <c r="L118" s="270"/>
    </row>
    <row r="119" spans="1:12" ht="14.4" customHeight="1" thickBot="1" x14ac:dyDescent="0.35">
      <c r="A119" s="723" t="s">
        <v>440</v>
      </c>
      <c r="B119" s="701">
        <v>0</v>
      </c>
      <c r="C119" s="701">
        <v>28.25</v>
      </c>
      <c r="D119" s="702">
        <v>28.25</v>
      </c>
      <c r="E119" s="711" t="s">
        <v>369</v>
      </c>
      <c r="F119" s="701">
        <v>0</v>
      </c>
      <c r="G119" s="702">
        <v>0</v>
      </c>
      <c r="H119" s="704">
        <v>25</v>
      </c>
      <c r="I119" s="701">
        <v>45</v>
      </c>
      <c r="J119" s="702">
        <v>45</v>
      </c>
      <c r="K119" s="712" t="s">
        <v>329</v>
      </c>
      <c r="L119" s="270"/>
    </row>
    <row r="120" spans="1:12" ht="14.4" customHeight="1" thickBot="1" x14ac:dyDescent="0.35">
      <c r="A120" s="721" t="s">
        <v>441</v>
      </c>
      <c r="B120" s="701">
        <v>6360.99999999999</v>
      </c>
      <c r="C120" s="701">
        <v>7503.4350999999997</v>
      </c>
      <c r="D120" s="702">
        <v>1142.4351000000099</v>
      </c>
      <c r="E120" s="703">
        <v>1.179599921396</v>
      </c>
      <c r="F120" s="701">
        <v>9566.58</v>
      </c>
      <c r="G120" s="702">
        <v>2391.645</v>
      </c>
      <c r="H120" s="704">
        <v>822.97925000000203</v>
      </c>
      <c r="I120" s="701">
        <v>2257.69175</v>
      </c>
      <c r="J120" s="702">
        <v>-133.95324999999701</v>
      </c>
      <c r="K120" s="705">
        <v>0.235997791269</v>
      </c>
      <c r="L120" s="270"/>
    </row>
    <row r="121" spans="1:12" ht="14.4" customHeight="1" thickBot="1" x14ac:dyDescent="0.35">
      <c r="A121" s="722" t="s">
        <v>442</v>
      </c>
      <c r="B121" s="706">
        <v>1682.99999999999</v>
      </c>
      <c r="C121" s="706">
        <v>1986.2003500000001</v>
      </c>
      <c r="D121" s="707">
        <v>303.20035000000701</v>
      </c>
      <c r="E121" s="713">
        <v>1.1801546939980001</v>
      </c>
      <c r="F121" s="706">
        <v>2532.3300000000099</v>
      </c>
      <c r="G121" s="707">
        <v>633.082500000001</v>
      </c>
      <c r="H121" s="709">
        <v>217.852000000001</v>
      </c>
      <c r="I121" s="706">
        <v>597.626000000001</v>
      </c>
      <c r="J121" s="707">
        <v>-35.456499999999998</v>
      </c>
      <c r="K121" s="714">
        <v>0.235998467814</v>
      </c>
      <c r="L121" s="270"/>
    </row>
    <row r="122" spans="1:12" ht="14.4" customHeight="1" thickBot="1" x14ac:dyDescent="0.35">
      <c r="A122" s="723" t="s">
        <v>443</v>
      </c>
      <c r="B122" s="701">
        <v>1682.99999999999</v>
      </c>
      <c r="C122" s="701">
        <v>1986.2003500000001</v>
      </c>
      <c r="D122" s="702">
        <v>303.20035000000701</v>
      </c>
      <c r="E122" s="703">
        <v>1.1801546939980001</v>
      </c>
      <c r="F122" s="701">
        <v>2532.3300000000099</v>
      </c>
      <c r="G122" s="702">
        <v>633.082500000001</v>
      </c>
      <c r="H122" s="704">
        <v>217.852000000001</v>
      </c>
      <c r="I122" s="701">
        <v>597.626000000001</v>
      </c>
      <c r="J122" s="702">
        <v>-35.456499999999998</v>
      </c>
      <c r="K122" s="705">
        <v>0.235998467814</v>
      </c>
      <c r="L122" s="270"/>
    </row>
    <row r="123" spans="1:12" ht="14.4" customHeight="1" thickBot="1" x14ac:dyDescent="0.35">
      <c r="A123" s="722" t="s">
        <v>444</v>
      </c>
      <c r="B123" s="706">
        <v>4678</v>
      </c>
      <c r="C123" s="706">
        <v>5517.2347499999996</v>
      </c>
      <c r="D123" s="707">
        <v>839.23475000000099</v>
      </c>
      <c r="E123" s="713">
        <v>1.1794003313379999</v>
      </c>
      <c r="F123" s="706">
        <v>7034.24999999999</v>
      </c>
      <c r="G123" s="707">
        <v>1758.5625</v>
      </c>
      <c r="H123" s="709">
        <v>605.12725000000205</v>
      </c>
      <c r="I123" s="706">
        <v>1660.06575</v>
      </c>
      <c r="J123" s="707">
        <v>-98.496749999995998</v>
      </c>
      <c r="K123" s="714">
        <v>0.23599754771199999</v>
      </c>
      <c r="L123" s="270"/>
    </row>
    <row r="124" spans="1:12" ht="14.4" customHeight="1" thickBot="1" x14ac:dyDescent="0.35">
      <c r="A124" s="723" t="s">
        <v>445</v>
      </c>
      <c r="B124" s="701">
        <v>4678</v>
      </c>
      <c r="C124" s="701">
        <v>5517.2347499999996</v>
      </c>
      <c r="D124" s="702">
        <v>839.23475000000099</v>
      </c>
      <c r="E124" s="703">
        <v>1.1794003313379999</v>
      </c>
      <c r="F124" s="701">
        <v>7034.24999999999</v>
      </c>
      <c r="G124" s="702">
        <v>1758.5625</v>
      </c>
      <c r="H124" s="704">
        <v>605.12725000000205</v>
      </c>
      <c r="I124" s="701">
        <v>1660.06575</v>
      </c>
      <c r="J124" s="702">
        <v>-98.496749999995998</v>
      </c>
      <c r="K124" s="705">
        <v>0.23599754771199999</v>
      </c>
      <c r="L124" s="270"/>
    </row>
    <row r="125" spans="1:12" ht="14.4" customHeight="1" thickBot="1" x14ac:dyDescent="0.35">
      <c r="A125" s="721" t="s">
        <v>446</v>
      </c>
      <c r="B125" s="701">
        <v>373</v>
      </c>
      <c r="C125" s="701">
        <v>440.01549</v>
      </c>
      <c r="D125" s="702">
        <v>67.015489999999005</v>
      </c>
      <c r="E125" s="703">
        <v>1.179666193029</v>
      </c>
      <c r="F125" s="701">
        <v>562.74000000000206</v>
      </c>
      <c r="G125" s="702">
        <v>140.685000000001</v>
      </c>
      <c r="H125" s="704">
        <v>48.225700000000003</v>
      </c>
      <c r="I125" s="701">
        <v>132.64229</v>
      </c>
      <c r="J125" s="702">
        <v>-8.0427099999999996</v>
      </c>
      <c r="K125" s="705">
        <v>0.23570794683099999</v>
      </c>
      <c r="L125" s="270"/>
    </row>
    <row r="126" spans="1:12" ht="14.4" customHeight="1" thickBot="1" x14ac:dyDescent="0.35">
      <c r="A126" s="722" t="s">
        <v>447</v>
      </c>
      <c r="B126" s="706">
        <v>373</v>
      </c>
      <c r="C126" s="706">
        <v>440.01549</v>
      </c>
      <c r="D126" s="707">
        <v>67.015489999999005</v>
      </c>
      <c r="E126" s="713">
        <v>1.179666193029</v>
      </c>
      <c r="F126" s="706">
        <v>562.74000000000206</v>
      </c>
      <c r="G126" s="707">
        <v>140.685000000001</v>
      </c>
      <c r="H126" s="709">
        <v>48.225700000000003</v>
      </c>
      <c r="I126" s="706">
        <v>132.64229</v>
      </c>
      <c r="J126" s="707">
        <v>-8.0427099999999996</v>
      </c>
      <c r="K126" s="714">
        <v>0.23570794683099999</v>
      </c>
      <c r="L126" s="270"/>
    </row>
    <row r="127" spans="1:12" ht="14.4" customHeight="1" thickBot="1" x14ac:dyDescent="0.35">
      <c r="A127" s="723" t="s">
        <v>448</v>
      </c>
      <c r="B127" s="701">
        <v>373</v>
      </c>
      <c r="C127" s="701">
        <v>440.01549</v>
      </c>
      <c r="D127" s="702">
        <v>67.015489999999005</v>
      </c>
      <c r="E127" s="703">
        <v>1.179666193029</v>
      </c>
      <c r="F127" s="701">
        <v>562.74000000000206</v>
      </c>
      <c r="G127" s="702">
        <v>140.685000000001</v>
      </c>
      <c r="H127" s="704">
        <v>48.225700000000003</v>
      </c>
      <c r="I127" s="701">
        <v>132.64229</v>
      </c>
      <c r="J127" s="702">
        <v>-8.0427099999999996</v>
      </c>
      <c r="K127" s="705">
        <v>0.23570794683099999</v>
      </c>
      <c r="L127" s="270"/>
    </row>
    <row r="128" spans="1:12" ht="14.4" customHeight="1" thickBot="1" x14ac:dyDescent="0.35">
      <c r="A128" s="720" t="s">
        <v>449</v>
      </c>
      <c r="B128" s="701">
        <v>0</v>
      </c>
      <c r="C128" s="701">
        <v>54.967179999999999</v>
      </c>
      <c r="D128" s="702">
        <v>54.967179999999999</v>
      </c>
      <c r="E128" s="711" t="s">
        <v>329</v>
      </c>
      <c r="F128" s="701">
        <v>42.820731363293</v>
      </c>
      <c r="G128" s="702">
        <v>10.705182840822999</v>
      </c>
      <c r="H128" s="704">
        <v>4.0699500000000004</v>
      </c>
      <c r="I128" s="701">
        <v>5.83995</v>
      </c>
      <c r="J128" s="702">
        <v>-4.8652328408230003</v>
      </c>
      <c r="K128" s="705">
        <v>0.13638136981900001</v>
      </c>
      <c r="L128" s="270"/>
    </row>
    <row r="129" spans="1:12" ht="14.4" customHeight="1" thickBot="1" x14ac:dyDescent="0.35">
      <c r="A129" s="721" t="s">
        <v>450</v>
      </c>
      <c r="B129" s="701">
        <v>0</v>
      </c>
      <c r="C129" s="701">
        <v>54.967179999999999</v>
      </c>
      <c r="D129" s="702">
        <v>54.967179999999999</v>
      </c>
      <c r="E129" s="711" t="s">
        <v>329</v>
      </c>
      <c r="F129" s="701">
        <v>42.820731363293</v>
      </c>
      <c r="G129" s="702">
        <v>10.705182840822999</v>
      </c>
      <c r="H129" s="704">
        <v>4.0699500000000004</v>
      </c>
      <c r="I129" s="701">
        <v>5.83995</v>
      </c>
      <c r="J129" s="702">
        <v>-4.8652328408230003</v>
      </c>
      <c r="K129" s="705">
        <v>0.13638136981900001</v>
      </c>
      <c r="L129" s="270"/>
    </row>
    <row r="130" spans="1:12" ht="14.4" customHeight="1" thickBot="1" x14ac:dyDescent="0.35">
      <c r="A130" s="722" t="s">
        <v>451</v>
      </c>
      <c r="B130" s="706">
        <v>0</v>
      </c>
      <c r="C130" s="706">
        <v>27.20618</v>
      </c>
      <c r="D130" s="707">
        <v>27.20618</v>
      </c>
      <c r="E130" s="708" t="s">
        <v>329</v>
      </c>
      <c r="F130" s="706">
        <v>19.267343516937999</v>
      </c>
      <c r="G130" s="707">
        <v>4.8168358792339996</v>
      </c>
      <c r="H130" s="709">
        <v>1.06995</v>
      </c>
      <c r="I130" s="706">
        <v>1.83995</v>
      </c>
      <c r="J130" s="707">
        <v>-2.9768858792340001</v>
      </c>
      <c r="K130" s="714">
        <v>9.5495780119999998E-2</v>
      </c>
      <c r="L130" s="270"/>
    </row>
    <row r="131" spans="1:12" ht="14.4" customHeight="1" thickBot="1" x14ac:dyDescent="0.35">
      <c r="A131" s="723" t="s">
        <v>452</v>
      </c>
      <c r="B131" s="701">
        <v>0</v>
      </c>
      <c r="C131" s="701">
        <v>6.4905999999999997</v>
      </c>
      <c r="D131" s="702">
        <v>6.4905999999999997</v>
      </c>
      <c r="E131" s="711" t="s">
        <v>329</v>
      </c>
      <c r="F131" s="701">
        <v>0</v>
      </c>
      <c r="G131" s="702">
        <v>0</v>
      </c>
      <c r="H131" s="704">
        <v>0.46494999999999997</v>
      </c>
      <c r="I131" s="701">
        <v>0.46494999999999997</v>
      </c>
      <c r="J131" s="702">
        <v>0.46494999999999997</v>
      </c>
      <c r="K131" s="712" t="s">
        <v>329</v>
      </c>
      <c r="L131" s="270"/>
    </row>
    <row r="132" spans="1:12" ht="14.4" customHeight="1" thickBot="1" x14ac:dyDescent="0.35">
      <c r="A132" s="723" t="s">
        <v>453</v>
      </c>
      <c r="B132" s="701">
        <v>0</v>
      </c>
      <c r="C132" s="701">
        <v>8.2149999999999999</v>
      </c>
      <c r="D132" s="702">
        <v>8.2149999999999999</v>
      </c>
      <c r="E132" s="711" t="s">
        <v>329</v>
      </c>
      <c r="F132" s="701">
        <v>7.6011076089909997</v>
      </c>
      <c r="G132" s="702">
        <v>1.9002769022470001</v>
      </c>
      <c r="H132" s="704">
        <v>0.60499999999999998</v>
      </c>
      <c r="I132" s="701">
        <v>0.60499999999999998</v>
      </c>
      <c r="J132" s="702">
        <v>-1.2952769022470001</v>
      </c>
      <c r="K132" s="705">
        <v>7.9593663334000003E-2</v>
      </c>
      <c r="L132" s="270"/>
    </row>
    <row r="133" spans="1:12" ht="14.4" customHeight="1" thickBot="1" x14ac:dyDescent="0.35">
      <c r="A133" s="723" t="s">
        <v>454</v>
      </c>
      <c r="B133" s="701">
        <v>0</v>
      </c>
      <c r="C133" s="701">
        <v>0</v>
      </c>
      <c r="D133" s="702">
        <v>0</v>
      </c>
      <c r="E133" s="711" t="s">
        <v>329</v>
      </c>
      <c r="F133" s="701">
        <v>0</v>
      </c>
      <c r="G133" s="702">
        <v>0</v>
      </c>
      <c r="H133" s="704">
        <v>0</v>
      </c>
      <c r="I133" s="701">
        <v>0.77</v>
      </c>
      <c r="J133" s="702">
        <v>0.77</v>
      </c>
      <c r="K133" s="712" t="s">
        <v>369</v>
      </c>
      <c r="L133" s="270"/>
    </row>
    <row r="134" spans="1:12" ht="14.4" customHeight="1" thickBot="1" x14ac:dyDescent="0.35">
      <c r="A134" s="723" t="s">
        <v>455</v>
      </c>
      <c r="B134" s="701">
        <v>0</v>
      </c>
      <c r="C134" s="701">
        <v>12.500579999999999</v>
      </c>
      <c r="D134" s="702">
        <v>12.500579999999999</v>
      </c>
      <c r="E134" s="711" t="s">
        <v>369</v>
      </c>
      <c r="F134" s="701">
        <v>11.666235907946</v>
      </c>
      <c r="G134" s="702">
        <v>2.9165589769859999</v>
      </c>
      <c r="H134" s="704">
        <v>0</v>
      </c>
      <c r="I134" s="701">
        <v>0</v>
      </c>
      <c r="J134" s="702">
        <v>-2.9165589769859999</v>
      </c>
      <c r="K134" s="705">
        <v>0</v>
      </c>
      <c r="L134" s="270"/>
    </row>
    <row r="135" spans="1:12" ht="14.4" customHeight="1" thickBot="1" x14ac:dyDescent="0.35">
      <c r="A135" s="725" t="s">
        <v>456</v>
      </c>
      <c r="B135" s="701">
        <v>0</v>
      </c>
      <c r="C135" s="701">
        <v>19.45</v>
      </c>
      <c r="D135" s="702">
        <v>19.45</v>
      </c>
      <c r="E135" s="711" t="s">
        <v>329</v>
      </c>
      <c r="F135" s="701">
        <v>18.174062244529001</v>
      </c>
      <c r="G135" s="702">
        <v>4.5435155611319997</v>
      </c>
      <c r="H135" s="704">
        <v>3</v>
      </c>
      <c r="I135" s="701">
        <v>4</v>
      </c>
      <c r="J135" s="702">
        <v>-0.54351556113199995</v>
      </c>
      <c r="K135" s="705">
        <v>0.22009388689100001</v>
      </c>
      <c r="L135" s="270"/>
    </row>
    <row r="136" spans="1:12" ht="14.4" customHeight="1" thickBot="1" x14ac:dyDescent="0.35">
      <c r="A136" s="723" t="s">
        <v>457</v>
      </c>
      <c r="B136" s="701">
        <v>0</v>
      </c>
      <c r="C136" s="701">
        <v>19.45</v>
      </c>
      <c r="D136" s="702">
        <v>19.45</v>
      </c>
      <c r="E136" s="711" t="s">
        <v>329</v>
      </c>
      <c r="F136" s="701">
        <v>18.174062244529001</v>
      </c>
      <c r="G136" s="702">
        <v>4.5435155611319997</v>
      </c>
      <c r="H136" s="704">
        <v>3</v>
      </c>
      <c r="I136" s="701">
        <v>4</v>
      </c>
      <c r="J136" s="702">
        <v>-0.54351556113199995</v>
      </c>
      <c r="K136" s="705">
        <v>0.22009388689100001</v>
      </c>
      <c r="L136" s="270"/>
    </row>
    <row r="137" spans="1:12" ht="14.4" customHeight="1" thickBot="1" x14ac:dyDescent="0.35">
      <c r="A137" s="725" t="s">
        <v>458</v>
      </c>
      <c r="B137" s="701">
        <v>0</v>
      </c>
      <c r="C137" s="701">
        <v>6.35</v>
      </c>
      <c r="D137" s="702">
        <v>6.35</v>
      </c>
      <c r="E137" s="711" t="s">
        <v>329</v>
      </c>
      <c r="F137" s="701">
        <v>2.4366752238089999</v>
      </c>
      <c r="G137" s="702">
        <v>0.60916880595199996</v>
      </c>
      <c r="H137" s="704">
        <v>0</v>
      </c>
      <c r="I137" s="701">
        <v>0</v>
      </c>
      <c r="J137" s="702">
        <v>-0.60916880595199996</v>
      </c>
      <c r="K137" s="705">
        <v>0</v>
      </c>
      <c r="L137" s="270"/>
    </row>
    <row r="138" spans="1:12" ht="14.4" customHeight="1" thickBot="1" x14ac:dyDescent="0.35">
      <c r="A138" s="723" t="s">
        <v>459</v>
      </c>
      <c r="B138" s="701">
        <v>0</v>
      </c>
      <c r="C138" s="701">
        <v>6.35</v>
      </c>
      <c r="D138" s="702">
        <v>6.35</v>
      </c>
      <c r="E138" s="711" t="s">
        <v>329</v>
      </c>
      <c r="F138" s="701">
        <v>2.4366752238089999</v>
      </c>
      <c r="G138" s="702">
        <v>0.60916880595199996</v>
      </c>
      <c r="H138" s="704">
        <v>0</v>
      </c>
      <c r="I138" s="701">
        <v>0</v>
      </c>
      <c r="J138" s="702">
        <v>-0.60916880595199996</v>
      </c>
      <c r="K138" s="705">
        <v>0</v>
      </c>
      <c r="L138" s="270"/>
    </row>
    <row r="139" spans="1:12" ht="14.4" customHeight="1" thickBot="1" x14ac:dyDescent="0.35">
      <c r="A139" s="725" t="s">
        <v>460</v>
      </c>
      <c r="B139" s="701">
        <v>0</v>
      </c>
      <c r="C139" s="701">
        <v>1.9610000000000001</v>
      </c>
      <c r="D139" s="702">
        <v>1.9610000000000001</v>
      </c>
      <c r="E139" s="711" t="s">
        <v>329</v>
      </c>
      <c r="F139" s="701">
        <v>2.9426503780159998</v>
      </c>
      <c r="G139" s="702">
        <v>0.73566259450399996</v>
      </c>
      <c r="H139" s="704">
        <v>0</v>
      </c>
      <c r="I139" s="701">
        <v>0</v>
      </c>
      <c r="J139" s="702">
        <v>-0.73566259450399996</v>
      </c>
      <c r="K139" s="705">
        <v>0</v>
      </c>
      <c r="L139" s="270"/>
    </row>
    <row r="140" spans="1:12" ht="14.4" customHeight="1" thickBot="1" x14ac:dyDescent="0.35">
      <c r="A140" s="723" t="s">
        <v>461</v>
      </c>
      <c r="B140" s="701">
        <v>0</v>
      </c>
      <c r="C140" s="701">
        <v>1.9610000000000001</v>
      </c>
      <c r="D140" s="702">
        <v>1.9610000000000001</v>
      </c>
      <c r="E140" s="711" t="s">
        <v>329</v>
      </c>
      <c r="F140" s="701">
        <v>2.9426503780159998</v>
      </c>
      <c r="G140" s="702">
        <v>0.73566259450399996</v>
      </c>
      <c r="H140" s="704">
        <v>0</v>
      </c>
      <c r="I140" s="701">
        <v>0</v>
      </c>
      <c r="J140" s="702">
        <v>-0.73566259450399996</v>
      </c>
      <c r="K140" s="705">
        <v>0</v>
      </c>
      <c r="L140" s="270"/>
    </row>
    <row r="141" spans="1:12" ht="14.4" customHeight="1" thickBot="1" x14ac:dyDescent="0.35">
      <c r="A141" s="720" t="s">
        <v>462</v>
      </c>
      <c r="B141" s="701">
        <v>425</v>
      </c>
      <c r="C141" s="701">
        <v>549.29297999999994</v>
      </c>
      <c r="D141" s="702">
        <v>124.29297999999901</v>
      </c>
      <c r="E141" s="703">
        <v>1.2924540705880001</v>
      </c>
      <c r="F141" s="701">
        <v>344.93021457623598</v>
      </c>
      <c r="G141" s="702">
        <v>86.232553644058996</v>
      </c>
      <c r="H141" s="704">
        <v>101.78554</v>
      </c>
      <c r="I141" s="701">
        <v>242.46758</v>
      </c>
      <c r="J141" s="702">
        <v>156.23502635594099</v>
      </c>
      <c r="K141" s="705">
        <v>0.70294676938599998</v>
      </c>
      <c r="L141" s="270"/>
    </row>
    <row r="142" spans="1:12" ht="14.4" customHeight="1" thickBot="1" x14ac:dyDescent="0.35">
      <c r="A142" s="721" t="s">
        <v>463</v>
      </c>
      <c r="B142" s="701">
        <v>314</v>
      </c>
      <c r="C142" s="701">
        <v>350.90499999999997</v>
      </c>
      <c r="D142" s="702">
        <v>36.904999999998999</v>
      </c>
      <c r="E142" s="703">
        <v>1.117531847133</v>
      </c>
      <c r="F142" s="701">
        <v>344.93021457623598</v>
      </c>
      <c r="G142" s="702">
        <v>86.232553644058996</v>
      </c>
      <c r="H142" s="704">
        <v>40.393999999999998</v>
      </c>
      <c r="I142" s="701">
        <v>99.174000000000007</v>
      </c>
      <c r="J142" s="702">
        <v>12.941446355941</v>
      </c>
      <c r="K142" s="705">
        <v>0.28751902793299999</v>
      </c>
      <c r="L142" s="270"/>
    </row>
    <row r="143" spans="1:12" ht="14.4" customHeight="1" thickBot="1" x14ac:dyDescent="0.35">
      <c r="A143" s="722" t="s">
        <v>464</v>
      </c>
      <c r="B143" s="706">
        <v>314</v>
      </c>
      <c r="C143" s="706">
        <v>324.95299999999997</v>
      </c>
      <c r="D143" s="707">
        <v>10.952999999998999</v>
      </c>
      <c r="E143" s="713">
        <v>1.034882165605</v>
      </c>
      <c r="F143" s="706">
        <v>344.93021457623598</v>
      </c>
      <c r="G143" s="707">
        <v>86.232553644058996</v>
      </c>
      <c r="H143" s="709">
        <v>28.285</v>
      </c>
      <c r="I143" s="706">
        <v>87.064999999999998</v>
      </c>
      <c r="J143" s="707">
        <v>0.83244635594100003</v>
      </c>
      <c r="K143" s="714">
        <v>0.25241337615699999</v>
      </c>
      <c r="L143" s="270"/>
    </row>
    <row r="144" spans="1:12" ht="14.4" customHeight="1" thickBot="1" x14ac:dyDescent="0.35">
      <c r="A144" s="723" t="s">
        <v>465</v>
      </c>
      <c r="B144" s="701">
        <v>151</v>
      </c>
      <c r="C144" s="701">
        <v>150.756</v>
      </c>
      <c r="D144" s="702">
        <v>-0.24399999999999999</v>
      </c>
      <c r="E144" s="703">
        <v>0.99838410596000005</v>
      </c>
      <c r="F144" s="701">
        <v>160.21684432760199</v>
      </c>
      <c r="G144" s="702">
        <v>40.0542110819</v>
      </c>
      <c r="H144" s="704">
        <v>12.949</v>
      </c>
      <c r="I144" s="701">
        <v>38.847000000000001</v>
      </c>
      <c r="J144" s="702">
        <v>-1.2072110818999999</v>
      </c>
      <c r="K144" s="705">
        <v>0.242465142557</v>
      </c>
      <c r="L144" s="270"/>
    </row>
    <row r="145" spans="1:12" ht="14.4" customHeight="1" thickBot="1" x14ac:dyDescent="0.35">
      <c r="A145" s="723" t="s">
        <v>466</v>
      </c>
      <c r="B145" s="701">
        <v>106</v>
      </c>
      <c r="C145" s="701">
        <v>117.86499999999999</v>
      </c>
      <c r="D145" s="702">
        <v>11.864999999999</v>
      </c>
      <c r="E145" s="703">
        <v>1.1119339622640001</v>
      </c>
      <c r="F145" s="701">
        <v>124.41259451069899</v>
      </c>
      <c r="G145" s="702">
        <v>31.103148627673999</v>
      </c>
      <c r="H145" s="704">
        <v>11.573</v>
      </c>
      <c r="I145" s="701">
        <v>36.523000000000003</v>
      </c>
      <c r="J145" s="702">
        <v>5.4198513723249997</v>
      </c>
      <c r="K145" s="705">
        <v>0.29356352661500001</v>
      </c>
      <c r="L145" s="270"/>
    </row>
    <row r="146" spans="1:12" ht="14.4" customHeight="1" thickBot="1" x14ac:dyDescent="0.35">
      <c r="A146" s="723" t="s">
        <v>467</v>
      </c>
      <c r="B146" s="701">
        <v>44</v>
      </c>
      <c r="C146" s="701">
        <v>43.8</v>
      </c>
      <c r="D146" s="702">
        <v>-0.2</v>
      </c>
      <c r="E146" s="703">
        <v>0.99545454545400003</v>
      </c>
      <c r="F146" s="701">
        <v>46.548713029988001</v>
      </c>
      <c r="G146" s="702">
        <v>11.637178257497</v>
      </c>
      <c r="H146" s="704">
        <v>3.7629999999999999</v>
      </c>
      <c r="I146" s="701">
        <v>11.289</v>
      </c>
      <c r="J146" s="702">
        <v>-0.34817825749699999</v>
      </c>
      <c r="K146" s="705">
        <v>0.24252013138799999</v>
      </c>
      <c r="L146" s="270"/>
    </row>
    <row r="147" spans="1:12" ht="14.4" customHeight="1" thickBot="1" x14ac:dyDescent="0.35">
      <c r="A147" s="723" t="s">
        <v>468</v>
      </c>
      <c r="B147" s="701">
        <v>6</v>
      </c>
      <c r="C147" s="701">
        <v>5.6079999999999997</v>
      </c>
      <c r="D147" s="702">
        <v>-0.39200000000000002</v>
      </c>
      <c r="E147" s="703">
        <v>0.93466666666599996</v>
      </c>
      <c r="F147" s="701">
        <v>5.9599356774460004</v>
      </c>
      <c r="G147" s="702">
        <v>1.4899839193610001</v>
      </c>
      <c r="H147" s="704">
        <v>0</v>
      </c>
      <c r="I147" s="701">
        <v>0</v>
      </c>
      <c r="J147" s="702">
        <v>-1.4899839193610001</v>
      </c>
      <c r="K147" s="705">
        <v>0</v>
      </c>
      <c r="L147" s="270"/>
    </row>
    <row r="148" spans="1:12" ht="14.4" customHeight="1" thickBot="1" x14ac:dyDescent="0.35">
      <c r="A148" s="723" t="s">
        <v>469</v>
      </c>
      <c r="B148" s="701">
        <v>7</v>
      </c>
      <c r="C148" s="701">
        <v>6.9240000000000004</v>
      </c>
      <c r="D148" s="702">
        <v>-7.5999999999999998E-2</v>
      </c>
      <c r="E148" s="703">
        <v>0.98914285714200001</v>
      </c>
      <c r="F148" s="701">
        <v>7.7921270304989996</v>
      </c>
      <c r="G148" s="702">
        <v>1.948031757624</v>
      </c>
      <c r="H148" s="704">
        <v>0</v>
      </c>
      <c r="I148" s="701">
        <v>0.40600000000000003</v>
      </c>
      <c r="J148" s="702">
        <v>-1.5420317576239999</v>
      </c>
      <c r="K148" s="705">
        <v>5.2103873358999998E-2</v>
      </c>
      <c r="L148" s="270"/>
    </row>
    <row r="149" spans="1:12" ht="14.4" customHeight="1" thickBot="1" x14ac:dyDescent="0.35">
      <c r="A149" s="722" t="s">
        <v>470</v>
      </c>
      <c r="B149" s="706">
        <v>0</v>
      </c>
      <c r="C149" s="706">
        <v>25.952000000000002</v>
      </c>
      <c r="D149" s="707">
        <v>25.952000000000002</v>
      </c>
      <c r="E149" s="708" t="s">
        <v>369</v>
      </c>
      <c r="F149" s="706">
        <v>0</v>
      </c>
      <c r="G149" s="707">
        <v>0</v>
      </c>
      <c r="H149" s="709">
        <v>12.109</v>
      </c>
      <c r="I149" s="706">
        <v>12.109</v>
      </c>
      <c r="J149" s="707">
        <v>12.109</v>
      </c>
      <c r="K149" s="710" t="s">
        <v>369</v>
      </c>
      <c r="L149" s="270"/>
    </row>
    <row r="150" spans="1:12" ht="14.4" customHeight="1" thickBot="1" x14ac:dyDescent="0.35">
      <c r="A150" s="723" t="s">
        <v>471</v>
      </c>
      <c r="B150" s="701">
        <v>0</v>
      </c>
      <c r="C150" s="701">
        <v>25.952000000000002</v>
      </c>
      <c r="D150" s="702">
        <v>25.952000000000002</v>
      </c>
      <c r="E150" s="711" t="s">
        <v>369</v>
      </c>
      <c r="F150" s="701">
        <v>0</v>
      </c>
      <c r="G150" s="702">
        <v>0</v>
      </c>
      <c r="H150" s="704">
        <v>12.109</v>
      </c>
      <c r="I150" s="701">
        <v>12.109</v>
      </c>
      <c r="J150" s="702">
        <v>12.109</v>
      </c>
      <c r="K150" s="712" t="s">
        <v>369</v>
      </c>
      <c r="L150" s="270"/>
    </row>
    <row r="151" spans="1:12" ht="14.4" customHeight="1" thickBot="1" x14ac:dyDescent="0.35">
      <c r="A151" s="721" t="s">
        <v>472</v>
      </c>
      <c r="B151" s="701">
        <v>111</v>
      </c>
      <c r="C151" s="701">
        <v>198.38798</v>
      </c>
      <c r="D151" s="702">
        <v>87.387979999999004</v>
      </c>
      <c r="E151" s="703">
        <v>1.787279099099</v>
      </c>
      <c r="F151" s="701">
        <v>0</v>
      </c>
      <c r="G151" s="702">
        <v>0</v>
      </c>
      <c r="H151" s="704">
        <v>61.391539999999999</v>
      </c>
      <c r="I151" s="701">
        <v>143.29357999999999</v>
      </c>
      <c r="J151" s="702">
        <v>143.29357999999999</v>
      </c>
      <c r="K151" s="712" t="s">
        <v>329</v>
      </c>
      <c r="L151" s="270"/>
    </row>
    <row r="152" spans="1:12" ht="14.4" customHeight="1" thickBot="1" x14ac:dyDescent="0.35">
      <c r="A152" s="722" t="s">
        <v>473</v>
      </c>
      <c r="B152" s="706">
        <v>111</v>
      </c>
      <c r="C152" s="706">
        <v>44.639999999998999</v>
      </c>
      <c r="D152" s="707">
        <v>-66.36</v>
      </c>
      <c r="E152" s="713">
        <v>0.40216216216200001</v>
      </c>
      <c r="F152" s="706">
        <v>0</v>
      </c>
      <c r="G152" s="707">
        <v>0</v>
      </c>
      <c r="H152" s="709">
        <v>61.391539999999999</v>
      </c>
      <c r="I152" s="706">
        <v>135.61008000000001</v>
      </c>
      <c r="J152" s="707">
        <v>135.61008000000001</v>
      </c>
      <c r="K152" s="710" t="s">
        <v>369</v>
      </c>
      <c r="L152" s="270"/>
    </row>
    <row r="153" spans="1:12" ht="14.4" customHeight="1" thickBot="1" x14ac:dyDescent="0.35">
      <c r="A153" s="723" t="s">
        <v>474</v>
      </c>
      <c r="B153" s="701">
        <v>111</v>
      </c>
      <c r="C153" s="701">
        <v>33.479999999999002</v>
      </c>
      <c r="D153" s="702">
        <v>-77.52</v>
      </c>
      <c r="E153" s="703">
        <v>0.30162162162099998</v>
      </c>
      <c r="F153" s="701">
        <v>0</v>
      </c>
      <c r="G153" s="702">
        <v>0</v>
      </c>
      <c r="H153" s="704">
        <v>46.018540000000002</v>
      </c>
      <c r="I153" s="701">
        <v>120.23708000000001</v>
      </c>
      <c r="J153" s="702">
        <v>120.23708000000001</v>
      </c>
      <c r="K153" s="712" t="s">
        <v>369</v>
      </c>
      <c r="L153" s="270"/>
    </row>
    <row r="154" spans="1:12" ht="14.4" customHeight="1" thickBot="1" x14ac:dyDescent="0.35">
      <c r="A154" s="723" t="s">
        <v>475</v>
      </c>
      <c r="B154" s="701">
        <v>0</v>
      </c>
      <c r="C154" s="701">
        <v>11.16</v>
      </c>
      <c r="D154" s="702">
        <v>11.16</v>
      </c>
      <c r="E154" s="711" t="s">
        <v>329</v>
      </c>
      <c r="F154" s="701">
        <v>0</v>
      </c>
      <c r="G154" s="702">
        <v>0</v>
      </c>
      <c r="H154" s="704">
        <v>15.372999999999999</v>
      </c>
      <c r="I154" s="701">
        <v>15.372999999999999</v>
      </c>
      <c r="J154" s="702">
        <v>15.372999999999999</v>
      </c>
      <c r="K154" s="712" t="s">
        <v>369</v>
      </c>
      <c r="L154" s="270"/>
    </row>
    <row r="155" spans="1:12" ht="14.4" customHeight="1" thickBot="1" x14ac:dyDescent="0.35">
      <c r="A155" s="722" t="s">
        <v>476</v>
      </c>
      <c r="B155" s="706">
        <v>0</v>
      </c>
      <c r="C155" s="706">
        <v>65.010050000000007</v>
      </c>
      <c r="D155" s="707">
        <v>65.010050000000007</v>
      </c>
      <c r="E155" s="708" t="s">
        <v>329</v>
      </c>
      <c r="F155" s="706">
        <v>0</v>
      </c>
      <c r="G155" s="707">
        <v>0</v>
      </c>
      <c r="H155" s="709">
        <v>0</v>
      </c>
      <c r="I155" s="706">
        <v>0</v>
      </c>
      <c r="J155" s="707">
        <v>0</v>
      </c>
      <c r="K155" s="710" t="s">
        <v>329</v>
      </c>
      <c r="L155" s="270"/>
    </row>
    <row r="156" spans="1:12" ht="14.4" customHeight="1" thickBot="1" x14ac:dyDescent="0.35">
      <c r="A156" s="723" t="s">
        <v>477</v>
      </c>
      <c r="B156" s="701">
        <v>0</v>
      </c>
      <c r="C156" s="701">
        <v>15.924989999999999</v>
      </c>
      <c r="D156" s="702">
        <v>15.924989999999999</v>
      </c>
      <c r="E156" s="711" t="s">
        <v>329</v>
      </c>
      <c r="F156" s="701">
        <v>0</v>
      </c>
      <c r="G156" s="702">
        <v>0</v>
      </c>
      <c r="H156" s="704">
        <v>0</v>
      </c>
      <c r="I156" s="701">
        <v>0</v>
      </c>
      <c r="J156" s="702">
        <v>0</v>
      </c>
      <c r="K156" s="712" t="s">
        <v>329</v>
      </c>
      <c r="L156" s="270"/>
    </row>
    <row r="157" spans="1:12" ht="14.4" customHeight="1" thickBot="1" x14ac:dyDescent="0.35">
      <c r="A157" s="723" t="s">
        <v>478</v>
      </c>
      <c r="B157" s="701">
        <v>0</v>
      </c>
      <c r="C157" s="701">
        <v>20.146699999999999</v>
      </c>
      <c r="D157" s="702">
        <v>20.146699999999999</v>
      </c>
      <c r="E157" s="711" t="s">
        <v>369</v>
      </c>
      <c r="F157" s="701">
        <v>0</v>
      </c>
      <c r="G157" s="702">
        <v>0</v>
      </c>
      <c r="H157" s="704">
        <v>0</v>
      </c>
      <c r="I157" s="701">
        <v>0</v>
      </c>
      <c r="J157" s="702">
        <v>0</v>
      </c>
      <c r="K157" s="712" t="s">
        <v>329</v>
      </c>
      <c r="L157" s="270"/>
    </row>
    <row r="158" spans="1:12" ht="14.4" customHeight="1" thickBot="1" x14ac:dyDescent="0.35">
      <c r="A158" s="723" t="s">
        <v>479</v>
      </c>
      <c r="B158" s="701">
        <v>0</v>
      </c>
      <c r="C158" s="701">
        <v>28.938359999999999</v>
      </c>
      <c r="D158" s="702">
        <v>28.938359999999999</v>
      </c>
      <c r="E158" s="711" t="s">
        <v>369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329</v>
      </c>
      <c r="L158" s="270"/>
    </row>
    <row r="159" spans="1:12" ht="14.4" customHeight="1" thickBot="1" x14ac:dyDescent="0.35">
      <c r="A159" s="722" t="s">
        <v>480</v>
      </c>
      <c r="B159" s="706">
        <v>0</v>
      </c>
      <c r="C159" s="706">
        <v>7.6834999999990004</v>
      </c>
      <c r="D159" s="707">
        <v>7.6834999999990004</v>
      </c>
      <c r="E159" s="708" t="s">
        <v>329</v>
      </c>
      <c r="F159" s="706">
        <v>0</v>
      </c>
      <c r="G159" s="707">
        <v>0</v>
      </c>
      <c r="H159" s="709">
        <v>0</v>
      </c>
      <c r="I159" s="706">
        <v>7.6835000000000004</v>
      </c>
      <c r="J159" s="707">
        <v>7.6835000000000004</v>
      </c>
      <c r="K159" s="710" t="s">
        <v>369</v>
      </c>
      <c r="L159" s="270"/>
    </row>
    <row r="160" spans="1:12" ht="14.4" customHeight="1" thickBot="1" x14ac:dyDescent="0.35">
      <c r="A160" s="723" t="s">
        <v>481</v>
      </c>
      <c r="B160" s="701">
        <v>0</v>
      </c>
      <c r="C160" s="701">
        <v>7.6834999999990004</v>
      </c>
      <c r="D160" s="702">
        <v>7.6834999999990004</v>
      </c>
      <c r="E160" s="711" t="s">
        <v>329</v>
      </c>
      <c r="F160" s="701">
        <v>0</v>
      </c>
      <c r="G160" s="702">
        <v>0</v>
      </c>
      <c r="H160" s="704">
        <v>0</v>
      </c>
      <c r="I160" s="701">
        <v>7.6835000000000004</v>
      </c>
      <c r="J160" s="702">
        <v>7.6835000000000004</v>
      </c>
      <c r="K160" s="712" t="s">
        <v>369</v>
      </c>
      <c r="L160" s="270"/>
    </row>
    <row r="161" spans="1:12" ht="14.4" customHeight="1" thickBot="1" x14ac:dyDescent="0.35">
      <c r="A161" s="722" t="s">
        <v>482</v>
      </c>
      <c r="B161" s="706">
        <v>0</v>
      </c>
      <c r="C161" s="706">
        <v>16.698</v>
      </c>
      <c r="D161" s="707">
        <v>16.698</v>
      </c>
      <c r="E161" s="708" t="s">
        <v>329</v>
      </c>
      <c r="F161" s="706">
        <v>0</v>
      </c>
      <c r="G161" s="707">
        <v>0</v>
      </c>
      <c r="H161" s="709">
        <v>0</v>
      </c>
      <c r="I161" s="706">
        <v>0</v>
      </c>
      <c r="J161" s="707">
        <v>0</v>
      </c>
      <c r="K161" s="710" t="s">
        <v>329</v>
      </c>
      <c r="L161" s="270"/>
    </row>
    <row r="162" spans="1:12" ht="14.4" customHeight="1" thickBot="1" x14ac:dyDescent="0.35">
      <c r="A162" s="723" t="s">
        <v>483</v>
      </c>
      <c r="B162" s="701">
        <v>0</v>
      </c>
      <c r="C162" s="701">
        <v>16.698</v>
      </c>
      <c r="D162" s="702">
        <v>16.698</v>
      </c>
      <c r="E162" s="711" t="s">
        <v>329</v>
      </c>
      <c r="F162" s="701">
        <v>0</v>
      </c>
      <c r="G162" s="702">
        <v>0</v>
      </c>
      <c r="H162" s="704">
        <v>0</v>
      </c>
      <c r="I162" s="701">
        <v>0</v>
      </c>
      <c r="J162" s="702">
        <v>0</v>
      </c>
      <c r="K162" s="712" t="s">
        <v>329</v>
      </c>
      <c r="L162" s="270"/>
    </row>
    <row r="163" spans="1:12" ht="14.4" customHeight="1" thickBot="1" x14ac:dyDescent="0.35">
      <c r="A163" s="722" t="s">
        <v>484</v>
      </c>
      <c r="B163" s="706">
        <v>0</v>
      </c>
      <c r="C163" s="706">
        <v>64.356429999998994</v>
      </c>
      <c r="D163" s="707">
        <v>64.356429999998994</v>
      </c>
      <c r="E163" s="708" t="s">
        <v>369</v>
      </c>
      <c r="F163" s="706">
        <v>0</v>
      </c>
      <c r="G163" s="707">
        <v>0</v>
      </c>
      <c r="H163" s="709">
        <v>0</v>
      </c>
      <c r="I163" s="706">
        <v>0</v>
      </c>
      <c r="J163" s="707">
        <v>0</v>
      </c>
      <c r="K163" s="710" t="s">
        <v>329</v>
      </c>
      <c r="L163" s="270"/>
    </row>
    <row r="164" spans="1:12" ht="14.4" customHeight="1" thickBot="1" x14ac:dyDescent="0.35">
      <c r="A164" s="723" t="s">
        <v>485</v>
      </c>
      <c r="B164" s="701">
        <v>0</v>
      </c>
      <c r="C164" s="701">
        <v>64.356429999998994</v>
      </c>
      <c r="D164" s="702">
        <v>64.356429999998994</v>
      </c>
      <c r="E164" s="711" t="s">
        <v>369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12" t="s">
        <v>329</v>
      </c>
      <c r="L164" s="270"/>
    </row>
    <row r="165" spans="1:12" ht="14.4" customHeight="1" thickBot="1" x14ac:dyDescent="0.35">
      <c r="A165" s="720" t="s">
        <v>486</v>
      </c>
      <c r="B165" s="701">
        <v>0</v>
      </c>
      <c r="C165" s="701">
        <v>0.34048</v>
      </c>
      <c r="D165" s="702">
        <v>0.34048</v>
      </c>
      <c r="E165" s="711" t="s">
        <v>329</v>
      </c>
      <c r="F165" s="701">
        <v>0</v>
      </c>
      <c r="G165" s="702">
        <v>0</v>
      </c>
      <c r="H165" s="704">
        <v>0</v>
      </c>
      <c r="I165" s="701">
        <v>0</v>
      </c>
      <c r="J165" s="702">
        <v>0</v>
      </c>
      <c r="K165" s="712" t="s">
        <v>329</v>
      </c>
      <c r="L165" s="270"/>
    </row>
    <row r="166" spans="1:12" ht="14.4" customHeight="1" thickBot="1" x14ac:dyDescent="0.35">
      <c r="A166" s="721" t="s">
        <v>487</v>
      </c>
      <c r="B166" s="701">
        <v>0</v>
      </c>
      <c r="C166" s="701">
        <v>0.34048</v>
      </c>
      <c r="D166" s="702">
        <v>0.34048</v>
      </c>
      <c r="E166" s="711" t="s">
        <v>329</v>
      </c>
      <c r="F166" s="701">
        <v>0</v>
      </c>
      <c r="G166" s="702">
        <v>0</v>
      </c>
      <c r="H166" s="704">
        <v>0</v>
      </c>
      <c r="I166" s="701">
        <v>0</v>
      </c>
      <c r="J166" s="702">
        <v>0</v>
      </c>
      <c r="K166" s="712" t="s">
        <v>329</v>
      </c>
      <c r="L166" s="270"/>
    </row>
    <row r="167" spans="1:12" ht="14.4" customHeight="1" thickBot="1" x14ac:dyDescent="0.35">
      <c r="A167" s="722" t="s">
        <v>488</v>
      </c>
      <c r="B167" s="706">
        <v>0</v>
      </c>
      <c r="C167" s="706">
        <v>0.34048</v>
      </c>
      <c r="D167" s="707">
        <v>0.34048</v>
      </c>
      <c r="E167" s="708" t="s">
        <v>329</v>
      </c>
      <c r="F167" s="706">
        <v>0</v>
      </c>
      <c r="G167" s="707">
        <v>0</v>
      </c>
      <c r="H167" s="709">
        <v>0</v>
      </c>
      <c r="I167" s="706">
        <v>0</v>
      </c>
      <c r="J167" s="707">
        <v>0</v>
      </c>
      <c r="K167" s="710" t="s">
        <v>329</v>
      </c>
      <c r="L167" s="270"/>
    </row>
    <row r="168" spans="1:12" ht="14.4" customHeight="1" thickBot="1" x14ac:dyDescent="0.35">
      <c r="A168" s="723" t="s">
        <v>489</v>
      </c>
      <c r="B168" s="701">
        <v>0</v>
      </c>
      <c r="C168" s="701">
        <v>0.34048</v>
      </c>
      <c r="D168" s="702">
        <v>0.34048</v>
      </c>
      <c r="E168" s="711" t="s">
        <v>329</v>
      </c>
      <c r="F168" s="701">
        <v>0</v>
      </c>
      <c r="G168" s="702">
        <v>0</v>
      </c>
      <c r="H168" s="704">
        <v>0</v>
      </c>
      <c r="I168" s="701">
        <v>0</v>
      </c>
      <c r="J168" s="702">
        <v>0</v>
      </c>
      <c r="K168" s="712" t="s">
        <v>329</v>
      </c>
      <c r="L168" s="270"/>
    </row>
    <row r="169" spans="1:12" ht="14.4" customHeight="1" thickBot="1" x14ac:dyDescent="0.35">
      <c r="A169" s="719" t="s">
        <v>490</v>
      </c>
      <c r="B169" s="701">
        <v>21782.8578133874</v>
      </c>
      <c r="C169" s="701">
        <v>20959.850719999999</v>
      </c>
      <c r="D169" s="702">
        <v>-823.00709338740103</v>
      </c>
      <c r="E169" s="703">
        <v>0.96221767132400005</v>
      </c>
      <c r="F169" s="701">
        <v>20842.5903025607</v>
      </c>
      <c r="G169" s="702">
        <v>5210.6475756401896</v>
      </c>
      <c r="H169" s="704">
        <v>2317.4206199999999</v>
      </c>
      <c r="I169" s="701">
        <v>7856.4507800000001</v>
      </c>
      <c r="J169" s="702">
        <v>2645.80320435982</v>
      </c>
      <c r="K169" s="705">
        <v>0.37694214903000001</v>
      </c>
      <c r="L169" s="270"/>
    </row>
    <row r="170" spans="1:12" ht="14.4" customHeight="1" thickBot="1" x14ac:dyDescent="0.35">
      <c r="A170" s="720" t="s">
        <v>491</v>
      </c>
      <c r="B170" s="701">
        <v>21749.7212163289</v>
      </c>
      <c r="C170" s="701">
        <v>20690.110359999999</v>
      </c>
      <c r="D170" s="702">
        <v>-1059.6108563289099</v>
      </c>
      <c r="E170" s="703">
        <v>0.95128163502399998</v>
      </c>
      <c r="F170" s="701">
        <v>20838.270008309999</v>
      </c>
      <c r="G170" s="702">
        <v>5209.5675020774897</v>
      </c>
      <c r="H170" s="704">
        <v>2277.0476199999998</v>
      </c>
      <c r="I170" s="701">
        <v>7784.9207699999997</v>
      </c>
      <c r="J170" s="702">
        <v>2575.35326792251</v>
      </c>
      <c r="K170" s="705">
        <v>0.37358767147600003</v>
      </c>
      <c r="L170" s="270"/>
    </row>
    <row r="171" spans="1:12" ht="14.4" customHeight="1" thickBot="1" x14ac:dyDescent="0.35">
      <c r="A171" s="721" t="s">
        <v>492</v>
      </c>
      <c r="B171" s="701">
        <v>21749.7212163289</v>
      </c>
      <c r="C171" s="701">
        <v>20690.110359999999</v>
      </c>
      <c r="D171" s="702">
        <v>-1059.6108563289099</v>
      </c>
      <c r="E171" s="703">
        <v>0.95128163502399998</v>
      </c>
      <c r="F171" s="701">
        <v>20838.270008309999</v>
      </c>
      <c r="G171" s="702">
        <v>5209.5675020774897</v>
      </c>
      <c r="H171" s="704">
        <v>2277.0476199999998</v>
      </c>
      <c r="I171" s="701">
        <v>7784.9207699999997</v>
      </c>
      <c r="J171" s="702">
        <v>2575.35326792251</v>
      </c>
      <c r="K171" s="705">
        <v>0.37358767147600003</v>
      </c>
      <c r="L171" s="270"/>
    </row>
    <row r="172" spans="1:12" ht="14.4" customHeight="1" thickBot="1" x14ac:dyDescent="0.35">
      <c r="A172" s="722" t="s">
        <v>493</v>
      </c>
      <c r="B172" s="706">
        <v>0.20452562988299999</v>
      </c>
      <c r="C172" s="706">
        <v>0.23058999999999999</v>
      </c>
      <c r="D172" s="707">
        <v>2.6064370116000001E-2</v>
      </c>
      <c r="E172" s="713">
        <v>1.1274381608390001</v>
      </c>
      <c r="F172" s="706">
        <v>0.22952670675699999</v>
      </c>
      <c r="G172" s="707">
        <v>5.7381676689000002E-2</v>
      </c>
      <c r="H172" s="709">
        <v>0.56499999999999995</v>
      </c>
      <c r="I172" s="706">
        <v>0.56499999999999995</v>
      </c>
      <c r="J172" s="707">
        <v>0.50761832331000001</v>
      </c>
      <c r="K172" s="714">
        <v>2.461587185135</v>
      </c>
      <c r="L172" s="270"/>
    </row>
    <row r="173" spans="1:12" ht="14.4" customHeight="1" thickBot="1" x14ac:dyDescent="0.35">
      <c r="A173" s="723" t="s">
        <v>494</v>
      </c>
      <c r="B173" s="701">
        <v>0</v>
      </c>
      <c r="C173" s="701">
        <v>0.23058999999999999</v>
      </c>
      <c r="D173" s="702">
        <v>0.23058999999999999</v>
      </c>
      <c r="E173" s="711" t="s">
        <v>369</v>
      </c>
      <c r="F173" s="701">
        <v>0.22952670675699999</v>
      </c>
      <c r="G173" s="702">
        <v>5.7381676689000002E-2</v>
      </c>
      <c r="H173" s="704">
        <v>0</v>
      </c>
      <c r="I173" s="701">
        <v>0</v>
      </c>
      <c r="J173" s="702">
        <v>-5.7381676689000002E-2</v>
      </c>
      <c r="K173" s="705">
        <v>0</v>
      </c>
      <c r="L173" s="270"/>
    </row>
    <row r="174" spans="1:12" ht="14.4" customHeight="1" thickBot="1" x14ac:dyDescent="0.35">
      <c r="A174" s="723" t="s">
        <v>495</v>
      </c>
      <c r="B174" s="701">
        <v>0.20452562988299999</v>
      </c>
      <c r="C174" s="701">
        <v>0</v>
      </c>
      <c r="D174" s="702">
        <v>-0.20452562988299999</v>
      </c>
      <c r="E174" s="703">
        <v>0</v>
      </c>
      <c r="F174" s="701">
        <v>0</v>
      </c>
      <c r="G174" s="702">
        <v>0</v>
      </c>
      <c r="H174" s="704">
        <v>0.56499999999999995</v>
      </c>
      <c r="I174" s="701">
        <v>0.56499999999999995</v>
      </c>
      <c r="J174" s="702">
        <v>0.56499999999999995</v>
      </c>
      <c r="K174" s="712" t="s">
        <v>369</v>
      </c>
      <c r="L174" s="270"/>
    </row>
    <row r="175" spans="1:12" ht="14.4" customHeight="1" thickBot="1" x14ac:dyDescent="0.35">
      <c r="A175" s="722" t="s">
        <v>496</v>
      </c>
      <c r="B175" s="706">
        <v>35.516690699020998</v>
      </c>
      <c r="C175" s="706">
        <v>0</v>
      </c>
      <c r="D175" s="707">
        <v>-35.516690699020998</v>
      </c>
      <c r="E175" s="713">
        <v>0</v>
      </c>
      <c r="F175" s="706">
        <v>0</v>
      </c>
      <c r="G175" s="707">
        <v>0</v>
      </c>
      <c r="H175" s="709">
        <v>0</v>
      </c>
      <c r="I175" s="706">
        <v>-0.11089</v>
      </c>
      <c r="J175" s="707">
        <v>-0.11089</v>
      </c>
      <c r="K175" s="710" t="s">
        <v>329</v>
      </c>
      <c r="L175" s="270"/>
    </row>
    <row r="176" spans="1:12" ht="14.4" customHeight="1" thickBot="1" x14ac:dyDescent="0.35">
      <c r="A176" s="723" t="s">
        <v>497</v>
      </c>
      <c r="B176" s="701">
        <v>35.516690699020998</v>
      </c>
      <c r="C176" s="701">
        <v>0</v>
      </c>
      <c r="D176" s="702">
        <v>-35.516690699020998</v>
      </c>
      <c r="E176" s="703">
        <v>0</v>
      </c>
      <c r="F176" s="701">
        <v>0</v>
      </c>
      <c r="G176" s="702">
        <v>0</v>
      </c>
      <c r="H176" s="704">
        <v>0</v>
      </c>
      <c r="I176" s="701">
        <v>-0.11089</v>
      </c>
      <c r="J176" s="702">
        <v>-0.11089</v>
      </c>
      <c r="K176" s="712" t="s">
        <v>329</v>
      </c>
      <c r="L176" s="270"/>
    </row>
    <row r="177" spans="1:12" ht="14.4" customHeight="1" thickBot="1" x14ac:dyDescent="0.35">
      <c r="A177" s="722" t="s">
        <v>498</v>
      </c>
      <c r="B177" s="706">
        <v>36</v>
      </c>
      <c r="C177" s="706">
        <v>66.173029999999997</v>
      </c>
      <c r="D177" s="707">
        <v>30.173030000000001</v>
      </c>
      <c r="E177" s="713">
        <v>1.8381397222219999</v>
      </c>
      <c r="F177" s="706">
        <v>66.182559981525003</v>
      </c>
      <c r="G177" s="707">
        <v>16.545639995380998</v>
      </c>
      <c r="H177" s="709">
        <v>448.02562</v>
      </c>
      <c r="I177" s="706">
        <v>1353.2845299999999</v>
      </c>
      <c r="J177" s="707">
        <v>1336.7388900046201</v>
      </c>
      <c r="K177" s="714">
        <v>20.447751346846001</v>
      </c>
      <c r="L177" s="270"/>
    </row>
    <row r="178" spans="1:12" ht="14.4" customHeight="1" thickBot="1" x14ac:dyDescent="0.35">
      <c r="A178" s="723" t="s">
        <v>499</v>
      </c>
      <c r="B178" s="701">
        <v>36</v>
      </c>
      <c r="C178" s="701">
        <v>0</v>
      </c>
      <c r="D178" s="702">
        <v>-36</v>
      </c>
      <c r="E178" s="703">
        <v>0</v>
      </c>
      <c r="F178" s="701">
        <v>0</v>
      </c>
      <c r="G178" s="702">
        <v>0</v>
      </c>
      <c r="H178" s="704">
        <v>448.02562</v>
      </c>
      <c r="I178" s="701">
        <v>1353.2845299999999</v>
      </c>
      <c r="J178" s="702">
        <v>1353.2845299999999</v>
      </c>
      <c r="K178" s="712" t="s">
        <v>369</v>
      </c>
      <c r="L178" s="270"/>
    </row>
    <row r="179" spans="1:12" ht="14.4" customHeight="1" thickBot="1" x14ac:dyDescent="0.35">
      <c r="A179" s="723" t="s">
        <v>500</v>
      </c>
      <c r="B179" s="701">
        <v>0</v>
      </c>
      <c r="C179" s="701">
        <v>66.173029999999997</v>
      </c>
      <c r="D179" s="702">
        <v>66.173029999999997</v>
      </c>
      <c r="E179" s="711" t="s">
        <v>329</v>
      </c>
      <c r="F179" s="701">
        <v>66.182559981525003</v>
      </c>
      <c r="G179" s="702">
        <v>16.545639995380998</v>
      </c>
      <c r="H179" s="704">
        <v>0</v>
      </c>
      <c r="I179" s="701">
        <v>0</v>
      </c>
      <c r="J179" s="702">
        <v>-16.545639995380998</v>
      </c>
      <c r="K179" s="705">
        <v>0</v>
      </c>
      <c r="L179" s="270"/>
    </row>
    <row r="180" spans="1:12" ht="14.4" customHeight="1" thickBot="1" x14ac:dyDescent="0.35">
      <c r="A180" s="722" t="s">
        <v>501</v>
      </c>
      <c r="B180" s="706">
        <v>21678</v>
      </c>
      <c r="C180" s="706">
        <v>19989.481100000001</v>
      </c>
      <c r="D180" s="707">
        <v>-1688.5189</v>
      </c>
      <c r="E180" s="713">
        <v>0.92210910139299995</v>
      </c>
      <c r="F180" s="706">
        <v>20771.8579216217</v>
      </c>
      <c r="G180" s="707">
        <v>5192.9644804054196</v>
      </c>
      <c r="H180" s="709">
        <v>1735.02584</v>
      </c>
      <c r="I180" s="706">
        <v>6209.87932</v>
      </c>
      <c r="J180" s="707">
        <v>1016.91483959458</v>
      </c>
      <c r="K180" s="714">
        <v>0.298956373735</v>
      </c>
      <c r="L180" s="270"/>
    </row>
    <row r="181" spans="1:12" ht="14.4" customHeight="1" thickBot="1" x14ac:dyDescent="0.35">
      <c r="A181" s="723" t="s">
        <v>502</v>
      </c>
      <c r="B181" s="701">
        <v>12282</v>
      </c>
      <c r="C181" s="701">
        <v>10272.60995</v>
      </c>
      <c r="D181" s="702">
        <v>-2009.39005</v>
      </c>
      <c r="E181" s="703">
        <v>0.83639553411400003</v>
      </c>
      <c r="F181" s="701">
        <v>10898.7178640237</v>
      </c>
      <c r="G181" s="702">
        <v>2724.6794660059199</v>
      </c>
      <c r="H181" s="704">
        <v>1025.2509</v>
      </c>
      <c r="I181" s="701">
        <v>3612.0195699999999</v>
      </c>
      <c r="J181" s="702">
        <v>887.34010399408498</v>
      </c>
      <c r="K181" s="705">
        <v>0.33141692583100002</v>
      </c>
      <c r="L181" s="270"/>
    </row>
    <row r="182" spans="1:12" ht="14.4" customHeight="1" thickBot="1" x14ac:dyDescent="0.35">
      <c r="A182" s="723" t="s">
        <v>503</v>
      </c>
      <c r="B182" s="701">
        <v>9396</v>
      </c>
      <c r="C182" s="701">
        <v>9716.8711500000009</v>
      </c>
      <c r="D182" s="702">
        <v>320.87115000000102</v>
      </c>
      <c r="E182" s="703">
        <v>1.0341497605359999</v>
      </c>
      <c r="F182" s="701">
        <v>9873.1400575980006</v>
      </c>
      <c r="G182" s="702">
        <v>2468.2850143995001</v>
      </c>
      <c r="H182" s="704">
        <v>709.77494000000104</v>
      </c>
      <c r="I182" s="701">
        <v>2597.8597500000001</v>
      </c>
      <c r="J182" s="702">
        <v>129.57473560049999</v>
      </c>
      <c r="K182" s="705">
        <v>0.26312396409200001</v>
      </c>
      <c r="L182" s="270"/>
    </row>
    <row r="183" spans="1:12" ht="14.4" customHeight="1" thickBot="1" x14ac:dyDescent="0.35">
      <c r="A183" s="722" t="s">
        <v>504</v>
      </c>
      <c r="B183" s="706">
        <v>0</v>
      </c>
      <c r="C183" s="706">
        <v>634.22564</v>
      </c>
      <c r="D183" s="707">
        <v>634.22564</v>
      </c>
      <c r="E183" s="708" t="s">
        <v>329</v>
      </c>
      <c r="F183" s="706">
        <v>0</v>
      </c>
      <c r="G183" s="707">
        <v>0</v>
      </c>
      <c r="H183" s="709">
        <v>93.431160000000006</v>
      </c>
      <c r="I183" s="706">
        <v>221.30280999999999</v>
      </c>
      <c r="J183" s="707">
        <v>221.30280999999999</v>
      </c>
      <c r="K183" s="710" t="s">
        <v>329</v>
      </c>
      <c r="L183" s="270"/>
    </row>
    <row r="184" spans="1:12" ht="14.4" customHeight="1" thickBot="1" x14ac:dyDescent="0.35">
      <c r="A184" s="723" t="s">
        <v>505</v>
      </c>
      <c r="B184" s="701">
        <v>0</v>
      </c>
      <c r="C184" s="701">
        <v>468.66107</v>
      </c>
      <c r="D184" s="702">
        <v>468.66107</v>
      </c>
      <c r="E184" s="711" t="s">
        <v>329</v>
      </c>
      <c r="F184" s="701">
        <v>0</v>
      </c>
      <c r="G184" s="702">
        <v>0</v>
      </c>
      <c r="H184" s="704">
        <v>0</v>
      </c>
      <c r="I184" s="701">
        <v>0</v>
      </c>
      <c r="J184" s="702">
        <v>0</v>
      </c>
      <c r="K184" s="712" t="s">
        <v>329</v>
      </c>
      <c r="L184" s="270"/>
    </row>
    <row r="185" spans="1:12" ht="14.4" customHeight="1" thickBot="1" x14ac:dyDescent="0.35">
      <c r="A185" s="723" t="s">
        <v>506</v>
      </c>
      <c r="B185" s="701">
        <v>0</v>
      </c>
      <c r="C185" s="701">
        <v>165.56457</v>
      </c>
      <c r="D185" s="702">
        <v>165.56457</v>
      </c>
      <c r="E185" s="711" t="s">
        <v>329</v>
      </c>
      <c r="F185" s="701">
        <v>0</v>
      </c>
      <c r="G185" s="702">
        <v>0</v>
      </c>
      <c r="H185" s="704">
        <v>93.431160000000006</v>
      </c>
      <c r="I185" s="701">
        <v>221.30280999999999</v>
      </c>
      <c r="J185" s="702">
        <v>221.30280999999999</v>
      </c>
      <c r="K185" s="712" t="s">
        <v>329</v>
      </c>
      <c r="L185" s="270"/>
    </row>
    <row r="186" spans="1:12" ht="14.4" customHeight="1" thickBot="1" x14ac:dyDescent="0.35">
      <c r="A186" s="720" t="s">
        <v>507</v>
      </c>
      <c r="B186" s="701">
        <v>33.136597058493003</v>
      </c>
      <c r="C186" s="701">
        <v>57.481360000000002</v>
      </c>
      <c r="D186" s="702">
        <v>24.344762941506001</v>
      </c>
      <c r="E186" s="703">
        <v>1.7346790287039999</v>
      </c>
      <c r="F186" s="701">
        <v>4.320294250791</v>
      </c>
      <c r="G186" s="702">
        <v>1.0800735626969999</v>
      </c>
      <c r="H186" s="704">
        <v>40.372999999999998</v>
      </c>
      <c r="I186" s="701">
        <v>71.530010000000004</v>
      </c>
      <c r="J186" s="702">
        <v>70.449936437302</v>
      </c>
      <c r="K186" s="705">
        <v>16.556744945531999</v>
      </c>
      <c r="L186" s="270"/>
    </row>
    <row r="187" spans="1:12" ht="14.4" customHeight="1" thickBot="1" x14ac:dyDescent="0.35">
      <c r="A187" s="721" t="s">
        <v>508</v>
      </c>
      <c r="B187" s="701">
        <v>0</v>
      </c>
      <c r="C187" s="701">
        <v>40.798000000000002</v>
      </c>
      <c r="D187" s="702">
        <v>40.798000000000002</v>
      </c>
      <c r="E187" s="711" t="s">
        <v>329</v>
      </c>
      <c r="F187" s="701">
        <v>0</v>
      </c>
      <c r="G187" s="702">
        <v>0</v>
      </c>
      <c r="H187" s="704">
        <v>40.372999999999998</v>
      </c>
      <c r="I187" s="701">
        <v>60.372999999999998</v>
      </c>
      <c r="J187" s="702">
        <v>60.372999999999998</v>
      </c>
      <c r="K187" s="712" t="s">
        <v>329</v>
      </c>
      <c r="L187" s="270"/>
    </row>
    <row r="188" spans="1:12" ht="14.4" customHeight="1" thickBot="1" x14ac:dyDescent="0.35">
      <c r="A188" s="722" t="s">
        <v>509</v>
      </c>
      <c r="B188" s="706">
        <v>0</v>
      </c>
      <c r="C188" s="706">
        <v>12.548</v>
      </c>
      <c r="D188" s="707">
        <v>12.548</v>
      </c>
      <c r="E188" s="708" t="s">
        <v>329</v>
      </c>
      <c r="F188" s="706">
        <v>0</v>
      </c>
      <c r="G188" s="707">
        <v>0</v>
      </c>
      <c r="H188" s="709">
        <v>15.372999999999999</v>
      </c>
      <c r="I188" s="706">
        <v>15.372999999999999</v>
      </c>
      <c r="J188" s="707">
        <v>15.372999999999999</v>
      </c>
      <c r="K188" s="710" t="s">
        <v>329</v>
      </c>
      <c r="L188" s="270"/>
    </row>
    <row r="189" spans="1:12" ht="14.4" customHeight="1" thickBot="1" x14ac:dyDescent="0.35">
      <c r="A189" s="723" t="s">
        <v>510</v>
      </c>
      <c r="B189" s="701">
        <v>0</v>
      </c>
      <c r="C189" s="701">
        <v>12.548</v>
      </c>
      <c r="D189" s="702">
        <v>12.548</v>
      </c>
      <c r="E189" s="711" t="s">
        <v>329</v>
      </c>
      <c r="F189" s="701">
        <v>0</v>
      </c>
      <c r="G189" s="702">
        <v>0</v>
      </c>
      <c r="H189" s="704">
        <v>15.372999999999999</v>
      </c>
      <c r="I189" s="701">
        <v>15.372999999999999</v>
      </c>
      <c r="J189" s="702">
        <v>15.372999999999999</v>
      </c>
      <c r="K189" s="712" t="s">
        <v>329</v>
      </c>
      <c r="L189" s="270"/>
    </row>
    <row r="190" spans="1:12" ht="14.4" customHeight="1" thickBot="1" x14ac:dyDescent="0.35">
      <c r="A190" s="722" t="s">
        <v>511</v>
      </c>
      <c r="B190" s="706">
        <v>0</v>
      </c>
      <c r="C190" s="706">
        <v>28.25</v>
      </c>
      <c r="D190" s="707">
        <v>28.25</v>
      </c>
      <c r="E190" s="708" t="s">
        <v>369</v>
      </c>
      <c r="F190" s="706">
        <v>0</v>
      </c>
      <c r="G190" s="707">
        <v>0</v>
      </c>
      <c r="H190" s="709">
        <v>25</v>
      </c>
      <c r="I190" s="706">
        <v>45</v>
      </c>
      <c r="J190" s="707">
        <v>45</v>
      </c>
      <c r="K190" s="710" t="s">
        <v>329</v>
      </c>
      <c r="L190" s="270"/>
    </row>
    <row r="191" spans="1:12" ht="14.4" customHeight="1" thickBot="1" x14ac:dyDescent="0.35">
      <c r="A191" s="723" t="s">
        <v>512</v>
      </c>
      <c r="B191" s="701">
        <v>0</v>
      </c>
      <c r="C191" s="701">
        <v>28.25</v>
      </c>
      <c r="D191" s="702">
        <v>28.25</v>
      </c>
      <c r="E191" s="711" t="s">
        <v>369</v>
      </c>
      <c r="F191" s="701">
        <v>0</v>
      </c>
      <c r="G191" s="702">
        <v>0</v>
      </c>
      <c r="H191" s="704">
        <v>25</v>
      </c>
      <c r="I191" s="701">
        <v>45</v>
      </c>
      <c r="J191" s="702">
        <v>45</v>
      </c>
      <c r="K191" s="712" t="s">
        <v>329</v>
      </c>
      <c r="L191" s="270"/>
    </row>
    <row r="192" spans="1:12" ht="14.4" customHeight="1" thickBot="1" x14ac:dyDescent="0.35">
      <c r="A192" s="726" t="s">
        <v>513</v>
      </c>
      <c r="B192" s="706">
        <v>33.136597058493003</v>
      </c>
      <c r="C192" s="706">
        <v>16.68336</v>
      </c>
      <c r="D192" s="707">
        <v>-16.453237058492999</v>
      </c>
      <c r="E192" s="713">
        <v>0.50347233816799997</v>
      </c>
      <c r="F192" s="706">
        <v>4.320294250791</v>
      </c>
      <c r="G192" s="707">
        <v>1.0800735626969999</v>
      </c>
      <c r="H192" s="709">
        <v>0</v>
      </c>
      <c r="I192" s="706">
        <v>11.15701</v>
      </c>
      <c r="J192" s="707">
        <v>10.076936437302001</v>
      </c>
      <c r="K192" s="714">
        <v>2.5824653026709998</v>
      </c>
      <c r="L192" s="270"/>
    </row>
    <row r="193" spans="1:12" ht="14.4" customHeight="1" thickBot="1" x14ac:dyDescent="0.35">
      <c r="A193" s="722" t="s">
        <v>514</v>
      </c>
      <c r="B193" s="706">
        <v>0</v>
      </c>
      <c r="C193" s="706">
        <v>-2.9999999999999997E-4</v>
      </c>
      <c r="D193" s="707">
        <v>-2.9999999999999997E-4</v>
      </c>
      <c r="E193" s="708" t="s">
        <v>329</v>
      </c>
      <c r="F193" s="706">
        <v>0</v>
      </c>
      <c r="G193" s="707">
        <v>0</v>
      </c>
      <c r="H193" s="709">
        <v>0</v>
      </c>
      <c r="I193" s="706">
        <v>-5.0000000000000002E-5</v>
      </c>
      <c r="J193" s="707">
        <v>-5.0000000000000002E-5</v>
      </c>
      <c r="K193" s="710" t="s">
        <v>329</v>
      </c>
      <c r="L193" s="270"/>
    </row>
    <row r="194" spans="1:12" ht="14.4" customHeight="1" thickBot="1" x14ac:dyDescent="0.35">
      <c r="A194" s="723" t="s">
        <v>515</v>
      </c>
      <c r="B194" s="701">
        <v>0</v>
      </c>
      <c r="C194" s="701">
        <v>-2.9999999999999997E-4</v>
      </c>
      <c r="D194" s="702">
        <v>-2.9999999999999997E-4</v>
      </c>
      <c r="E194" s="711" t="s">
        <v>329</v>
      </c>
      <c r="F194" s="701">
        <v>0</v>
      </c>
      <c r="G194" s="702">
        <v>0</v>
      </c>
      <c r="H194" s="704">
        <v>0</v>
      </c>
      <c r="I194" s="701">
        <v>-5.0000000000000002E-5</v>
      </c>
      <c r="J194" s="702">
        <v>-5.0000000000000002E-5</v>
      </c>
      <c r="K194" s="712" t="s">
        <v>329</v>
      </c>
      <c r="L194" s="270"/>
    </row>
    <row r="195" spans="1:12" ht="14.4" customHeight="1" thickBot="1" x14ac:dyDescent="0.35">
      <c r="A195" s="722" t="s">
        <v>516</v>
      </c>
      <c r="B195" s="706">
        <v>33.136597058493003</v>
      </c>
      <c r="C195" s="706">
        <v>16.68366</v>
      </c>
      <c r="D195" s="707">
        <v>-16.452937058492999</v>
      </c>
      <c r="E195" s="713">
        <v>0.50348139160299998</v>
      </c>
      <c r="F195" s="706">
        <v>4.320294250791</v>
      </c>
      <c r="G195" s="707">
        <v>1.0800735626969999</v>
      </c>
      <c r="H195" s="709">
        <v>0</v>
      </c>
      <c r="I195" s="706">
        <v>11.15706</v>
      </c>
      <c r="J195" s="707">
        <v>10.076986437302001</v>
      </c>
      <c r="K195" s="714">
        <v>2.582476875957</v>
      </c>
      <c r="L195" s="270"/>
    </row>
    <row r="196" spans="1:12" ht="14.4" customHeight="1" thickBot="1" x14ac:dyDescent="0.35">
      <c r="A196" s="723" t="s">
        <v>517</v>
      </c>
      <c r="B196" s="701">
        <v>0</v>
      </c>
      <c r="C196" s="701">
        <v>3.3000000000000002E-2</v>
      </c>
      <c r="D196" s="702">
        <v>3.3000000000000002E-2</v>
      </c>
      <c r="E196" s="711" t="s">
        <v>329</v>
      </c>
      <c r="F196" s="701">
        <v>5.3745950222000002E-2</v>
      </c>
      <c r="G196" s="702">
        <v>1.3436487555E-2</v>
      </c>
      <c r="H196" s="704">
        <v>0</v>
      </c>
      <c r="I196" s="701">
        <v>0</v>
      </c>
      <c r="J196" s="702">
        <v>-1.3436487555E-2</v>
      </c>
      <c r="K196" s="705">
        <v>0</v>
      </c>
      <c r="L196" s="270"/>
    </row>
    <row r="197" spans="1:12" ht="14.4" customHeight="1" thickBot="1" x14ac:dyDescent="0.35">
      <c r="A197" s="723" t="s">
        <v>518</v>
      </c>
      <c r="B197" s="701">
        <v>0</v>
      </c>
      <c r="C197" s="701">
        <v>0.12174</v>
      </c>
      <c r="D197" s="702">
        <v>0.12174</v>
      </c>
      <c r="E197" s="711" t="s">
        <v>369</v>
      </c>
      <c r="F197" s="701">
        <v>0.16202791767300001</v>
      </c>
      <c r="G197" s="702">
        <v>4.0506979418000001E-2</v>
      </c>
      <c r="H197" s="704">
        <v>0</v>
      </c>
      <c r="I197" s="701">
        <v>0</v>
      </c>
      <c r="J197" s="702">
        <v>-4.0506979418000001E-2</v>
      </c>
      <c r="K197" s="705">
        <v>0</v>
      </c>
      <c r="L197" s="270"/>
    </row>
    <row r="198" spans="1:12" ht="14.4" customHeight="1" thickBot="1" x14ac:dyDescent="0.35">
      <c r="A198" s="723" t="s">
        <v>519</v>
      </c>
      <c r="B198" s="701">
        <v>33.136597058493003</v>
      </c>
      <c r="C198" s="701">
        <v>16.528919999999999</v>
      </c>
      <c r="D198" s="702">
        <v>-16.607677058493</v>
      </c>
      <c r="E198" s="703">
        <v>0.49881163025899999</v>
      </c>
      <c r="F198" s="701">
        <v>4.1045203828950001</v>
      </c>
      <c r="G198" s="702">
        <v>1.026130095723</v>
      </c>
      <c r="H198" s="704">
        <v>0</v>
      </c>
      <c r="I198" s="701">
        <v>11.15706</v>
      </c>
      <c r="J198" s="702">
        <v>10.130929904276</v>
      </c>
      <c r="K198" s="705">
        <v>2.718237201719</v>
      </c>
      <c r="L198" s="270"/>
    </row>
    <row r="199" spans="1:12" ht="14.4" customHeight="1" thickBot="1" x14ac:dyDescent="0.35">
      <c r="A199" s="720" t="s">
        <v>520</v>
      </c>
      <c r="B199" s="701">
        <v>0</v>
      </c>
      <c r="C199" s="701">
        <v>212.25899999999999</v>
      </c>
      <c r="D199" s="702">
        <v>212.25899999999999</v>
      </c>
      <c r="E199" s="711" t="s">
        <v>369</v>
      </c>
      <c r="F199" s="701">
        <v>0</v>
      </c>
      <c r="G199" s="702">
        <v>0</v>
      </c>
      <c r="H199" s="704">
        <v>0</v>
      </c>
      <c r="I199" s="701">
        <v>0</v>
      </c>
      <c r="J199" s="702">
        <v>0</v>
      </c>
      <c r="K199" s="705">
        <v>0</v>
      </c>
      <c r="L199" s="270"/>
    </row>
    <row r="200" spans="1:12" ht="14.4" customHeight="1" thickBot="1" x14ac:dyDescent="0.35">
      <c r="A200" s="726" t="s">
        <v>521</v>
      </c>
      <c r="B200" s="706">
        <v>0</v>
      </c>
      <c r="C200" s="706">
        <v>212.25899999999999</v>
      </c>
      <c r="D200" s="707">
        <v>212.25899999999999</v>
      </c>
      <c r="E200" s="708" t="s">
        <v>369</v>
      </c>
      <c r="F200" s="706">
        <v>0</v>
      </c>
      <c r="G200" s="707">
        <v>0</v>
      </c>
      <c r="H200" s="709">
        <v>0</v>
      </c>
      <c r="I200" s="706">
        <v>0</v>
      </c>
      <c r="J200" s="707">
        <v>0</v>
      </c>
      <c r="K200" s="714">
        <v>0</v>
      </c>
      <c r="L200" s="270"/>
    </row>
    <row r="201" spans="1:12" ht="14.4" customHeight="1" thickBot="1" x14ac:dyDescent="0.35">
      <c r="A201" s="722" t="s">
        <v>522</v>
      </c>
      <c r="B201" s="706">
        <v>0</v>
      </c>
      <c r="C201" s="706">
        <v>212.25899999999999</v>
      </c>
      <c r="D201" s="707">
        <v>212.25899999999999</v>
      </c>
      <c r="E201" s="708" t="s">
        <v>369</v>
      </c>
      <c r="F201" s="706">
        <v>0</v>
      </c>
      <c r="G201" s="707">
        <v>0</v>
      </c>
      <c r="H201" s="709">
        <v>0</v>
      </c>
      <c r="I201" s="706">
        <v>0</v>
      </c>
      <c r="J201" s="707">
        <v>0</v>
      </c>
      <c r="K201" s="714">
        <v>0</v>
      </c>
      <c r="L201" s="270"/>
    </row>
    <row r="202" spans="1:12" ht="14.4" customHeight="1" thickBot="1" x14ac:dyDescent="0.35">
      <c r="A202" s="723" t="s">
        <v>523</v>
      </c>
      <c r="B202" s="701">
        <v>0</v>
      </c>
      <c r="C202" s="701">
        <v>212.25899999999999</v>
      </c>
      <c r="D202" s="702">
        <v>212.25899999999999</v>
      </c>
      <c r="E202" s="711" t="s">
        <v>369</v>
      </c>
      <c r="F202" s="701">
        <v>0</v>
      </c>
      <c r="G202" s="702">
        <v>0</v>
      </c>
      <c r="H202" s="704">
        <v>0</v>
      </c>
      <c r="I202" s="701">
        <v>0</v>
      </c>
      <c r="J202" s="702">
        <v>0</v>
      </c>
      <c r="K202" s="705">
        <v>0</v>
      </c>
      <c r="L202" s="270"/>
    </row>
    <row r="203" spans="1:12" ht="14.4" customHeight="1" thickBot="1" x14ac:dyDescent="0.35">
      <c r="A203" s="719" t="s">
        <v>524</v>
      </c>
      <c r="B203" s="701">
        <v>4566.8156616646802</v>
      </c>
      <c r="C203" s="701">
        <v>5947.5285199999998</v>
      </c>
      <c r="D203" s="702">
        <v>1380.7128583353201</v>
      </c>
      <c r="E203" s="703">
        <v>1.3023360171780001</v>
      </c>
      <c r="F203" s="701">
        <v>0</v>
      </c>
      <c r="G203" s="702">
        <v>0</v>
      </c>
      <c r="H203" s="704">
        <v>617.47994000000006</v>
      </c>
      <c r="I203" s="701">
        <v>1797.14337</v>
      </c>
      <c r="J203" s="702">
        <v>1797.14337</v>
      </c>
      <c r="K203" s="712" t="s">
        <v>369</v>
      </c>
      <c r="L203" s="270"/>
    </row>
    <row r="204" spans="1:12" ht="14.4" customHeight="1" thickBot="1" x14ac:dyDescent="0.35">
      <c r="A204" s="724" t="s">
        <v>525</v>
      </c>
      <c r="B204" s="706">
        <v>4566.8156616646802</v>
      </c>
      <c r="C204" s="706">
        <v>5947.5285199999998</v>
      </c>
      <c r="D204" s="707">
        <v>1380.7128583353201</v>
      </c>
      <c r="E204" s="713">
        <v>1.3023360171780001</v>
      </c>
      <c r="F204" s="706">
        <v>0</v>
      </c>
      <c r="G204" s="707">
        <v>0</v>
      </c>
      <c r="H204" s="709">
        <v>617.47994000000006</v>
      </c>
      <c r="I204" s="706">
        <v>1797.14337</v>
      </c>
      <c r="J204" s="707">
        <v>1797.14337</v>
      </c>
      <c r="K204" s="710" t="s">
        <v>369</v>
      </c>
      <c r="L204" s="270"/>
    </row>
    <row r="205" spans="1:12" ht="14.4" customHeight="1" thickBot="1" x14ac:dyDescent="0.35">
      <c r="A205" s="726" t="s">
        <v>54</v>
      </c>
      <c r="B205" s="706">
        <v>4566.8156616646802</v>
      </c>
      <c r="C205" s="706">
        <v>5947.5285199999998</v>
      </c>
      <c r="D205" s="707">
        <v>1380.7128583353201</v>
      </c>
      <c r="E205" s="713">
        <v>1.3023360171780001</v>
      </c>
      <c r="F205" s="706">
        <v>0</v>
      </c>
      <c r="G205" s="707">
        <v>0</v>
      </c>
      <c r="H205" s="709">
        <v>617.47994000000006</v>
      </c>
      <c r="I205" s="706">
        <v>1797.14337</v>
      </c>
      <c r="J205" s="707">
        <v>1797.14337</v>
      </c>
      <c r="K205" s="710" t="s">
        <v>369</v>
      </c>
      <c r="L205" s="270"/>
    </row>
    <row r="206" spans="1:12" ht="14.4" customHeight="1" thickBot="1" x14ac:dyDescent="0.35">
      <c r="A206" s="725" t="s">
        <v>526</v>
      </c>
      <c r="B206" s="701">
        <v>176.087908867723</v>
      </c>
      <c r="C206" s="701">
        <v>175.02529999999999</v>
      </c>
      <c r="D206" s="702">
        <v>-1.0626088677229999</v>
      </c>
      <c r="E206" s="703">
        <v>0.99396546375799999</v>
      </c>
      <c r="F206" s="701">
        <v>0</v>
      </c>
      <c r="G206" s="702">
        <v>0</v>
      </c>
      <c r="H206" s="704">
        <v>16.918479999999999</v>
      </c>
      <c r="I206" s="701">
        <v>49.042960000000001</v>
      </c>
      <c r="J206" s="702">
        <v>49.042960000000001</v>
      </c>
      <c r="K206" s="712" t="s">
        <v>369</v>
      </c>
      <c r="L206" s="270"/>
    </row>
    <row r="207" spans="1:12" ht="14.4" customHeight="1" thickBot="1" x14ac:dyDescent="0.35">
      <c r="A207" s="723" t="s">
        <v>527</v>
      </c>
      <c r="B207" s="701">
        <v>176.087908867723</v>
      </c>
      <c r="C207" s="701">
        <v>175.02529999999999</v>
      </c>
      <c r="D207" s="702">
        <v>-1.0626088677229999</v>
      </c>
      <c r="E207" s="703">
        <v>0.99396546375799999</v>
      </c>
      <c r="F207" s="701">
        <v>0</v>
      </c>
      <c r="G207" s="702">
        <v>0</v>
      </c>
      <c r="H207" s="704">
        <v>16.918479999999999</v>
      </c>
      <c r="I207" s="701">
        <v>49.042960000000001</v>
      </c>
      <c r="J207" s="702">
        <v>49.042960000000001</v>
      </c>
      <c r="K207" s="712" t="s">
        <v>369</v>
      </c>
      <c r="L207" s="270"/>
    </row>
    <row r="208" spans="1:12" ht="14.4" customHeight="1" thickBot="1" x14ac:dyDescent="0.35">
      <c r="A208" s="722" t="s">
        <v>528</v>
      </c>
      <c r="B208" s="706">
        <v>104.15019981508</v>
      </c>
      <c r="C208" s="706">
        <v>94.463999999999999</v>
      </c>
      <c r="D208" s="707">
        <v>-9.6861998150790001</v>
      </c>
      <c r="E208" s="713">
        <v>0.90699777981899998</v>
      </c>
      <c r="F208" s="706">
        <v>0</v>
      </c>
      <c r="G208" s="707">
        <v>0</v>
      </c>
      <c r="H208" s="709">
        <v>19.425000000000001</v>
      </c>
      <c r="I208" s="706">
        <v>49.600499999999997</v>
      </c>
      <c r="J208" s="707">
        <v>49.600499999999997</v>
      </c>
      <c r="K208" s="710" t="s">
        <v>369</v>
      </c>
      <c r="L208" s="270"/>
    </row>
    <row r="209" spans="1:12" ht="14.4" customHeight="1" thickBot="1" x14ac:dyDescent="0.35">
      <c r="A209" s="723" t="s">
        <v>529</v>
      </c>
      <c r="B209" s="701">
        <v>104.15019981508</v>
      </c>
      <c r="C209" s="701">
        <v>94.463999999999999</v>
      </c>
      <c r="D209" s="702">
        <v>-9.6861998150790001</v>
      </c>
      <c r="E209" s="703">
        <v>0.90699777981899998</v>
      </c>
      <c r="F209" s="701">
        <v>0</v>
      </c>
      <c r="G209" s="702">
        <v>0</v>
      </c>
      <c r="H209" s="704">
        <v>19.425000000000001</v>
      </c>
      <c r="I209" s="701">
        <v>49.600499999999997</v>
      </c>
      <c r="J209" s="702">
        <v>49.600499999999997</v>
      </c>
      <c r="K209" s="712" t="s">
        <v>369</v>
      </c>
      <c r="L209" s="270"/>
    </row>
    <row r="210" spans="1:12" ht="14.4" customHeight="1" thickBot="1" x14ac:dyDescent="0.35">
      <c r="A210" s="722" t="s">
        <v>530</v>
      </c>
      <c r="B210" s="706">
        <v>225.372590558415</v>
      </c>
      <c r="C210" s="706">
        <v>111.56022</v>
      </c>
      <c r="D210" s="707">
        <v>-113.812370558415</v>
      </c>
      <c r="E210" s="713">
        <v>0.495003494983</v>
      </c>
      <c r="F210" s="706">
        <v>0</v>
      </c>
      <c r="G210" s="707">
        <v>0</v>
      </c>
      <c r="H210" s="709">
        <v>15.82762</v>
      </c>
      <c r="I210" s="706">
        <v>47.482460000000003</v>
      </c>
      <c r="J210" s="707">
        <v>47.482460000000003</v>
      </c>
      <c r="K210" s="710" t="s">
        <v>369</v>
      </c>
      <c r="L210" s="270"/>
    </row>
    <row r="211" spans="1:12" ht="14.4" customHeight="1" thickBot="1" x14ac:dyDescent="0.35">
      <c r="A211" s="723" t="s">
        <v>531</v>
      </c>
      <c r="B211" s="701">
        <v>197.054565929175</v>
      </c>
      <c r="C211" s="701">
        <v>91.39</v>
      </c>
      <c r="D211" s="702">
        <v>-105.664565929175</v>
      </c>
      <c r="E211" s="703">
        <v>0.46378016956399998</v>
      </c>
      <c r="F211" s="701">
        <v>0</v>
      </c>
      <c r="G211" s="702">
        <v>0</v>
      </c>
      <c r="H211" s="704">
        <v>12.21</v>
      </c>
      <c r="I211" s="701">
        <v>38.479999999999997</v>
      </c>
      <c r="J211" s="702">
        <v>38.479999999999997</v>
      </c>
      <c r="K211" s="712" t="s">
        <v>369</v>
      </c>
      <c r="L211" s="270"/>
    </row>
    <row r="212" spans="1:12" ht="14.4" customHeight="1" thickBot="1" x14ac:dyDescent="0.35">
      <c r="A212" s="723" t="s">
        <v>532</v>
      </c>
      <c r="B212" s="701">
        <v>18.827873731126999</v>
      </c>
      <c r="C212" s="701">
        <v>6.4904000000000002</v>
      </c>
      <c r="D212" s="702">
        <v>-12.337473731127</v>
      </c>
      <c r="E212" s="703">
        <v>0.344722940714</v>
      </c>
      <c r="F212" s="701">
        <v>0</v>
      </c>
      <c r="G212" s="702">
        <v>0</v>
      </c>
      <c r="H212" s="704">
        <v>2.1976</v>
      </c>
      <c r="I212" s="701">
        <v>4.3014000000000001</v>
      </c>
      <c r="J212" s="702">
        <v>4.3014000000000001</v>
      </c>
      <c r="K212" s="712" t="s">
        <v>369</v>
      </c>
      <c r="L212" s="270"/>
    </row>
    <row r="213" spans="1:12" ht="14.4" customHeight="1" thickBot="1" x14ac:dyDescent="0.35">
      <c r="A213" s="723" t="s">
        <v>533</v>
      </c>
      <c r="B213" s="701">
        <v>9.4901508981110005</v>
      </c>
      <c r="C213" s="701">
        <v>13.679819999999999</v>
      </c>
      <c r="D213" s="702">
        <v>4.1896691018879997</v>
      </c>
      <c r="E213" s="703">
        <v>1.4414754988480001</v>
      </c>
      <c r="F213" s="701">
        <v>0</v>
      </c>
      <c r="G213" s="702">
        <v>0</v>
      </c>
      <c r="H213" s="704">
        <v>1.4200200000000001</v>
      </c>
      <c r="I213" s="701">
        <v>4.70106</v>
      </c>
      <c r="J213" s="702">
        <v>4.70106</v>
      </c>
      <c r="K213" s="712" t="s">
        <v>369</v>
      </c>
      <c r="L213" s="270"/>
    </row>
    <row r="214" spans="1:12" ht="14.4" customHeight="1" thickBot="1" x14ac:dyDescent="0.35">
      <c r="A214" s="722" t="s">
        <v>534</v>
      </c>
      <c r="B214" s="706">
        <v>1022.17177205947</v>
      </c>
      <c r="C214" s="706">
        <v>1129.5527099999999</v>
      </c>
      <c r="D214" s="707">
        <v>107.38093794052701</v>
      </c>
      <c r="E214" s="713">
        <v>1.105051754387</v>
      </c>
      <c r="F214" s="706">
        <v>0</v>
      </c>
      <c r="G214" s="707">
        <v>0</v>
      </c>
      <c r="H214" s="709">
        <v>134.49281999999999</v>
      </c>
      <c r="I214" s="706">
        <v>401.06849999999997</v>
      </c>
      <c r="J214" s="707">
        <v>401.06849999999997</v>
      </c>
      <c r="K214" s="710" t="s">
        <v>369</v>
      </c>
      <c r="L214" s="270"/>
    </row>
    <row r="215" spans="1:12" ht="14.4" customHeight="1" thickBot="1" x14ac:dyDescent="0.35">
      <c r="A215" s="723" t="s">
        <v>535</v>
      </c>
      <c r="B215" s="701">
        <v>1022.17177205947</v>
      </c>
      <c r="C215" s="701">
        <v>1129.5527099999999</v>
      </c>
      <c r="D215" s="702">
        <v>107.38093794052701</v>
      </c>
      <c r="E215" s="703">
        <v>1.105051754387</v>
      </c>
      <c r="F215" s="701">
        <v>0</v>
      </c>
      <c r="G215" s="702">
        <v>0</v>
      </c>
      <c r="H215" s="704">
        <v>134.49281999999999</v>
      </c>
      <c r="I215" s="701">
        <v>401.06849999999997</v>
      </c>
      <c r="J215" s="702">
        <v>401.06849999999997</v>
      </c>
      <c r="K215" s="712" t="s">
        <v>369</v>
      </c>
      <c r="L215" s="270"/>
    </row>
    <row r="216" spans="1:12" ht="14.4" customHeight="1" thickBot="1" x14ac:dyDescent="0.35">
      <c r="A216" s="722" t="s">
        <v>536</v>
      </c>
      <c r="B216" s="706">
        <v>0</v>
      </c>
      <c r="C216" s="706">
        <v>1.9039999999999999</v>
      </c>
      <c r="D216" s="707">
        <v>1.9039999999999999</v>
      </c>
      <c r="E216" s="708" t="s">
        <v>369</v>
      </c>
      <c r="F216" s="706">
        <v>0</v>
      </c>
      <c r="G216" s="707">
        <v>0</v>
      </c>
      <c r="H216" s="709">
        <v>0.28000000000000003</v>
      </c>
      <c r="I216" s="706">
        <v>0.94</v>
      </c>
      <c r="J216" s="707">
        <v>0.94</v>
      </c>
      <c r="K216" s="710" t="s">
        <v>369</v>
      </c>
      <c r="L216" s="270"/>
    </row>
    <row r="217" spans="1:12" ht="14.4" customHeight="1" thickBot="1" x14ac:dyDescent="0.35">
      <c r="A217" s="723" t="s">
        <v>537</v>
      </c>
      <c r="B217" s="701">
        <v>0</v>
      </c>
      <c r="C217" s="701">
        <v>1.9039999999999999</v>
      </c>
      <c r="D217" s="702">
        <v>1.9039999999999999</v>
      </c>
      <c r="E217" s="711" t="s">
        <v>369</v>
      </c>
      <c r="F217" s="701">
        <v>0</v>
      </c>
      <c r="G217" s="702">
        <v>0</v>
      </c>
      <c r="H217" s="704">
        <v>0.28000000000000003</v>
      </c>
      <c r="I217" s="701">
        <v>0.94</v>
      </c>
      <c r="J217" s="702">
        <v>0.94</v>
      </c>
      <c r="K217" s="712" t="s">
        <v>369</v>
      </c>
      <c r="L217" s="270"/>
    </row>
    <row r="218" spans="1:12" ht="14.4" customHeight="1" thickBot="1" x14ac:dyDescent="0.35">
      <c r="A218" s="722" t="s">
        <v>538</v>
      </c>
      <c r="B218" s="706">
        <v>519.95365584820399</v>
      </c>
      <c r="C218" s="706">
        <v>533.22145</v>
      </c>
      <c r="D218" s="707">
        <v>13.267794151795</v>
      </c>
      <c r="E218" s="713">
        <v>1.025517262937</v>
      </c>
      <c r="F218" s="706">
        <v>0</v>
      </c>
      <c r="G218" s="707">
        <v>0</v>
      </c>
      <c r="H218" s="709">
        <v>43.381749999999997</v>
      </c>
      <c r="I218" s="706">
        <v>134.54928000000001</v>
      </c>
      <c r="J218" s="707">
        <v>134.54928000000001</v>
      </c>
      <c r="K218" s="710" t="s">
        <v>369</v>
      </c>
      <c r="L218" s="270"/>
    </row>
    <row r="219" spans="1:12" ht="14.4" customHeight="1" thickBot="1" x14ac:dyDescent="0.35">
      <c r="A219" s="723" t="s">
        <v>539</v>
      </c>
      <c r="B219" s="701">
        <v>519.95365584820399</v>
      </c>
      <c r="C219" s="701">
        <v>533.22145</v>
      </c>
      <c r="D219" s="702">
        <v>13.267794151795</v>
      </c>
      <c r="E219" s="703">
        <v>1.025517262937</v>
      </c>
      <c r="F219" s="701">
        <v>0</v>
      </c>
      <c r="G219" s="702">
        <v>0</v>
      </c>
      <c r="H219" s="704">
        <v>43.381749999999997</v>
      </c>
      <c r="I219" s="701">
        <v>134.54928000000001</v>
      </c>
      <c r="J219" s="702">
        <v>134.54928000000001</v>
      </c>
      <c r="K219" s="712" t="s">
        <v>369</v>
      </c>
      <c r="L219" s="270"/>
    </row>
    <row r="220" spans="1:12" ht="14.4" customHeight="1" thickBot="1" x14ac:dyDescent="0.35">
      <c r="A220" s="722" t="s">
        <v>540</v>
      </c>
      <c r="B220" s="706">
        <v>0</v>
      </c>
      <c r="C220" s="706">
        <v>781.51211000000001</v>
      </c>
      <c r="D220" s="707">
        <v>781.51211000000001</v>
      </c>
      <c r="E220" s="708" t="s">
        <v>369</v>
      </c>
      <c r="F220" s="706">
        <v>0</v>
      </c>
      <c r="G220" s="707">
        <v>0</v>
      </c>
      <c r="H220" s="709">
        <v>45.561570000000003</v>
      </c>
      <c r="I220" s="706">
        <v>172.69251</v>
      </c>
      <c r="J220" s="707">
        <v>172.69251</v>
      </c>
      <c r="K220" s="710" t="s">
        <v>369</v>
      </c>
      <c r="L220" s="270"/>
    </row>
    <row r="221" spans="1:12" ht="14.4" customHeight="1" thickBot="1" x14ac:dyDescent="0.35">
      <c r="A221" s="723" t="s">
        <v>541</v>
      </c>
      <c r="B221" s="701">
        <v>0</v>
      </c>
      <c r="C221" s="701">
        <v>781.51211000000001</v>
      </c>
      <c r="D221" s="702">
        <v>781.51211000000001</v>
      </c>
      <c r="E221" s="711" t="s">
        <v>369</v>
      </c>
      <c r="F221" s="701">
        <v>0</v>
      </c>
      <c r="G221" s="702">
        <v>0</v>
      </c>
      <c r="H221" s="704">
        <v>45.561570000000003</v>
      </c>
      <c r="I221" s="701">
        <v>172.69251</v>
      </c>
      <c r="J221" s="702">
        <v>172.69251</v>
      </c>
      <c r="K221" s="712" t="s">
        <v>369</v>
      </c>
      <c r="L221" s="270"/>
    </row>
    <row r="222" spans="1:12" ht="14.4" customHeight="1" thickBot="1" x14ac:dyDescent="0.35">
      <c r="A222" s="722" t="s">
        <v>542</v>
      </c>
      <c r="B222" s="706">
        <v>2519.0795345157899</v>
      </c>
      <c r="C222" s="706">
        <v>3120.2887300000002</v>
      </c>
      <c r="D222" s="707">
        <v>601.20919548421296</v>
      </c>
      <c r="E222" s="713">
        <v>1.238662252321</v>
      </c>
      <c r="F222" s="706">
        <v>0</v>
      </c>
      <c r="G222" s="707">
        <v>0</v>
      </c>
      <c r="H222" s="709">
        <v>341.59269999999998</v>
      </c>
      <c r="I222" s="706">
        <v>941.76715999999999</v>
      </c>
      <c r="J222" s="707">
        <v>941.76715999999999</v>
      </c>
      <c r="K222" s="710" t="s">
        <v>369</v>
      </c>
      <c r="L222" s="270"/>
    </row>
    <row r="223" spans="1:12" ht="14.4" customHeight="1" thickBot="1" x14ac:dyDescent="0.35">
      <c r="A223" s="723" t="s">
        <v>543</v>
      </c>
      <c r="B223" s="701">
        <v>2519.0795345157899</v>
      </c>
      <c r="C223" s="701">
        <v>3120.2887300000002</v>
      </c>
      <c r="D223" s="702">
        <v>601.20919548421296</v>
      </c>
      <c r="E223" s="703">
        <v>1.238662252321</v>
      </c>
      <c r="F223" s="701">
        <v>0</v>
      </c>
      <c r="G223" s="702">
        <v>0</v>
      </c>
      <c r="H223" s="704">
        <v>341.59269999999998</v>
      </c>
      <c r="I223" s="701">
        <v>941.76715999999999</v>
      </c>
      <c r="J223" s="702">
        <v>941.76715999999999</v>
      </c>
      <c r="K223" s="712" t="s">
        <v>369</v>
      </c>
      <c r="L223" s="270"/>
    </row>
    <row r="224" spans="1:12" ht="14.4" customHeight="1" thickBot="1" x14ac:dyDescent="0.35">
      <c r="A224" s="727"/>
      <c r="B224" s="701">
        <v>-16630.5332755257</v>
      </c>
      <c r="C224" s="701">
        <v>-24921.69328</v>
      </c>
      <c r="D224" s="702">
        <v>-8291.1600044742408</v>
      </c>
      <c r="E224" s="703">
        <v>1.4985504593929999</v>
      </c>
      <c r="F224" s="701">
        <v>-29190.970780972399</v>
      </c>
      <c r="G224" s="702">
        <v>-7297.7426952430897</v>
      </c>
      <c r="H224" s="704">
        <v>-2734.7260900000101</v>
      </c>
      <c r="I224" s="701">
        <v>-6139.1135800000102</v>
      </c>
      <c r="J224" s="702">
        <v>1158.6291152430799</v>
      </c>
      <c r="K224" s="705">
        <v>0.210308647357</v>
      </c>
      <c r="L224" s="270"/>
    </row>
    <row r="225" spans="1:12" ht="14.4" customHeight="1" thickBot="1" x14ac:dyDescent="0.35">
      <c r="A225" s="728" t="s">
        <v>66</v>
      </c>
      <c r="B225" s="715">
        <v>-16630.5332755257</v>
      </c>
      <c r="C225" s="715">
        <v>-24921.69328</v>
      </c>
      <c r="D225" s="716">
        <v>-8291.1600044742408</v>
      </c>
      <c r="E225" s="717">
        <v>-1.5199722890039999</v>
      </c>
      <c r="F225" s="715">
        <v>-29190.970780972399</v>
      </c>
      <c r="G225" s="716">
        <v>-7297.7426952430897</v>
      </c>
      <c r="H225" s="715">
        <v>-2734.7260900000101</v>
      </c>
      <c r="I225" s="715">
        <v>-6139.1135800000102</v>
      </c>
      <c r="J225" s="716">
        <v>1158.6291152430799</v>
      </c>
      <c r="K225" s="718">
        <v>0.210308647357</v>
      </c>
      <c r="L225" s="270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544</v>
      </c>
      <c r="B5" s="730" t="s">
        <v>545</v>
      </c>
      <c r="C5" s="731" t="s">
        <v>546</v>
      </c>
      <c r="D5" s="731" t="s">
        <v>546</v>
      </c>
      <c r="E5" s="731"/>
      <c r="F5" s="731" t="s">
        <v>546</v>
      </c>
      <c r="G5" s="731" t="s">
        <v>546</v>
      </c>
      <c r="H5" s="731" t="s">
        <v>546</v>
      </c>
      <c r="I5" s="732" t="s">
        <v>546</v>
      </c>
      <c r="J5" s="733" t="s">
        <v>73</v>
      </c>
    </row>
    <row r="6" spans="1:10" ht="14.4" customHeight="1" x14ac:dyDescent="0.3">
      <c r="A6" s="729" t="s">
        <v>544</v>
      </c>
      <c r="B6" s="730" t="s">
        <v>547</v>
      </c>
      <c r="C6" s="731">
        <v>463.2068799999999</v>
      </c>
      <c r="D6" s="731">
        <v>430.89740000000012</v>
      </c>
      <c r="E6" s="731"/>
      <c r="F6" s="731">
        <v>606.22051000000022</v>
      </c>
      <c r="G6" s="731">
        <v>617.98360546875006</v>
      </c>
      <c r="H6" s="731">
        <v>-11.763095468749839</v>
      </c>
      <c r="I6" s="732">
        <v>0.98096535997936818</v>
      </c>
      <c r="J6" s="733" t="s">
        <v>1</v>
      </c>
    </row>
    <row r="7" spans="1:10" ht="14.4" customHeight="1" x14ac:dyDescent="0.3">
      <c r="A7" s="729" t="s">
        <v>544</v>
      </c>
      <c r="B7" s="730" t="s">
        <v>548</v>
      </c>
      <c r="C7" s="731">
        <v>16.42417</v>
      </c>
      <c r="D7" s="731">
        <v>14.815989999999999</v>
      </c>
      <c r="E7" s="731"/>
      <c r="F7" s="731">
        <v>9.0012999999999987</v>
      </c>
      <c r="G7" s="731">
        <v>23.5</v>
      </c>
      <c r="H7" s="731">
        <v>-14.498700000000001</v>
      </c>
      <c r="I7" s="732">
        <v>0.38303404255319146</v>
      </c>
      <c r="J7" s="733" t="s">
        <v>1</v>
      </c>
    </row>
    <row r="8" spans="1:10" ht="14.4" customHeight="1" x14ac:dyDescent="0.3">
      <c r="A8" s="729" t="s">
        <v>544</v>
      </c>
      <c r="B8" s="730" t="s">
        <v>549</v>
      </c>
      <c r="C8" s="731">
        <v>61.810149999999993</v>
      </c>
      <c r="D8" s="731">
        <v>40.081019999999995</v>
      </c>
      <c r="E8" s="731"/>
      <c r="F8" s="731">
        <v>47.927439999999997</v>
      </c>
      <c r="G8" s="731">
        <v>63.25</v>
      </c>
      <c r="H8" s="731">
        <v>-15.322560000000003</v>
      </c>
      <c r="I8" s="732">
        <v>0.75774608695652168</v>
      </c>
      <c r="J8" s="733" t="s">
        <v>1</v>
      </c>
    </row>
    <row r="9" spans="1:10" ht="14.4" customHeight="1" x14ac:dyDescent="0.3">
      <c r="A9" s="729" t="s">
        <v>544</v>
      </c>
      <c r="B9" s="730" t="s">
        <v>550</v>
      </c>
      <c r="C9" s="731">
        <v>0</v>
      </c>
      <c r="D9" s="731">
        <v>0</v>
      </c>
      <c r="E9" s="731"/>
      <c r="F9" s="731">
        <v>0</v>
      </c>
      <c r="G9" s="731">
        <v>5</v>
      </c>
      <c r="H9" s="731">
        <v>-5</v>
      </c>
      <c r="I9" s="732">
        <v>0</v>
      </c>
      <c r="J9" s="733" t="s">
        <v>1</v>
      </c>
    </row>
    <row r="10" spans="1:10" ht="14.4" customHeight="1" x14ac:dyDescent="0.3">
      <c r="A10" s="729" t="s">
        <v>544</v>
      </c>
      <c r="B10" s="730" t="s">
        <v>551</v>
      </c>
      <c r="C10" s="731">
        <v>143.63159000000005</v>
      </c>
      <c r="D10" s="731">
        <v>97.049699999999987</v>
      </c>
      <c r="E10" s="731"/>
      <c r="F10" s="731">
        <v>101.54540000000001</v>
      </c>
      <c r="G10" s="731">
        <v>158.25</v>
      </c>
      <c r="H10" s="731">
        <v>-56.704599999999985</v>
      </c>
      <c r="I10" s="732">
        <v>0.6416770932069511</v>
      </c>
      <c r="J10" s="733" t="s">
        <v>1</v>
      </c>
    </row>
    <row r="11" spans="1:10" ht="14.4" customHeight="1" x14ac:dyDescent="0.3">
      <c r="A11" s="729" t="s">
        <v>544</v>
      </c>
      <c r="B11" s="730" t="s">
        <v>552</v>
      </c>
      <c r="C11" s="731">
        <v>10.263069999999999</v>
      </c>
      <c r="D11" s="731">
        <v>5.3005499999999994</v>
      </c>
      <c r="E11" s="731"/>
      <c r="F11" s="731">
        <v>36.847149999999992</v>
      </c>
      <c r="G11" s="731">
        <v>14.75</v>
      </c>
      <c r="H11" s="731">
        <v>22.097149999999992</v>
      </c>
      <c r="I11" s="732">
        <v>2.4981118644067792</v>
      </c>
      <c r="J11" s="733" t="s">
        <v>1</v>
      </c>
    </row>
    <row r="12" spans="1:10" ht="14.4" customHeight="1" x14ac:dyDescent="0.3">
      <c r="A12" s="729" t="s">
        <v>544</v>
      </c>
      <c r="B12" s="730" t="s">
        <v>553</v>
      </c>
      <c r="C12" s="731">
        <v>10.92328</v>
      </c>
      <c r="D12" s="731">
        <v>10.688139999999999</v>
      </c>
      <c r="E12" s="731"/>
      <c r="F12" s="731">
        <v>8.1295500000000018</v>
      </c>
      <c r="G12" s="731">
        <v>13.5</v>
      </c>
      <c r="H12" s="731">
        <v>-5.3704499999999982</v>
      </c>
      <c r="I12" s="732">
        <v>0.602188888888889</v>
      </c>
      <c r="J12" s="733" t="s">
        <v>1</v>
      </c>
    </row>
    <row r="13" spans="1:10" ht="14.4" customHeight="1" x14ac:dyDescent="0.3">
      <c r="A13" s="729" t="s">
        <v>544</v>
      </c>
      <c r="B13" s="730" t="s">
        <v>554</v>
      </c>
      <c r="C13" s="731">
        <v>706.25913999999989</v>
      </c>
      <c r="D13" s="731">
        <v>598.83280000000013</v>
      </c>
      <c r="E13" s="731"/>
      <c r="F13" s="731">
        <v>809.67135000000019</v>
      </c>
      <c r="G13" s="731">
        <v>896.23360546875006</v>
      </c>
      <c r="H13" s="731">
        <v>-86.562255468749868</v>
      </c>
      <c r="I13" s="732">
        <v>0.90341552142147596</v>
      </c>
      <c r="J13" s="733" t="s">
        <v>555</v>
      </c>
    </row>
    <row r="15" spans="1:10" ht="14.4" customHeight="1" x14ac:dyDescent="0.3">
      <c r="A15" s="729" t="s">
        <v>544</v>
      </c>
      <c r="B15" s="730" t="s">
        <v>545</v>
      </c>
      <c r="C15" s="731" t="s">
        <v>546</v>
      </c>
      <c r="D15" s="731" t="s">
        <v>546</v>
      </c>
      <c r="E15" s="731"/>
      <c r="F15" s="731" t="s">
        <v>546</v>
      </c>
      <c r="G15" s="731" t="s">
        <v>546</v>
      </c>
      <c r="H15" s="731" t="s">
        <v>546</v>
      </c>
      <c r="I15" s="732" t="s">
        <v>546</v>
      </c>
      <c r="J15" s="733" t="s">
        <v>73</v>
      </c>
    </row>
    <row r="16" spans="1:10" ht="14.4" customHeight="1" x14ac:dyDescent="0.3">
      <c r="A16" s="729" t="s">
        <v>556</v>
      </c>
      <c r="B16" s="730" t="s">
        <v>557</v>
      </c>
      <c r="C16" s="731" t="s">
        <v>546</v>
      </c>
      <c r="D16" s="731" t="s">
        <v>546</v>
      </c>
      <c r="E16" s="731"/>
      <c r="F16" s="731" t="s">
        <v>546</v>
      </c>
      <c r="G16" s="731" t="s">
        <v>546</v>
      </c>
      <c r="H16" s="731" t="s">
        <v>546</v>
      </c>
      <c r="I16" s="732" t="s">
        <v>546</v>
      </c>
      <c r="J16" s="733" t="s">
        <v>0</v>
      </c>
    </row>
    <row r="17" spans="1:10" ht="14.4" customHeight="1" x14ac:dyDescent="0.3">
      <c r="A17" s="729" t="s">
        <v>556</v>
      </c>
      <c r="B17" s="730" t="s">
        <v>547</v>
      </c>
      <c r="C17" s="731">
        <v>0</v>
      </c>
      <c r="D17" s="731">
        <v>0</v>
      </c>
      <c r="E17" s="731"/>
      <c r="F17" s="731">
        <v>0</v>
      </c>
      <c r="G17" s="731">
        <v>0</v>
      </c>
      <c r="H17" s="731">
        <v>0</v>
      </c>
      <c r="I17" s="732" t="s">
        <v>546</v>
      </c>
      <c r="J17" s="733" t="s">
        <v>1</v>
      </c>
    </row>
    <row r="18" spans="1:10" ht="14.4" customHeight="1" x14ac:dyDescent="0.3">
      <c r="A18" s="729" t="s">
        <v>556</v>
      </c>
      <c r="B18" s="730" t="s">
        <v>558</v>
      </c>
      <c r="C18" s="731">
        <v>0</v>
      </c>
      <c r="D18" s="731">
        <v>0</v>
      </c>
      <c r="E18" s="731"/>
      <c r="F18" s="731">
        <v>0</v>
      </c>
      <c r="G18" s="731">
        <v>0</v>
      </c>
      <c r="H18" s="731">
        <v>0</v>
      </c>
      <c r="I18" s="732" t="s">
        <v>546</v>
      </c>
      <c r="J18" s="733" t="s">
        <v>559</v>
      </c>
    </row>
    <row r="19" spans="1:10" ht="14.4" customHeight="1" x14ac:dyDescent="0.3">
      <c r="A19" s="729" t="s">
        <v>546</v>
      </c>
      <c r="B19" s="730" t="s">
        <v>546</v>
      </c>
      <c r="C19" s="731" t="s">
        <v>546</v>
      </c>
      <c r="D19" s="731" t="s">
        <v>546</v>
      </c>
      <c r="E19" s="731"/>
      <c r="F19" s="731" t="s">
        <v>546</v>
      </c>
      <c r="G19" s="731" t="s">
        <v>546</v>
      </c>
      <c r="H19" s="731" t="s">
        <v>546</v>
      </c>
      <c r="I19" s="732" t="s">
        <v>546</v>
      </c>
      <c r="J19" s="733" t="s">
        <v>560</v>
      </c>
    </row>
    <row r="20" spans="1:10" ht="14.4" customHeight="1" x14ac:dyDescent="0.3">
      <c r="A20" s="729" t="s">
        <v>561</v>
      </c>
      <c r="B20" s="730" t="s">
        <v>562</v>
      </c>
      <c r="C20" s="731" t="s">
        <v>546</v>
      </c>
      <c r="D20" s="731" t="s">
        <v>546</v>
      </c>
      <c r="E20" s="731"/>
      <c r="F20" s="731" t="s">
        <v>546</v>
      </c>
      <c r="G20" s="731" t="s">
        <v>546</v>
      </c>
      <c r="H20" s="731" t="s">
        <v>546</v>
      </c>
      <c r="I20" s="732" t="s">
        <v>546</v>
      </c>
      <c r="J20" s="733" t="s">
        <v>0</v>
      </c>
    </row>
    <row r="21" spans="1:10" ht="14.4" customHeight="1" x14ac:dyDescent="0.3">
      <c r="A21" s="729" t="s">
        <v>561</v>
      </c>
      <c r="B21" s="730" t="s">
        <v>547</v>
      </c>
      <c r="C21" s="731">
        <v>454.0189499999999</v>
      </c>
      <c r="D21" s="731">
        <v>423.6322100000001</v>
      </c>
      <c r="E21" s="731"/>
      <c r="F21" s="731">
        <v>411.40688000000017</v>
      </c>
      <c r="G21" s="731">
        <v>401</v>
      </c>
      <c r="H21" s="731">
        <v>10.406880000000172</v>
      </c>
      <c r="I21" s="732">
        <v>1.0259523192019955</v>
      </c>
      <c r="J21" s="733" t="s">
        <v>1</v>
      </c>
    </row>
    <row r="22" spans="1:10" ht="14.4" customHeight="1" x14ac:dyDescent="0.3">
      <c r="A22" s="729" t="s">
        <v>561</v>
      </c>
      <c r="B22" s="730" t="s">
        <v>548</v>
      </c>
      <c r="C22" s="731">
        <v>16.42417</v>
      </c>
      <c r="D22" s="731">
        <v>14.815989999999999</v>
      </c>
      <c r="E22" s="731"/>
      <c r="F22" s="731">
        <v>0</v>
      </c>
      <c r="G22" s="731">
        <v>14</v>
      </c>
      <c r="H22" s="731">
        <v>-14</v>
      </c>
      <c r="I22" s="732">
        <v>0</v>
      </c>
      <c r="J22" s="733" t="s">
        <v>1</v>
      </c>
    </row>
    <row r="23" spans="1:10" ht="14.4" customHeight="1" x14ac:dyDescent="0.3">
      <c r="A23" s="729" t="s">
        <v>561</v>
      </c>
      <c r="B23" s="730" t="s">
        <v>549</v>
      </c>
      <c r="C23" s="731">
        <v>61.810149999999993</v>
      </c>
      <c r="D23" s="731">
        <v>40.081019999999995</v>
      </c>
      <c r="E23" s="731"/>
      <c r="F23" s="731">
        <v>31.438929999999996</v>
      </c>
      <c r="G23" s="731">
        <v>42</v>
      </c>
      <c r="H23" s="731">
        <v>-10.561070000000004</v>
      </c>
      <c r="I23" s="732">
        <v>0.74854595238095223</v>
      </c>
      <c r="J23" s="733" t="s">
        <v>1</v>
      </c>
    </row>
    <row r="24" spans="1:10" ht="14.4" customHeight="1" x14ac:dyDescent="0.3">
      <c r="A24" s="729" t="s">
        <v>561</v>
      </c>
      <c r="B24" s="730" t="s">
        <v>550</v>
      </c>
      <c r="C24" s="731">
        <v>0</v>
      </c>
      <c r="D24" s="731">
        <v>0</v>
      </c>
      <c r="E24" s="731"/>
      <c r="F24" s="731">
        <v>0</v>
      </c>
      <c r="G24" s="731">
        <v>5</v>
      </c>
      <c r="H24" s="731">
        <v>-5</v>
      </c>
      <c r="I24" s="732">
        <v>0</v>
      </c>
      <c r="J24" s="733" t="s">
        <v>1</v>
      </c>
    </row>
    <row r="25" spans="1:10" ht="14.4" customHeight="1" x14ac:dyDescent="0.3">
      <c r="A25" s="729" t="s">
        <v>561</v>
      </c>
      <c r="B25" s="730" t="s">
        <v>551</v>
      </c>
      <c r="C25" s="731">
        <v>143.63159000000005</v>
      </c>
      <c r="D25" s="731">
        <v>97.049699999999987</v>
      </c>
      <c r="E25" s="731"/>
      <c r="F25" s="731">
        <v>88.551400000000015</v>
      </c>
      <c r="G25" s="731">
        <v>114</v>
      </c>
      <c r="H25" s="731">
        <v>-25.448599999999985</v>
      </c>
      <c r="I25" s="732">
        <v>0.77676666666666683</v>
      </c>
      <c r="J25" s="733" t="s">
        <v>1</v>
      </c>
    </row>
    <row r="26" spans="1:10" ht="14.4" customHeight="1" x14ac:dyDescent="0.3">
      <c r="A26" s="729" t="s">
        <v>561</v>
      </c>
      <c r="B26" s="730" t="s">
        <v>552</v>
      </c>
      <c r="C26" s="731">
        <v>10.263069999999999</v>
      </c>
      <c r="D26" s="731">
        <v>5.3005499999999994</v>
      </c>
      <c r="E26" s="731"/>
      <c r="F26" s="731">
        <v>31.928159999999995</v>
      </c>
      <c r="G26" s="731">
        <v>7</v>
      </c>
      <c r="H26" s="731">
        <v>24.928159999999995</v>
      </c>
      <c r="I26" s="732">
        <v>4.5611657142857132</v>
      </c>
      <c r="J26" s="733" t="s">
        <v>1</v>
      </c>
    </row>
    <row r="27" spans="1:10" ht="14.4" customHeight="1" x14ac:dyDescent="0.3">
      <c r="A27" s="729" t="s">
        <v>561</v>
      </c>
      <c r="B27" s="730" t="s">
        <v>553</v>
      </c>
      <c r="C27" s="731">
        <v>10.92328</v>
      </c>
      <c r="D27" s="731">
        <v>10.688139999999999</v>
      </c>
      <c r="E27" s="731"/>
      <c r="F27" s="731">
        <v>8.1295500000000018</v>
      </c>
      <c r="G27" s="731">
        <v>9</v>
      </c>
      <c r="H27" s="731">
        <v>-0.87044999999999817</v>
      </c>
      <c r="I27" s="732">
        <v>0.90328333333333355</v>
      </c>
      <c r="J27" s="733" t="s">
        <v>1</v>
      </c>
    </row>
    <row r="28" spans="1:10" ht="14.4" customHeight="1" x14ac:dyDescent="0.3">
      <c r="A28" s="729" t="s">
        <v>561</v>
      </c>
      <c r="B28" s="730" t="s">
        <v>563</v>
      </c>
      <c r="C28" s="731">
        <v>697.07120999999995</v>
      </c>
      <c r="D28" s="731">
        <v>591.56761000000017</v>
      </c>
      <c r="E28" s="731"/>
      <c r="F28" s="731">
        <v>571.45492000000024</v>
      </c>
      <c r="G28" s="731">
        <v>592</v>
      </c>
      <c r="H28" s="731">
        <v>-20.545079999999757</v>
      </c>
      <c r="I28" s="732">
        <v>0.96529547297297336</v>
      </c>
      <c r="J28" s="733" t="s">
        <v>559</v>
      </c>
    </row>
    <row r="29" spans="1:10" ht="14.4" customHeight="1" x14ac:dyDescent="0.3">
      <c r="A29" s="729" t="s">
        <v>546</v>
      </c>
      <c r="B29" s="730" t="s">
        <v>546</v>
      </c>
      <c r="C29" s="731" t="s">
        <v>546</v>
      </c>
      <c r="D29" s="731" t="s">
        <v>546</v>
      </c>
      <c r="E29" s="731"/>
      <c r="F29" s="731" t="s">
        <v>546</v>
      </c>
      <c r="G29" s="731" t="s">
        <v>546</v>
      </c>
      <c r="H29" s="731" t="s">
        <v>546</v>
      </c>
      <c r="I29" s="732" t="s">
        <v>546</v>
      </c>
      <c r="J29" s="733" t="s">
        <v>560</v>
      </c>
    </row>
    <row r="30" spans="1:10" ht="14.4" customHeight="1" x14ac:dyDescent="0.3">
      <c r="A30" s="729" t="s">
        <v>564</v>
      </c>
      <c r="B30" s="730" t="s">
        <v>565</v>
      </c>
      <c r="C30" s="731" t="s">
        <v>546</v>
      </c>
      <c r="D30" s="731" t="s">
        <v>546</v>
      </c>
      <c r="E30" s="731"/>
      <c r="F30" s="731" t="s">
        <v>546</v>
      </c>
      <c r="G30" s="731" t="s">
        <v>546</v>
      </c>
      <c r="H30" s="731" t="s">
        <v>546</v>
      </c>
      <c r="I30" s="732" t="s">
        <v>546</v>
      </c>
      <c r="J30" s="733" t="s">
        <v>0</v>
      </c>
    </row>
    <row r="31" spans="1:10" ht="14.4" customHeight="1" x14ac:dyDescent="0.3">
      <c r="A31" s="729" t="s">
        <v>564</v>
      </c>
      <c r="B31" s="730" t="s">
        <v>547</v>
      </c>
      <c r="C31" s="731">
        <v>9.1879299999999997</v>
      </c>
      <c r="D31" s="731">
        <v>7.2651899999999987</v>
      </c>
      <c r="E31" s="731"/>
      <c r="F31" s="731">
        <v>10.325209999999998</v>
      </c>
      <c r="G31" s="731">
        <v>13</v>
      </c>
      <c r="H31" s="731">
        <v>-2.6747900000000016</v>
      </c>
      <c r="I31" s="732">
        <v>0.79424692307692291</v>
      </c>
      <c r="J31" s="733" t="s">
        <v>1</v>
      </c>
    </row>
    <row r="32" spans="1:10" ht="14.4" customHeight="1" x14ac:dyDescent="0.3">
      <c r="A32" s="729" t="s">
        <v>564</v>
      </c>
      <c r="B32" s="730" t="s">
        <v>566</v>
      </c>
      <c r="C32" s="731">
        <v>9.1879299999999997</v>
      </c>
      <c r="D32" s="731">
        <v>7.2651899999999987</v>
      </c>
      <c r="E32" s="731"/>
      <c r="F32" s="731">
        <v>10.325209999999998</v>
      </c>
      <c r="G32" s="731">
        <v>13</v>
      </c>
      <c r="H32" s="731">
        <v>-2.6747900000000016</v>
      </c>
      <c r="I32" s="732">
        <v>0.79424692307692291</v>
      </c>
      <c r="J32" s="733" t="s">
        <v>559</v>
      </c>
    </row>
    <row r="33" spans="1:10" ht="14.4" customHeight="1" x14ac:dyDescent="0.3">
      <c r="A33" s="729" t="s">
        <v>546</v>
      </c>
      <c r="B33" s="730" t="s">
        <v>546</v>
      </c>
      <c r="C33" s="731" t="s">
        <v>546</v>
      </c>
      <c r="D33" s="731" t="s">
        <v>546</v>
      </c>
      <c r="E33" s="731"/>
      <c r="F33" s="731" t="s">
        <v>546</v>
      </c>
      <c r="G33" s="731" t="s">
        <v>546</v>
      </c>
      <c r="H33" s="731" t="s">
        <v>546</v>
      </c>
      <c r="I33" s="732" t="s">
        <v>546</v>
      </c>
      <c r="J33" s="733" t="s">
        <v>560</v>
      </c>
    </row>
    <row r="34" spans="1:10" ht="14.4" customHeight="1" x14ac:dyDescent="0.3">
      <c r="A34" s="729" t="s">
        <v>567</v>
      </c>
      <c r="B34" s="730" t="s">
        <v>568</v>
      </c>
      <c r="C34" s="731" t="s">
        <v>546</v>
      </c>
      <c r="D34" s="731" t="s">
        <v>546</v>
      </c>
      <c r="E34" s="731"/>
      <c r="F34" s="731" t="s">
        <v>546</v>
      </c>
      <c r="G34" s="731" t="s">
        <v>546</v>
      </c>
      <c r="H34" s="731" t="s">
        <v>546</v>
      </c>
      <c r="I34" s="732" t="s">
        <v>546</v>
      </c>
      <c r="J34" s="733" t="s">
        <v>0</v>
      </c>
    </row>
    <row r="35" spans="1:10" ht="14.4" customHeight="1" x14ac:dyDescent="0.3">
      <c r="A35" s="729" t="s">
        <v>567</v>
      </c>
      <c r="B35" s="730" t="s">
        <v>547</v>
      </c>
      <c r="C35" s="731">
        <v>0</v>
      </c>
      <c r="D35" s="731">
        <v>0</v>
      </c>
      <c r="E35" s="731"/>
      <c r="F35" s="731">
        <v>184.48841999999999</v>
      </c>
      <c r="G35" s="731">
        <v>204</v>
      </c>
      <c r="H35" s="731">
        <v>-19.511580000000009</v>
      </c>
      <c r="I35" s="732">
        <v>0.90435499999999991</v>
      </c>
      <c r="J35" s="733" t="s">
        <v>1</v>
      </c>
    </row>
    <row r="36" spans="1:10" ht="14.4" customHeight="1" x14ac:dyDescent="0.3">
      <c r="A36" s="729" t="s">
        <v>567</v>
      </c>
      <c r="B36" s="730" t="s">
        <v>548</v>
      </c>
      <c r="C36" s="731">
        <v>0</v>
      </c>
      <c r="D36" s="731">
        <v>0</v>
      </c>
      <c r="E36" s="731"/>
      <c r="F36" s="731">
        <v>9.0012999999999987</v>
      </c>
      <c r="G36" s="731">
        <v>10</v>
      </c>
      <c r="H36" s="731">
        <v>-0.99870000000000125</v>
      </c>
      <c r="I36" s="732">
        <v>0.90012999999999987</v>
      </c>
      <c r="J36" s="733" t="s">
        <v>1</v>
      </c>
    </row>
    <row r="37" spans="1:10" ht="14.4" customHeight="1" x14ac:dyDescent="0.3">
      <c r="A37" s="729" t="s">
        <v>567</v>
      </c>
      <c r="B37" s="730" t="s">
        <v>549</v>
      </c>
      <c r="C37" s="731">
        <v>0</v>
      </c>
      <c r="D37" s="731">
        <v>0</v>
      </c>
      <c r="E37" s="731"/>
      <c r="F37" s="731">
        <v>16.488510000000002</v>
      </c>
      <c r="G37" s="731">
        <v>22</v>
      </c>
      <c r="H37" s="731">
        <v>-5.5114899999999984</v>
      </c>
      <c r="I37" s="732">
        <v>0.74947772727272732</v>
      </c>
      <c r="J37" s="733" t="s">
        <v>1</v>
      </c>
    </row>
    <row r="38" spans="1:10" ht="14.4" customHeight="1" x14ac:dyDescent="0.3">
      <c r="A38" s="729" t="s">
        <v>567</v>
      </c>
      <c r="B38" s="730" t="s">
        <v>550</v>
      </c>
      <c r="C38" s="731">
        <v>0</v>
      </c>
      <c r="D38" s="731">
        <v>0</v>
      </c>
      <c r="E38" s="731"/>
      <c r="F38" s="731">
        <v>0</v>
      </c>
      <c r="G38" s="731">
        <v>1</v>
      </c>
      <c r="H38" s="731">
        <v>-1</v>
      </c>
      <c r="I38" s="732">
        <v>0</v>
      </c>
      <c r="J38" s="733" t="s">
        <v>1</v>
      </c>
    </row>
    <row r="39" spans="1:10" ht="14.4" customHeight="1" x14ac:dyDescent="0.3">
      <c r="A39" s="729" t="s">
        <v>567</v>
      </c>
      <c r="B39" s="730" t="s">
        <v>551</v>
      </c>
      <c r="C39" s="731">
        <v>0</v>
      </c>
      <c r="D39" s="731">
        <v>0</v>
      </c>
      <c r="E39" s="731"/>
      <c r="F39" s="731">
        <v>12.994</v>
      </c>
      <c r="G39" s="731">
        <v>44</v>
      </c>
      <c r="H39" s="731">
        <v>-31.006</v>
      </c>
      <c r="I39" s="732">
        <v>0.29531818181818181</v>
      </c>
      <c r="J39" s="733" t="s">
        <v>1</v>
      </c>
    </row>
    <row r="40" spans="1:10" ht="14.4" customHeight="1" x14ac:dyDescent="0.3">
      <c r="A40" s="729" t="s">
        <v>567</v>
      </c>
      <c r="B40" s="730" t="s">
        <v>552</v>
      </c>
      <c r="C40" s="731">
        <v>0</v>
      </c>
      <c r="D40" s="731">
        <v>0</v>
      </c>
      <c r="E40" s="731"/>
      <c r="F40" s="731">
        <v>4.91899</v>
      </c>
      <c r="G40" s="731">
        <v>8</v>
      </c>
      <c r="H40" s="731">
        <v>-3.08101</v>
      </c>
      <c r="I40" s="732">
        <v>0.61487375</v>
      </c>
      <c r="J40" s="733" t="s">
        <v>1</v>
      </c>
    </row>
    <row r="41" spans="1:10" ht="14.4" customHeight="1" x14ac:dyDescent="0.3">
      <c r="A41" s="729" t="s">
        <v>567</v>
      </c>
      <c r="B41" s="730" t="s">
        <v>553</v>
      </c>
      <c r="C41" s="731">
        <v>0</v>
      </c>
      <c r="D41" s="731">
        <v>0</v>
      </c>
      <c r="E41" s="731"/>
      <c r="F41" s="731">
        <v>0</v>
      </c>
      <c r="G41" s="731">
        <v>4</v>
      </c>
      <c r="H41" s="731">
        <v>-4</v>
      </c>
      <c r="I41" s="732">
        <v>0</v>
      </c>
      <c r="J41" s="733" t="s">
        <v>1</v>
      </c>
    </row>
    <row r="42" spans="1:10" ht="14.4" customHeight="1" x14ac:dyDescent="0.3">
      <c r="A42" s="729" t="s">
        <v>567</v>
      </c>
      <c r="B42" s="730" t="s">
        <v>569</v>
      </c>
      <c r="C42" s="731">
        <v>0</v>
      </c>
      <c r="D42" s="731">
        <v>0</v>
      </c>
      <c r="E42" s="731"/>
      <c r="F42" s="731">
        <v>227.89121999999998</v>
      </c>
      <c r="G42" s="731">
        <v>292</v>
      </c>
      <c r="H42" s="731">
        <v>-64.108780000000024</v>
      </c>
      <c r="I42" s="732">
        <v>0.78044938356164373</v>
      </c>
      <c r="J42" s="733" t="s">
        <v>559</v>
      </c>
    </row>
    <row r="43" spans="1:10" ht="14.4" customHeight="1" x14ac:dyDescent="0.3">
      <c r="A43" s="729" t="s">
        <v>546</v>
      </c>
      <c r="B43" s="730" t="s">
        <v>546</v>
      </c>
      <c r="C43" s="731" t="s">
        <v>546</v>
      </c>
      <c r="D43" s="731" t="s">
        <v>546</v>
      </c>
      <c r="E43" s="731"/>
      <c r="F43" s="731" t="s">
        <v>546</v>
      </c>
      <c r="G43" s="731" t="s">
        <v>546</v>
      </c>
      <c r="H43" s="731" t="s">
        <v>546</v>
      </c>
      <c r="I43" s="732" t="s">
        <v>546</v>
      </c>
      <c r="J43" s="733" t="s">
        <v>560</v>
      </c>
    </row>
    <row r="44" spans="1:10" ht="14.4" customHeight="1" x14ac:dyDescent="0.3">
      <c r="A44" s="729" t="s">
        <v>544</v>
      </c>
      <c r="B44" s="730" t="s">
        <v>554</v>
      </c>
      <c r="C44" s="731">
        <v>706.25914</v>
      </c>
      <c r="D44" s="731">
        <v>598.83280000000013</v>
      </c>
      <c r="E44" s="731"/>
      <c r="F44" s="731">
        <v>809.6713500000003</v>
      </c>
      <c r="G44" s="731">
        <v>896</v>
      </c>
      <c r="H44" s="731">
        <v>-86.328649999999698</v>
      </c>
      <c r="I44" s="732">
        <v>0.90365106026785746</v>
      </c>
      <c r="J44" s="733" t="s">
        <v>555</v>
      </c>
    </row>
  </sheetData>
  <mergeCells count="3">
    <mergeCell ref="F3:I3"/>
    <mergeCell ref="C4:D4"/>
    <mergeCell ref="A1:I1"/>
  </mergeCells>
  <conditionalFormatting sqref="F14 F45:F65537">
    <cfRule type="cellIs" dxfId="75" priority="18" stopIfTrue="1" operator="greaterThan">
      <formula>1</formula>
    </cfRule>
  </conditionalFormatting>
  <conditionalFormatting sqref="H5:H13">
    <cfRule type="expression" dxfId="74" priority="14">
      <formula>$H5&gt;0</formula>
    </cfRule>
  </conditionalFormatting>
  <conditionalFormatting sqref="I5:I13">
    <cfRule type="expression" dxfId="73" priority="15">
      <formula>$I5&gt;1</formula>
    </cfRule>
  </conditionalFormatting>
  <conditionalFormatting sqref="B5:B13">
    <cfRule type="expression" dxfId="72" priority="11">
      <formula>OR($J5="NS",$J5="SumaNS",$J5="Účet")</formula>
    </cfRule>
  </conditionalFormatting>
  <conditionalFormatting sqref="B5:D13 F5:I13">
    <cfRule type="expression" dxfId="71" priority="17">
      <formula>AND($J5&lt;&gt;"",$J5&lt;&gt;"mezeraKL")</formula>
    </cfRule>
  </conditionalFormatting>
  <conditionalFormatting sqref="B5:D13 F5:I13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9" priority="13">
      <formula>OR($J5="SumaNS",$J5="NS")</formula>
    </cfRule>
  </conditionalFormatting>
  <conditionalFormatting sqref="A5:A13">
    <cfRule type="expression" dxfId="68" priority="9">
      <formula>AND($J5&lt;&gt;"mezeraKL",$J5&lt;&gt;"")</formula>
    </cfRule>
  </conditionalFormatting>
  <conditionalFormatting sqref="A5:A13">
    <cfRule type="expression" dxfId="67" priority="10">
      <formula>AND($J5&lt;&gt;"",$J5&lt;&gt;"mezeraKL")</formula>
    </cfRule>
  </conditionalFormatting>
  <conditionalFormatting sqref="H15:H44">
    <cfRule type="expression" dxfId="66" priority="5">
      <formula>$H15&gt;0</formula>
    </cfRule>
  </conditionalFormatting>
  <conditionalFormatting sqref="A15:A44">
    <cfRule type="expression" dxfId="65" priority="2">
      <formula>AND($J15&lt;&gt;"mezeraKL",$J15&lt;&gt;"")</formula>
    </cfRule>
  </conditionalFormatting>
  <conditionalFormatting sqref="I15:I44">
    <cfRule type="expression" dxfId="64" priority="6">
      <formula>$I15&gt;1</formula>
    </cfRule>
  </conditionalFormatting>
  <conditionalFormatting sqref="B15:B44">
    <cfRule type="expression" dxfId="63" priority="1">
      <formula>OR($J15="NS",$J15="SumaNS",$J15="Účet")</formula>
    </cfRule>
  </conditionalFormatting>
  <conditionalFormatting sqref="A15:D44 F15:I44">
    <cfRule type="expression" dxfId="62" priority="8">
      <formula>AND($J15&lt;&gt;"",$J15&lt;&gt;"mezeraKL")</formula>
    </cfRule>
  </conditionalFormatting>
  <conditionalFormatting sqref="B15:D44 F15:I44">
    <cfRule type="expression" dxfId="61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4 F15:I44">
    <cfRule type="expression" dxfId="60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8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156.43045412850344</v>
      </c>
      <c r="M3" s="203">
        <f>SUBTOTAL(9,M5:M1048576)</f>
        <v>5123.9500000000007</v>
      </c>
      <c r="N3" s="204">
        <f>SUBTOTAL(9,N5:N1048576)</f>
        <v>801541.82543174527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544</v>
      </c>
      <c r="B5" s="741" t="s">
        <v>545</v>
      </c>
      <c r="C5" s="742" t="s">
        <v>561</v>
      </c>
      <c r="D5" s="743" t="s">
        <v>562</v>
      </c>
      <c r="E5" s="744">
        <v>50113001</v>
      </c>
      <c r="F5" s="743" t="s">
        <v>570</v>
      </c>
      <c r="G5" s="742" t="s">
        <v>571</v>
      </c>
      <c r="H5" s="742">
        <v>196886</v>
      </c>
      <c r="I5" s="742">
        <v>96886</v>
      </c>
      <c r="J5" s="742" t="s">
        <v>572</v>
      </c>
      <c r="K5" s="742" t="s">
        <v>573</v>
      </c>
      <c r="L5" s="745">
        <v>50.16</v>
      </c>
      <c r="M5" s="745">
        <v>5</v>
      </c>
      <c r="N5" s="746">
        <v>250.79999999999998</v>
      </c>
    </row>
    <row r="6" spans="1:14" ht="14.4" customHeight="1" x14ac:dyDescent="0.3">
      <c r="A6" s="747" t="s">
        <v>544</v>
      </c>
      <c r="B6" s="748" t="s">
        <v>545</v>
      </c>
      <c r="C6" s="749" t="s">
        <v>561</v>
      </c>
      <c r="D6" s="750" t="s">
        <v>562</v>
      </c>
      <c r="E6" s="751">
        <v>50113001</v>
      </c>
      <c r="F6" s="750" t="s">
        <v>570</v>
      </c>
      <c r="G6" s="749" t="s">
        <v>571</v>
      </c>
      <c r="H6" s="749">
        <v>846758</v>
      </c>
      <c r="I6" s="749">
        <v>103387</v>
      </c>
      <c r="J6" s="749" t="s">
        <v>574</v>
      </c>
      <c r="K6" s="749" t="s">
        <v>575</v>
      </c>
      <c r="L6" s="752">
        <v>72.378181818181829</v>
      </c>
      <c r="M6" s="752">
        <v>11</v>
      </c>
      <c r="N6" s="753">
        <v>796.16000000000008</v>
      </c>
    </row>
    <row r="7" spans="1:14" ht="14.4" customHeight="1" x14ac:dyDescent="0.3">
      <c r="A7" s="747" t="s">
        <v>544</v>
      </c>
      <c r="B7" s="748" t="s">
        <v>545</v>
      </c>
      <c r="C7" s="749" t="s">
        <v>561</v>
      </c>
      <c r="D7" s="750" t="s">
        <v>562</v>
      </c>
      <c r="E7" s="751">
        <v>50113001</v>
      </c>
      <c r="F7" s="750" t="s">
        <v>570</v>
      </c>
      <c r="G7" s="749" t="s">
        <v>571</v>
      </c>
      <c r="H7" s="749">
        <v>194959</v>
      </c>
      <c r="I7" s="749">
        <v>94959</v>
      </c>
      <c r="J7" s="749" t="s">
        <v>576</v>
      </c>
      <c r="K7" s="749" t="s">
        <v>577</v>
      </c>
      <c r="L7" s="752">
        <v>53.219999999999985</v>
      </c>
      <c r="M7" s="752">
        <v>1</v>
      </c>
      <c r="N7" s="753">
        <v>53.219999999999985</v>
      </c>
    </row>
    <row r="8" spans="1:14" ht="14.4" customHeight="1" x14ac:dyDescent="0.3">
      <c r="A8" s="747" t="s">
        <v>544</v>
      </c>
      <c r="B8" s="748" t="s">
        <v>545</v>
      </c>
      <c r="C8" s="749" t="s">
        <v>561</v>
      </c>
      <c r="D8" s="750" t="s">
        <v>562</v>
      </c>
      <c r="E8" s="751">
        <v>50113001</v>
      </c>
      <c r="F8" s="750" t="s">
        <v>570</v>
      </c>
      <c r="G8" s="749" t="s">
        <v>571</v>
      </c>
      <c r="H8" s="749">
        <v>176064</v>
      </c>
      <c r="I8" s="749">
        <v>76064</v>
      </c>
      <c r="J8" s="749" t="s">
        <v>578</v>
      </c>
      <c r="K8" s="749" t="s">
        <v>579</v>
      </c>
      <c r="L8" s="752">
        <v>83.84363636363635</v>
      </c>
      <c r="M8" s="752">
        <v>11</v>
      </c>
      <c r="N8" s="753">
        <v>922.27999999999986</v>
      </c>
    </row>
    <row r="9" spans="1:14" ht="14.4" customHeight="1" x14ac:dyDescent="0.3">
      <c r="A9" s="747" t="s">
        <v>544</v>
      </c>
      <c r="B9" s="748" t="s">
        <v>545</v>
      </c>
      <c r="C9" s="749" t="s">
        <v>561</v>
      </c>
      <c r="D9" s="750" t="s">
        <v>562</v>
      </c>
      <c r="E9" s="751">
        <v>50113001</v>
      </c>
      <c r="F9" s="750" t="s">
        <v>570</v>
      </c>
      <c r="G9" s="749" t="s">
        <v>580</v>
      </c>
      <c r="H9" s="749">
        <v>126486</v>
      </c>
      <c r="I9" s="749">
        <v>26486</v>
      </c>
      <c r="J9" s="749" t="s">
        <v>581</v>
      </c>
      <c r="K9" s="749" t="s">
        <v>582</v>
      </c>
      <c r="L9" s="752">
        <v>627.375</v>
      </c>
      <c r="M9" s="752">
        <v>4</v>
      </c>
      <c r="N9" s="753">
        <v>2509.5</v>
      </c>
    </row>
    <row r="10" spans="1:14" ht="14.4" customHeight="1" x14ac:dyDescent="0.3">
      <c r="A10" s="747" t="s">
        <v>544</v>
      </c>
      <c r="B10" s="748" t="s">
        <v>545</v>
      </c>
      <c r="C10" s="749" t="s">
        <v>561</v>
      </c>
      <c r="D10" s="750" t="s">
        <v>562</v>
      </c>
      <c r="E10" s="751">
        <v>50113001</v>
      </c>
      <c r="F10" s="750" t="s">
        <v>570</v>
      </c>
      <c r="G10" s="749" t="s">
        <v>571</v>
      </c>
      <c r="H10" s="749">
        <v>128831</v>
      </c>
      <c r="I10" s="749">
        <v>28831</v>
      </c>
      <c r="J10" s="749" t="s">
        <v>583</v>
      </c>
      <c r="K10" s="749" t="s">
        <v>584</v>
      </c>
      <c r="L10" s="752">
        <v>162.89999999999998</v>
      </c>
      <c r="M10" s="752">
        <v>3</v>
      </c>
      <c r="N10" s="753">
        <v>488.69999999999993</v>
      </c>
    </row>
    <row r="11" spans="1:14" ht="14.4" customHeight="1" x14ac:dyDescent="0.3">
      <c r="A11" s="747" t="s">
        <v>544</v>
      </c>
      <c r="B11" s="748" t="s">
        <v>545</v>
      </c>
      <c r="C11" s="749" t="s">
        <v>561</v>
      </c>
      <c r="D11" s="750" t="s">
        <v>562</v>
      </c>
      <c r="E11" s="751">
        <v>50113001</v>
      </c>
      <c r="F11" s="750" t="s">
        <v>570</v>
      </c>
      <c r="G11" s="749" t="s">
        <v>571</v>
      </c>
      <c r="H11" s="749">
        <v>990178</v>
      </c>
      <c r="I11" s="749">
        <v>0</v>
      </c>
      <c r="J11" s="749" t="s">
        <v>585</v>
      </c>
      <c r="K11" s="749" t="s">
        <v>546</v>
      </c>
      <c r="L11" s="752">
        <v>47.019999999999989</v>
      </c>
      <c r="M11" s="752">
        <v>6</v>
      </c>
      <c r="N11" s="753">
        <v>282.11999999999995</v>
      </c>
    </row>
    <row r="12" spans="1:14" ht="14.4" customHeight="1" x14ac:dyDescent="0.3">
      <c r="A12" s="747" t="s">
        <v>544</v>
      </c>
      <c r="B12" s="748" t="s">
        <v>545</v>
      </c>
      <c r="C12" s="749" t="s">
        <v>561</v>
      </c>
      <c r="D12" s="750" t="s">
        <v>562</v>
      </c>
      <c r="E12" s="751">
        <v>50113001</v>
      </c>
      <c r="F12" s="750" t="s">
        <v>570</v>
      </c>
      <c r="G12" s="749" t="s">
        <v>571</v>
      </c>
      <c r="H12" s="749">
        <v>202701</v>
      </c>
      <c r="I12" s="749">
        <v>202701</v>
      </c>
      <c r="J12" s="749" t="s">
        <v>586</v>
      </c>
      <c r="K12" s="749" t="s">
        <v>587</v>
      </c>
      <c r="L12" s="752">
        <v>116.52</v>
      </c>
      <c r="M12" s="752">
        <v>1</v>
      </c>
      <c r="N12" s="753">
        <v>116.52</v>
      </c>
    </row>
    <row r="13" spans="1:14" ht="14.4" customHeight="1" x14ac:dyDescent="0.3">
      <c r="A13" s="747" t="s">
        <v>544</v>
      </c>
      <c r="B13" s="748" t="s">
        <v>545</v>
      </c>
      <c r="C13" s="749" t="s">
        <v>561</v>
      </c>
      <c r="D13" s="750" t="s">
        <v>562</v>
      </c>
      <c r="E13" s="751">
        <v>50113001</v>
      </c>
      <c r="F13" s="750" t="s">
        <v>570</v>
      </c>
      <c r="G13" s="749" t="s">
        <v>571</v>
      </c>
      <c r="H13" s="749">
        <v>845008</v>
      </c>
      <c r="I13" s="749">
        <v>107806</v>
      </c>
      <c r="J13" s="749" t="s">
        <v>586</v>
      </c>
      <c r="K13" s="749" t="s">
        <v>588</v>
      </c>
      <c r="L13" s="752">
        <v>55.55</v>
      </c>
      <c r="M13" s="752">
        <v>5</v>
      </c>
      <c r="N13" s="753">
        <v>277.75</v>
      </c>
    </row>
    <row r="14" spans="1:14" ht="14.4" customHeight="1" x14ac:dyDescent="0.3">
      <c r="A14" s="747" t="s">
        <v>544</v>
      </c>
      <c r="B14" s="748" t="s">
        <v>545</v>
      </c>
      <c r="C14" s="749" t="s">
        <v>561</v>
      </c>
      <c r="D14" s="750" t="s">
        <v>562</v>
      </c>
      <c r="E14" s="751">
        <v>50113001</v>
      </c>
      <c r="F14" s="750" t="s">
        <v>570</v>
      </c>
      <c r="G14" s="749" t="s">
        <v>571</v>
      </c>
      <c r="H14" s="749">
        <v>185728</v>
      </c>
      <c r="I14" s="749">
        <v>185728</v>
      </c>
      <c r="J14" s="749" t="s">
        <v>589</v>
      </c>
      <c r="K14" s="749" t="s">
        <v>590</v>
      </c>
      <c r="L14" s="752">
        <v>68.939999999999984</v>
      </c>
      <c r="M14" s="752">
        <v>1</v>
      </c>
      <c r="N14" s="753">
        <v>68.939999999999984</v>
      </c>
    </row>
    <row r="15" spans="1:14" ht="14.4" customHeight="1" x14ac:dyDescent="0.3">
      <c r="A15" s="747" t="s">
        <v>544</v>
      </c>
      <c r="B15" s="748" t="s">
        <v>545</v>
      </c>
      <c r="C15" s="749" t="s">
        <v>561</v>
      </c>
      <c r="D15" s="750" t="s">
        <v>562</v>
      </c>
      <c r="E15" s="751">
        <v>50113001</v>
      </c>
      <c r="F15" s="750" t="s">
        <v>570</v>
      </c>
      <c r="G15" s="749" t="s">
        <v>580</v>
      </c>
      <c r="H15" s="749">
        <v>102954</v>
      </c>
      <c r="I15" s="749">
        <v>2954</v>
      </c>
      <c r="J15" s="749" t="s">
        <v>591</v>
      </c>
      <c r="K15" s="749" t="s">
        <v>592</v>
      </c>
      <c r="L15" s="752">
        <v>14.996000000000004</v>
      </c>
      <c r="M15" s="752">
        <v>10</v>
      </c>
      <c r="N15" s="753">
        <v>149.96000000000004</v>
      </c>
    </row>
    <row r="16" spans="1:14" ht="14.4" customHeight="1" x14ac:dyDescent="0.3">
      <c r="A16" s="747" t="s">
        <v>544</v>
      </c>
      <c r="B16" s="748" t="s">
        <v>545</v>
      </c>
      <c r="C16" s="749" t="s">
        <v>561</v>
      </c>
      <c r="D16" s="750" t="s">
        <v>562</v>
      </c>
      <c r="E16" s="751">
        <v>50113001</v>
      </c>
      <c r="F16" s="750" t="s">
        <v>570</v>
      </c>
      <c r="G16" s="749" t="s">
        <v>580</v>
      </c>
      <c r="H16" s="749">
        <v>102945</v>
      </c>
      <c r="I16" s="749">
        <v>2945</v>
      </c>
      <c r="J16" s="749" t="s">
        <v>593</v>
      </c>
      <c r="K16" s="749" t="s">
        <v>594</v>
      </c>
      <c r="L16" s="752">
        <v>8.7200000000000006</v>
      </c>
      <c r="M16" s="752">
        <v>12</v>
      </c>
      <c r="N16" s="753">
        <v>104.64000000000001</v>
      </c>
    </row>
    <row r="17" spans="1:14" ht="14.4" customHeight="1" x14ac:dyDescent="0.3">
      <c r="A17" s="747" t="s">
        <v>544</v>
      </c>
      <c r="B17" s="748" t="s">
        <v>545</v>
      </c>
      <c r="C17" s="749" t="s">
        <v>561</v>
      </c>
      <c r="D17" s="750" t="s">
        <v>562</v>
      </c>
      <c r="E17" s="751">
        <v>50113001</v>
      </c>
      <c r="F17" s="750" t="s">
        <v>570</v>
      </c>
      <c r="G17" s="749" t="s">
        <v>571</v>
      </c>
      <c r="H17" s="749">
        <v>141669</v>
      </c>
      <c r="I17" s="749">
        <v>41669</v>
      </c>
      <c r="J17" s="749" t="s">
        <v>595</v>
      </c>
      <c r="K17" s="749" t="s">
        <v>596</v>
      </c>
      <c r="L17" s="752">
        <v>153.75000000000003</v>
      </c>
      <c r="M17" s="752">
        <v>1</v>
      </c>
      <c r="N17" s="753">
        <v>153.75000000000003</v>
      </c>
    </row>
    <row r="18" spans="1:14" ht="14.4" customHeight="1" x14ac:dyDescent="0.3">
      <c r="A18" s="747" t="s">
        <v>544</v>
      </c>
      <c r="B18" s="748" t="s">
        <v>545</v>
      </c>
      <c r="C18" s="749" t="s">
        <v>561</v>
      </c>
      <c r="D18" s="750" t="s">
        <v>562</v>
      </c>
      <c r="E18" s="751">
        <v>50113001</v>
      </c>
      <c r="F18" s="750" t="s">
        <v>570</v>
      </c>
      <c r="G18" s="749" t="s">
        <v>571</v>
      </c>
      <c r="H18" s="749">
        <v>141671</v>
      </c>
      <c r="I18" s="749">
        <v>41671</v>
      </c>
      <c r="J18" s="749" t="s">
        <v>595</v>
      </c>
      <c r="K18" s="749" t="s">
        <v>597</v>
      </c>
      <c r="L18" s="752">
        <v>479.77000000000021</v>
      </c>
      <c r="M18" s="752">
        <v>1</v>
      </c>
      <c r="N18" s="753">
        <v>479.77000000000021</v>
      </c>
    </row>
    <row r="19" spans="1:14" ht="14.4" customHeight="1" x14ac:dyDescent="0.3">
      <c r="A19" s="747" t="s">
        <v>544</v>
      </c>
      <c r="B19" s="748" t="s">
        <v>545</v>
      </c>
      <c r="C19" s="749" t="s">
        <v>561</v>
      </c>
      <c r="D19" s="750" t="s">
        <v>562</v>
      </c>
      <c r="E19" s="751">
        <v>50113001</v>
      </c>
      <c r="F19" s="750" t="s">
        <v>570</v>
      </c>
      <c r="G19" s="749" t="s">
        <v>571</v>
      </c>
      <c r="H19" s="749">
        <v>176954</v>
      </c>
      <c r="I19" s="749">
        <v>176954</v>
      </c>
      <c r="J19" s="749" t="s">
        <v>598</v>
      </c>
      <c r="K19" s="749" t="s">
        <v>599</v>
      </c>
      <c r="L19" s="752">
        <v>94.888571428571439</v>
      </c>
      <c r="M19" s="752">
        <v>7</v>
      </c>
      <c r="N19" s="753">
        <v>664.22</v>
      </c>
    </row>
    <row r="20" spans="1:14" ht="14.4" customHeight="1" x14ac:dyDescent="0.3">
      <c r="A20" s="747" t="s">
        <v>544</v>
      </c>
      <c r="B20" s="748" t="s">
        <v>545</v>
      </c>
      <c r="C20" s="749" t="s">
        <v>561</v>
      </c>
      <c r="D20" s="750" t="s">
        <v>562</v>
      </c>
      <c r="E20" s="751">
        <v>50113001</v>
      </c>
      <c r="F20" s="750" t="s">
        <v>570</v>
      </c>
      <c r="G20" s="749" t="s">
        <v>571</v>
      </c>
      <c r="H20" s="749">
        <v>167547</v>
      </c>
      <c r="I20" s="749">
        <v>67547</v>
      </c>
      <c r="J20" s="749" t="s">
        <v>600</v>
      </c>
      <c r="K20" s="749" t="s">
        <v>601</v>
      </c>
      <c r="L20" s="752">
        <v>47.12</v>
      </c>
      <c r="M20" s="752">
        <v>3</v>
      </c>
      <c r="N20" s="753">
        <v>141.35999999999999</v>
      </c>
    </row>
    <row r="21" spans="1:14" ht="14.4" customHeight="1" x14ac:dyDescent="0.3">
      <c r="A21" s="747" t="s">
        <v>544</v>
      </c>
      <c r="B21" s="748" t="s">
        <v>545</v>
      </c>
      <c r="C21" s="749" t="s">
        <v>561</v>
      </c>
      <c r="D21" s="750" t="s">
        <v>562</v>
      </c>
      <c r="E21" s="751">
        <v>50113001</v>
      </c>
      <c r="F21" s="750" t="s">
        <v>570</v>
      </c>
      <c r="G21" s="749" t="s">
        <v>580</v>
      </c>
      <c r="H21" s="749">
        <v>127260</v>
      </c>
      <c r="I21" s="749">
        <v>127260</v>
      </c>
      <c r="J21" s="749" t="s">
        <v>602</v>
      </c>
      <c r="K21" s="749" t="s">
        <v>603</v>
      </c>
      <c r="L21" s="752">
        <v>16.131428571428568</v>
      </c>
      <c r="M21" s="752">
        <v>14</v>
      </c>
      <c r="N21" s="753">
        <v>225.83999999999997</v>
      </c>
    </row>
    <row r="22" spans="1:14" ht="14.4" customHeight="1" x14ac:dyDescent="0.3">
      <c r="A22" s="747" t="s">
        <v>544</v>
      </c>
      <c r="B22" s="748" t="s">
        <v>545</v>
      </c>
      <c r="C22" s="749" t="s">
        <v>561</v>
      </c>
      <c r="D22" s="750" t="s">
        <v>562</v>
      </c>
      <c r="E22" s="751">
        <v>50113001</v>
      </c>
      <c r="F22" s="750" t="s">
        <v>570</v>
      </c>
      <c r="G22" s="749" t="s">
        <v>580</v>
      </c>
      <c r="H22" s="749">
        <v>127263</v>
      </c>
      <c r="I22" s="749">
        <v>127263</v>
      </c>
      <c r="J22" s="749" t="s">
        <v>602</v>
      </c>
      <c r="K22" s="749" t="s">
        <v>604</v>
      </c>
      <c r="L22" s="752">
        <v>53.877499999999998</v>
      </c>
      <c r="M22" s="752">
        <v>4</v>
      </c>
      <c r="N22" s="753">
        <v>215.51</v>
      </c>
    </row>
    <row r="23" spans="1:14" ht="14.4" customHeight="1" x14ac:dyDescent="0.3">
      <c r="A23" s="747" t="s">
        <v>544</v>
      </c>
      <c r="B23" s="748" t="s">
        <v>545</v>
      </c>
      <c r="C23" s="749" t="s">
        <v>561</v>
      </c>
      <c r="D23" s="750" t="s">
        <v>562</v>
      </c>
      <c r="E23" s="751">
        <v>50113001</v>
      </c>
      <c r="F23" s="750" t="s">
        <v>570</v>
      </c>
      <c r="G23" s="749" t="s">
        <v>580</v>
      </c>
      <c r="H23" s="749">
        <v>127272</v>
      </c>
      <c r="I23" s="749">
        <v>127272</v>
      </c>
      <c r="J23" s="749" t="s">
        <v>602</v>
      </c>
      <c r="K23" s="749" t="s">
        <v>605</v>
      </c>
      <c r="L23" s="752">
        <v>42.32</v>
      </c>
      <c r="M23" s="752">
        <v>6</v>
      </c>
      <c r="N23" s="753">
        <v>253.92000000000002</v>
      </c>
    </row>
    <row r="24" spans="1:14" ht="14.4" customHeight="1" x14ac:dyDescent="0.3">
      <c r="A24" s="747" t="s">
        <v>544</v>
      </c>
      <c r="B24" s="748" t="s">
        <v>545</v>
      </c>
      <c r="C24" s="749" t="s">
        <v>561</v>
      </c>
      <c r="D24" s="750" t="s">
        <v>562</v>
      </c>
      <c r="E24" s="751">
        <v>50113001</v>
      </c>
      <c r="F24" s="750" t="s">
        <v>570</v>
      </c>
      <c r="G24" s="749" t="s">
        <v>571</v>
      </c>
      <c r="H24" s="749">
        <v>114398</v>
      </c>
      <c r="I24" s="749">
        <v>14398</v>
      </c>
      <c r="J24" s="749" t="s">
        <v>606</v>
      </c>
      <c r="K24" s="749" t="s">
        <v>607</v>
      </c>
      <c r="L24" s="752">
        <v>211.20000000000005</v>
      </c>
      <c r="M24" s="752">
        <v>2</v>
      </c>
      <c r="N24" s="753">
        <v>422.40000000000009</v>
      </c>
    </row>
    <row r="25" spans="1:14" ht="14.4" customHeight="1" x14ac:dyDescent="0.3">
      <c r="A25" s="747" t="s">
        <v>544</v>
      </c>
      <c r="B25" s="748" t="s">
        <v>545</v>
      </c>
      <c r="C25" s="749" t="s">
        <v>561</v>
      </c>
      <c r="D25" s="750" t="s">
        <v>562</v>
      </c>
      <c r="E25" s="751">
        <v>50113001</v>
      </c>
      <c r="F25" s="750" t="s">
        <v>570</v>
      </c>
      <c r="G25" s="749" t="s">
        <v>580</v>
      </c>
      <c r="H25" s="749">
        <v>849453</v>
      </c>
      <c r="I25" s="749">
        <v>163077</v>
      </c>
      <c r="J25" s="749" t="s">
        <v>608</v>
      </c>
      <c r="K25" s="749" t="s">
        <v>609</v>
      </c>
      <c r="L25" s="752">
        <v>22.719999999999995</v>
      </c>
      <c r="M25" s="752">
        <v>1</v>
      </c>
      <c r="N25" s="753">
        <v>22.719999999999995</v>
      </c>
    </row>
    <row r="26" spans="1:14" ht="14.4" customHeight="1" x14ac:dyDescent="0.3">
      <c r="A26" s="747" t="s">
        <v>544</v>
      </c>
      <c r="B26" s="748" t="s">
        <v>545</v>
      </c>
      <c r="C26" s="749" t="s">
        <v>561</v>
      </c>
      <c r="D26" s="750" t="s">
        <v>562</v>
      </c>
      <c r="E26" s="751">
        <v>50113001</v>
      </c>
      <c r="F26" s="750" t="s">
        <v>570</v>
      </c>
      <c r="G26" s="749" t="s">
        <v>571</v>
      </c>
      <c r="H26" s="749">
        <v>194920</v>
      </c>
      <c r="I26" s="749">
        <v>94920</v>
      </c>
      <c r="J26" s="749" t="s">
        <v>610</v>
      </c>
      <c r="K26" s="749" t="s">
        <v>611</v>
      </c>
      <c r="L26" s="752">
        <v>74.27</v>
      </c>
      <c r="M26" s="752">
        <v>6</v>
      </c>
      <c r="N26" s="753">
        <v>445.61999999999995</v>
      </c>
    </row>
    <row r="27" spans="1:14" ht="14.4" customHeight="1" x14ac:dyDescent="0.3">
      <c r="A27" s="747" t="s">
        <v>544</v>
      </c>
      <c r="B27" s="748" t="s">
        <v>545</v>
      </c>
      <c r="C27" s="749" t="s">
        <v>561</v>
      </c>
      <c r="D27" s="750" t="s">
        <v>562</v>
      </c>
      <c r="E27" s="751">
        <v>50113001</v>
      </c>
      <c r="F27" s="750" t="s">
        <v>570</v>
      </c>
      <c r="G27" s="749" t="s">
        <v>546</v>
      </c>
      <c r="H27" s="749">
        <v>197898</v>
      </c>
      <c r="I27" s="749">
        <v>197898</v>
      </c>
      <c r="J27" s="749" t="s">
        <v>612</v>
      </c>
      <c r="K27" s="749" t="s">
        <v>613</v>
      </c>
      <c r="L27" s="752">
        <v>223.30000000000007</v>
      </c>
      <c r="M27" s="752">
        <v>1</v>
      </c>
      <c r="N27" s="753">
        <v>223.30000000000007</v>
      </c>
    </row>
    <row r="28" spans="1:14" ht="14.4" customHeight="1" x14ac:dyDescent="0.3">
      <c r="A28" s="747" t="s">
        <v>544</v>
      </c>
      <c r="B28" s="748" t="s">
        <v>545</v>
      </c>
      <c r="C28" s="749" t="s">
        <v>561</v>
      </c>
      <c r="D28" s="750" t="s">
        <v>562</v>
      </c>
      <c r="E28" s="751">
        <v>50113001</v>
      </c>
      <c r="F28" s="750" t="s">
        <v>570</v>
      </c>
      <c r="G28" s="749" t="s">
        <v>571</v>
      </c>
      <c r="H28" s="749">
        <v>145310</v>
      </c>
      <c r="I28" s="749">
        <v>45310</v>
      </c>
      <c r="J28" s="749" t="s">
        <v>614</v>
      </c>
      <c r="K28" s="749" t="s">
        <v>615</v>
      </c>
      <c r="L28" s="752">
        <v>44.64</v>
      </c>
      <c r="M28" s="752">
        <v>1</v>
      </c>
      <c r="N28" s="753">
        <v>44.64</v>
      </c>
    </row>
    <row r="29" spans="1:14" ht="14.4" customHeight="1" x14ac:dyDescent="0.3">
      <c r="A29" s="747" t="s">
        <v>544</v>
      </c>
      <c r="B29" s="748" t="s">
        <v>545</v>
      </c>
      <c r="C29" s="749" t="s">
        <v>561</v>
      </c>
      <c r="D29" s="750" t="s">
        <v>562</v>
      </c>
      <c r="E29" s="751">
        <v>50113001</v>
      </c>
      <c r="F29" s="750" t="s">
        <v>570</v>
      </c>
      <c r="G29" s="749" t="s">
        <v>546</v>
      </c>
      <c r="H29" s="749">
        <v>164764</v>
      </c>
      <c r="I29" s="749">
        <v>164764</v>
      </c>
      <c r="J29" s="749" t="s">
        <v>616</v>
      </c>
      <c r="K29" s="749" t="s">
        <v>617</v>
      </c>
      <c r="L29" s="752">
        <v>606.9</v>
      </c>
      <c r="M29" s="752">
        <v>1</v>
      </c>
      <c r="N29" s="753">
        <v>606.9</v>
      </c>
    </row>
    <row r="30" spans="1:14" ht="14.4" customHeight="1" x14ac:dyDescent="0.3">
      <c r="A30" s="747" t="s">
        <v>544</v>
      </c>
      <c r="B30" s="748" t="s">
        <v>545</v>
      </c>
      <c r="C30" s="749" t="s">
        <v>561</v>
      </c>
      <c r="D30" s="750" t="s">
        <v>562</v>
      </c>
      <c r="E30" s="751">
        <v>50113001</v>
      </c>
      <c r="F30" s="750" t="s">
        <v>570</v>
      </c>
      <c r="G30" s="749" t="s">
        <v>571</v>
      </c>
      <c r="H30" s="749">
        <v>199295</v>
      </c>
      <c r="I30" s="749">
        <v>99295</v>
      </c>
      <c r="J30" s="749" t="s">
        <v>618</v>
      </c>
      <c r="K30" s="749" t="s">
        <v>619</v>
      </c>
      <c r="L30" s="752">
        <v>26.095000000000002</v>
      </c>
      <c r="M30" s="752">
        <v>6</v>
      </c>
      <c r="N30" s="753">
        <v>156.57000000000002</v>
      </c>
    </row>
    <row r="31" spans="1:14" ht="14.4" customHeight="1" x14ac:dyDescent="0.3">
      <c r="A31" s="747" t="s">
        <v>544</v>
      </c>
      <c r="B31" s="748" t="s">
        <v>545</v>
      </c>
      <c r="C31" s="749" t="s">
        <v>561</v>
      </c>
      <c r="D31" s="750" t="s">
        <v>562</v>
      </c>
      <c r="E31" s="751">
        <v>50113001</v>
      </c>
      <c r="F31" s="750" t="s">
        <v>570</v>
      </c>
      <c r="G31" s="749" t="s">
        <v>571</v>
      </c>
      <c r="H31" s="749">
        <v>196610</v>
      </c>
      <c r="I31" s="749">
        <v>96610</v>
      </c>
      <c r="J31" s="749" t="s">
        <v>620</v>
      </c>
      <c r="K31" s="749" t="s">
        <v>621</v>
      </c>
      <c r="L31" s="752">
        <v>46.38</v>
      </c>
      <c r="M31" s="752">
        <v>1</v>
      </c>
      <c r="N31" s="753">
        <v>46.38</v>
      </c>
    </row>
    <row r="32" spans="1:14" ht="14.4" customHeight="1" x14ac:dyDescent="0.3">
      <c r="A32" s="747" t="s">
        <v>544</v>
      </c>
      <c r="B32" s="748" t="s">
        <v>545</v>
      </c>
      <c r="C32" s="749" t="s">
        <v>561</v>
      </c>
      <c r="D32" s="750" t="s">
        <v>562</v>
      </c>
      <c r="E32" s="751">
        <v>50113001</v>
      </c>
      <c r="F32" s="750" t="s">
        <v>570</v>
      </c>
      <c r="G32" s="749" t="s">
        <v>580</v>
      </c>
      <c r="H32" s="749">
        <v>849054</v>
      </c>
      <c r="I32" s="749">
        <v>107847</v>
      </c>
      <c r="J32" s="749" t="s">
        <v>622</v>
      </c>
      <c r="K32" s="749" t="s">
        <v>588</v>
      </c>
      <c r="L32" s="752">
        <v>98.259999999999991</v>
      </c>
      <c r="M32" s="752">
        <v>1</v>
      </c>
      <c r="N32" s="753">
        <v>98.259999999999991</v>
      </c>
    </row>
    <row r="33" spans="1:14" ht="14.4" customHeight="1" x14ac:dyDescent="0.3">
      <c r="A33" s="747" t="s">
        <v>544</v>
      </c>
      <c r="B33" s="748" t="s">
        <v>545</v>
      </c>
      <c r="C33" s="749" t="s">
        <v>561</v>
      </c>
      <c r="D33" s="750" t="s">
        <v>562</v>
      </c>
      <c r="E33" s="751">
        <v>50113001</v>
      </c>
      <c r="F33" s="750" t="s">
        <v>570</v>
      </c>
      <c r="G33" s="749" t="s">
        <v>571</v>
      </c>
      <c r="H33" s="749">
        <v>110555</v>
      </c>
      <c r="I33" s="749">
        <v>10555</v>
      </c>
      <c r="J33" s="749" t="s">
        <v>623</v>
      </c>
      <c r="K33" s="749" t="s">
        <v>624</v>
      </c>
      <c r="L33" s="752">
        <v>254.97999999999996</v>
      </c>
      <c r="M33" s="752">
        <v>16</v>
      </c>
      <c r="N33" s="753">
        <v>4079.6799999999994</v>
      </c>
    </row>
    <row r="34" spans="1:14" ht="14.4" customHeight="1" x14ac:dyDescent="0.3">
      <c r="A34" s="747" t="s">
        <v>544</v>
      </c>
      <c r="B34" s="748" t="s">
        <v>545</v>
      </c>
      <c r="C34" s="749" t="s">
        <v>561</v>
      </c>
      <c r="D34" s="750" t="s">
        <v>562</v>
      </c>
      <c r="E34" s="751">
        <v>50113001</v>
      </c>
      <c r="F34" s="750" t="s">
        <v>570</v>
      </c>
      <c r="G34" s="749" t="s">
        <v>571</v>
      </c>
      <c r="H34" s="749">
        <v>148888</v>
      </c>
      <c r="I34" s="749">
        <v>48888</v>
      </c>
      <c r="J34" s="749" t="s">
        <v>625</v>
      </c>
      <c r="K34" s="749" t="s">
        <v>626</v>
      </c>
      <c r="L34" s="752">
        <v>58.329999999999991</v>
      </c>
      <c r="M34" s="752">
        <v>1</v>
      </c>
      <c r="N34" s="753">
        <v>58.329999999999991</v>
      </c>
    </row>
    <row r="35" spans="1:14" ht="14.4" customHeight="1" x14ac:dyDescent="0.3">
      <c r="A35" s="747" t="s">
        <v>544</v>
      </c>
      <c r="B35" s="748" t="s">
        <v>545</v>
      </c>
      <c r="C35" s="749" t="s">
        <v>561</v>
      </c>
      <c r="D35" s="750" t="s">
        <v>562</v>
      </c>
      <c r="E35" s="751">
        <v>50113001</v>
      </c>
      <c r="F35" s="750" t="s">
        <v>570</v>
      </c>
      <c r="G35" s="749" t="s">
        <v>571</v>
      </c>
      <c r="H35" s="749">
        <v>186252</v>
      </c>
      <c r="I35" s="749">
        <v>186252</v>
      </c>
      <c r="J35" s="749" t="s">
        <v>625</v>
      </c>
      <c r="K35" s="749" t="s">
        <v>627</v>
      </c>
      <c r="L35" s="752">
        <v>135.56</v>
      </c>
      <c r="M35" s="752">
        <v>1</v>
      </c>
      <c r="N35" s="753">
        <v>135.56</v>
      </c>
    </row>
    <row r="36" spans="1:14" ht="14.4" customHeight="1" x14ac:dyDescent="0.3">
      <c r="A36" s="747" t="s">
        <v>544</v>
      </c>
      <c r="B36" s="748" t="s">
        <v>545</v>
      </c>
      <c r="C36" s="749" t="s">
        <v>561</v>
      </c>
      <c r="D36" s="750" t="s">
        <v>562</v>
      </c>
      <c r="E36" s="751">
        <v>50113001</v>
      </c>
      <c r="F36" s="750" t="s">
        <v>570</v>
      </c>
      <c r="G36" s="749" t="s">
        <v>580</v>
      </c>
      <c r="H36" s="749">
        <v>102720</v>
      </c>
      <c r="I36" s="749">
        <v>2720</v>
      </c>
      <c r="J36" s="749" t="s">
        <v>628</v>
      </c>
      <c r="K36" s="749" t="s">
        <v>629</v>
      </c>
      <c r="L36" s="752">
        <v>186.62000000000003</v>
      </c>
      <c r="M36" s="752">
        <v>1</v>
      </c>
      <c r="N36" s="753">
        <v>186.62000000000003</v>
      </c>
    </row>
    <row r="37" spans="1:14" ht="14.4" customHeight="1" x14ac:dyDescent="0.3">
      <c r="A37" s="747" t="s">
        <v>544</v>
      </c>
      <c r="B37" s="748" t="s">
        <v>545</v>
      </c>
      <c r="C37" s="749" t="s">
        <v>561</v>
      </c>
      <c r="D37" s="750" t="s">
        <v>562</v>
      </c>
      <c r="E37" s="751">
        <v>50113001</v>
      </c>
      <c r="F37" s="750" t="s">
        <v>570</v>
      </c>
      <c r="G37" s="749" t="s">
        <v>571</v>
      </c>
      <c r="H37" s="749">
        <v>184319</v>
      </c>
      <c r="I37" s="749">
        <v>184319</v>
      </c>
      <c r="J37" s="749" t="s">
        <v>630</v>
      </c>
      <c r="K37" s="749" t="s">
        <v>631</v>
      </c>
      <c r="L37" s="752">
        <v>582.70000000000027</v>
      </c>
      <c r="M37" s="752">
        <v>1</v>
      </c>
      <c r="N37" s="753">
        <v>582.70000000000027</v>
      </c>
    </row>
    <row r="38" spans="1:14" ht="14.4" customHeight="1" x14ac:dyDescent="0.3">
      <c r="A38" s="747" t="s">
        <v>544</v>
      </c>
      <c r="B38" s="748" t="s">
        <v>545</v>
      </c>
      <c r="C38" s="749" t="s">
        <v>561</v>
      </c>
      <c r="D38" s="750" t="s">
        <v>562</v>
      </c>
      <c r="E38" s="751">
        <v>50113001</v>
      </c>
      <c r="F38" s="750" t="s">
        <v>570</v>
      </c>
      <c r="G38" s="749" t="s">
        <v>571</v>
      </c>
      <c r="H38" s="749">
        <v>849390</v>
      </c>
      <c r="I38" s="749">
        <v>163314</v>
      </c>
      <c r="J38" s="749" t="s">
        <v>632</v>
      </c>
      <c r="K38" s="749" t="s">
        <v>633</v>
      </c>
      <c r="L38" s="752">
        <v>140.38999999999993</v>
      </c>
      <c r="M38" s="752">
        <v>1</v>
      </c>
      <c r="N38" s="753">
        <v>140.38999999999993</v>
      </c>
    </row>
    <row r="39" spans="1:14" ht="14.4" customHeight="1" x14ac:dyDescent="0.3">
      <c r="A39" s="747" t="s">
        <v>544</v>
      </c>
      <c r="B39" s="748" t="s">
        <v>545</v>
      </c>
      <c r="C39" s="749" t="s">
        <v>561</v>
      </c>
      <c r="D39" s="750" t="s">
        <v>562</v>
      </c>
      <c r="E39" s="751">
        <v>50113001</v>
      </c>
      <c r="F39" s="750" t="s">
        <v>570</v>
      </c>
      <c r="G39" s="749" t="s">
        <v>571</v>
      </c>
      <c r="H39" s="749">
        <v>192351</v>
      </c>
      <c r="I39" s="749">
        <v>92351</v>
      </c>
      <c r="J39" s="749" t="s">
        <v>634</v>
      </c>
      <c r="K39" s="749" t="s">
        <v>635</v>
      </c>
      <c r="L39" s="752">
        <v>86.219999999999985</v>
      </c>
      <c r="M39" s="752">
        <v>25</v>
      </c>
      <c r="N39" s="753">
        <v>2155.4999999999995</v>
      </c>
    </row>
    <row r="40" spans="1:14" ht="14.4" customHeight="1" x14ac:dyDescent="0.3">
      <c r="A40" s="747" t="s">
        <v>544</v>
      </c>
      <c r="B40" s="748" t="s">
        <v>545</v>
      </c>
      <c r="C40" s="749" t="s">
        <v>561</v>
      </c>
      <c r="D40" s="750" t="s">
        <v>562</v>
      </c>
      <c r="E40" s="751">
        <v>50113001</v>
      </c>
      <c r="F40" s="750" t="s">
        <v>570</v>
      </c>
      <c r="G40" s="749" t="s">
        <v>571</v>
      </c>
      <c r="H40" s="749">
        <v>132992</v>
      </c>
      <c r="I40" s="749">
        <v>32992</v>
      </c>
      <c r="J40" s="749" t="s">
        <v>636</v>
      </c>
      <c r="K40" s="749" t="s">
        <v>637</v>
      </c>
      <c r="L40" s="752">
        <v>108.39</v>
      </c>
      <c r="M40" s="752">
        <v>3</v>
      </c>
      <c r="N40" s="753">
        <v>325.17</v>
      </c>
    </row>
    <row r="41" spans="1:14" ht="14.4" customHeight="1" x14ac:dyDescent="0.3">
      <c r="A41" s="747" t="s">
        <v>544</v>
      </c>
      <c r="B41" s="748" t="s">
        <v>545</v>
      </c>
      <c r="C41" s="749" t="s">
        <v>561</v>
      </c>
      <c r="D41" s="750" t="s">
        <v>562</v>
      </c>
      <c r="E41" s="751">
        <v>50113001</v>
      </c>
      <c r="F41" s="750" t="s">
        <v>570</v>
      </c>
      <c r="G41" s="749" t="s">
        <v>580</v>
      </c>
      <c r="H41" s="749">
        <v>112892</v>
      </c>
      <c r="I41" s="749">
        <v>12892</v>
      </c>
      <c r="J41" s="749" t="s">
        <v>638</v>
      </c>
      <c r="K41" s="749" t="s">
        <v>639</v>
      </c>
      <c r="L41" s="752">
        <v>104.34000070509737</v>
      </c>
      <c r="M41" s="752">
        <v>4</v>
      </c>
      <c r="N41" s="753">
        <v>417.36000282038947</v>
      </c>
    </row>
    <row r="42" spans="1:14" ht="14.4" customHeight="1" x14ac:dyDescent="0.3">
      <c r="A42" s="747" t="s">
        <v>544</v>
      </c>
      <c r="B42" s="748" t="s">
        <v>545</v>
      </c>
      <c r="C42" s="749" t="s">
        <v>561</v>
      </c>
      <c r="D42" s="750" t="s">
        <v>562</v>
      </c>
      <c r="E42" s="751">
        <v>50113001</v>
      </c>
      <c r="F42" s="750" t="s">
        <v>570</v>
      </c>
      <c r="G42" s="749" t="s">
        <v>571</v>
      </c>
      <c r="H42" s="749">
        <v>988158</v>
      </c>
      <c r="I42" s="749">
        <v>500933</v>
      </c>
      <c r="J42" s="749" t="s">
        <v>640</v>
      </c>
      <c r="K42" s="749" t="s">
        <v>641</v>
      </c>
      <c r="L42" s="752">
        <v>334.32000000000016</v>
      </c>
      <c r="M42" s="752">
        <v>1</v>
      </c>
      <c r="N42" s="753">
        <v>334.32000000000016</v>
      </c>
    </row>
    <row r="43" spans="1:14" ht="14.4" customHeight="1" x14ac:dyDescent="0.3">
      <c r="A43" s="747" t="s">
        <v>544</v>
      </c>
      <c r="B43" s="748" t="s">
        <v>545</v>
      </c>
      <c r="C43" s="749" t="s">
        <v>561</v>
      </c>
      <c r="D43" s="750" t="s">
        <v>562</v>
      </c>
      <c r="E43" s="751">
        <v>50113001</v>
      </c>
      <c r="F43" s="750" t="s">
        <v>570</v>
      </c>
      <c r="G43" s="749" t="s">
        <v>571</v>
      </c>
      <c r="H43" s="749">
        <v>126247</v>
      </c>
      <c r="I43" s="749">
        <v>26247</v>
      </c>
      <c r="J43" s="749" t="s">
        <v>642</v>
      </c>
      <c r="K43" s="749" t="s">
        <v>641</v>
      </c>
      <c r="L43" s="752">
        <v>205.04</v>
      </c>
      <c r="M43" s="752">
        <v>1</v>
      </c>
      <c r="N43" s="753">
        <v>205.04</v>
      </c>
    </row>
    <row r="44" spans="1:14" ht="14.4" customHeight="1" x14ac:dyDescent="0.3">
      <c r="A44" s="747" t="s">
        <v>544</v>
      </c>
      <c r="B44" s="748" t="s">
        <v>545</v>
      </c>
      <c r="C44" s="749" t="s">
        <v>561</v>
      </c>
      <c r="D44" s="750" t="s">
        <v>562</v>
      </c>
      <c r="E44" s="751">
        <v>50113001</v>
      </c>
      <c r="F44" s="750" t="s">
        <v>570</v>
      </c>
      <c r="G44" s="749" t="s">
        <v>571</v>
      </c>
      <c r="H44" s="749">
        <v>140274</v>
      </c>
      <c r="I44" s="749">
        <v>40274</v>
      </c>
      <c r="J44" s="749" t="s">
        <v>643</v>
      </c>
      <c r="K44" s="749" t="s">
        <v>644</v>
      </c>
      <c r="L44" s="752">
        <v>51.770000000000017</v>
      </c>
      <c r="M44" s="752">
        <v>1</v>
      </c>
      <c r="N44" s="753">
        <v>51.770000000000017</v>
      </c>
    </row>
    <row r="45" spans="1:14" ht="14.4" customHeight="1" x14ac:dyDescent="0.3">
      <c r="A45" s="747" t="s">
        <v>544</v>
      </c>
      <c r="B45" s="748" t="s">
        <v>545</v>
      </c>
      <c r="C45" s="749" t="s">
        <v>561</v>
      </c>
      <c r="D45" s="750" t="s">
        <v>562</v>
      </c>
      <c r="E45" s="751">
        <v>50113001</v>
      </c>
      <c r="F45" s="750" t="s">
        <v>570</v>
      </c>
      <c r="G45" s="749" t="s">
        <v>571</v>
      </c>
      <c r="H45" s="749">
        <v>117166</v>
      </c>
      <c r="I45" s="749">
        <v>17166</v>
      </c>
      <c r="J45" s="749" t="s">
        <v>645</v>
      </c>
      <c r="K45" s="749" t="s">
        <v>646</v>
      </c>
      <c r="L45" s="752">
        <v>81.04000000000002</v>
      </c>
      <c r="M45" s="752">
        <v>1</v>
      </c>
      <c r="N45" s="753">
        <v>81.04000000000002</v>
      </c>
    </row>
    <row r="46" spans="1:14" ht="14.4" customHeight="1" x14ac:dyDescent="0.3">
      <c r="A46" s="747" t="s">
        <v>544</v>
      </c>
      <c r="B46" s="748" t="s">
        <v>545</v>
      </c>
      <c r="C46" s="749" t="s">
        <v>561</v>
      </c>
      <c r="D46" s="750" t="s">
        <v>562</v>
      </c>
      <c r="E46" s="751">
        <v>50113001</v>
      </c>
      <c r="F46" s="750" t="s">
        <v>570</v>
      </c>
      <c r="G46" s="749" t="s">
        <v>571</v>
      </c>
      <c r="H46" s="749">
        <v>176496</v>
      </c>
      <c r="I46" s="749">
        <v>76496</v>
      </c>
      <c r="J46" s="749" t="s">
        <v>647</v>
      </c>
      <c r="K46" s="749" t="s">
        <v>648</v>
      </c>
      <c r="L46" s="752">
        <v>125.43000000000002</v>
      </c>
      <c r="M46" s="752">
        <v>17</v>
      </c>
      <c r="N46" s="753">
        <v>2132.3100000000004</v>
      </c>
    </row>
    <row r="47" spans="1:14" ht="14.4" customHeight="1" x14ac:dyDescent="0.3">
      <c r="A47" s="747" t="s">
        <v>544</v>
      </c>
      <c r="B47" s="748" t="s">
        <v>545</v>
      </c>
      <c r="C47" s="749" t="s">
        <v>561</v>
      </c>
      <c r="D47" s="750" t="s">
        <v>562</v>
      </c>
      <c r="E47" s="751">
        <v>50113001</v>
      </c>
      <c r="F47" s="750" t="s">
        <v>570</v>
      </c>
      <c r="G47" s="749" t="s">
        <v>571</v>
      </c>
      <c r="H47" s="749">
        <v>102679</v>
      </c>
      <c r="I47" s="749">
        <v>2679</v>
      </c>
      <c r="J47" s="749" t="s">
        <v>649</v>
      </c>
      <c r="K47" s="749" t="s">
        <v>650</v>
      </c>
      <c r="L47" s="752">
        <v>164.48000000000002</v>
      </c>
      <c r="M47" s="752">
        <v>8</v>
      </c>
      <c r="N47" s="753">
        <v>1315.8400000000001</v>
      </c>
    </row>
    <row r="48" spans="1:14" ht="14.4" customHeight="1" x14ac:dyDescent="0.3">
      <c r="A48" s="747" t="s">
        <v>544</v>
      </c>
      <c r="B48" s="748" t="s">
        <v>545</v>
      </c>
      <c r="C48" s="749" t="s">
        <v>561</v>
      </c>
      <c r="D48" s="750" t="s">
        <v>562</v>
      </c>
      <c r="E48" s="751">
        <v>50113001</v>
      </c>
      <c r="F48" s="750" t="s">
        <v>570</v>
      </c>
      <c r="G48" s="749" t="s">
        <v>571</v>
      </c>
      <c r="H48" s="749">
        <v>162316</v>
      </c>
      <c r="I48" s="749">
        <v>62316</v>
      </c>
      <c r="J48" s="749" t="s">
        <v>651</v>
      </c>
      <c r="K48" s="749" t="s">
        <v>652</v>
      </c>
      <c r="L48" s="752">
        <v>149.45000000000005</v>
      </c>
      <c r="M48" s="752">
        <v>1</v>
      </c>
      <c r="N48" s="753">
        <v>149.45000000000005</v>
      </c>
    </row>
    <row r="49" spans="1:14" ht="14.4" customHeight="1" x14ac:dyDescent="0.3">
      <c r="A49" s="747" t="s">
        <v>544</v>
      </c>
      <c r="B49" s="748" t="s">
        <v>545</v>
      </c>
      <c r="C49" s="749" t="s">
        <v>561</v>
      </c>
      <c r="D49" s="750" t="s">
        <v>562</v>
      </c>
      <c r="E49" s="751">
        <v>50113001</v>
      </c>
      <c r="F49" s="750" t="s">
        <v>570</v>
      </c>
      <c r="G49" s="749" t="s">
        <v>571</v>
      </c>
      <c r="H49" s="749">
        <v>162317</v>
      </c>
      <c r="I49" s="749">
        <v>62317</v>
      </c>
      <c r="J49" s="749" t="s">
        <v>651</v>
      </c>
      <c r="K49" s="749" t="s">
        <v>653</v>
      </c>
      <c r="L49" s="752">
        <v>286.00000000000006</v>
      </c>
      <c r="M49" s="752">
        <v>1</v>
      </c>
      <c r="N49" s="753">
        <v>286.00000000000006</v>
      </c>
    </row>
    <row r="50" spans="1:14" ht="14.4" customHeight="1" x14ac:dyDescent="0.3">
      <c r="A50" s="747" t="s">
        <v>544</v>
      </c>
      <c r="B50" s="748" t="s">
        <v>545</v>
      </c>
      <c r="C50" s="749" t="s">
        <v>561</v>
      </c>
      <c r="D50" s="750" t="s">
        <v>562</v>
      </c>
      <c r="E50" s="751">
        <v>50113001</v>
      </c>
      <c r="F50" s="750" t="s">
        <v>570</v>
      </c>
      <c r="G50" s="749" t="s">
        <v>580</v>
      </c>
      <c r="H50" s="749">
        <v>146980</v>
      </c>
      <c r="I50" s="749">
        <v>46980</v>
      </c>
      <c r="J50" s="749" t="s">
        <v>654</v>
      </c>
      <c r="K50" s="749" t="s">
        <v>655</v>
      </c>
      <c r="L50" s="752">
        <v>204.87000000000003</v>
      </c>
      <c r="M50" s="752">
        <v>3</v>
      </c>
      <c r="N50" s="753">
        <v>614.61000000000013</v>
      </c>
    </row>
    <row r="51" spans="1:14" ht="14.4" customHeight="1" x14ac:dyDescent="0.3">
      <c r="A51" s="747" t="s">
        <v>544</v>
      </c>
      <c r="B51" s="748" t="s">
        <v>545</v>
      </c>
      <c r="C51" s="749" t="s">
        <v>561</v>
      </c>
      <c r="D51" s="750" t="s">
        <v>562</v>
      </c>
      <c r="E51" s="751">
        <v>50113001</v>
      </c>
      <c r="F51" s="750" t="s">
        <v>570</v>
      </c>
      <c r="G51" s="749" t="s">
        <v>580</v>
      </c>
      <c r="H51" s="749">
        <v>49941</v>
      </c>
      <c r="I51" s="749">
        <v>49941</v>
      </c>
      <c r="J51" s="749" t="s">
        <v>656</v>
      </c>
      <c r="K51" s="749" t="s">
        <v>657</v>
      </c>
      <c r="L51" s="752">
        <v>291.64999999999986</v>
      </c>
      <c r="M51" s="752">
        <v>1</v>
      </c>
      <c r="N51" s="753">
        <v>291.64999999999986</v>
      </c>
    </row>
    <row r="52" spans="1:14" ht="14.4" customHeight="1" x14ac:dyDescent="0.3">
      <c r="A52" s="747" t="s">
        <v>544</v>
      </c>
      <c r="B52" s="748" t="s">
        <v>545</v>
      </c>
      <c r="C52" s="749" t="s">
        <v>561</v>
      </c>
      <c r="D52" s="750" t="s">
        <v>562</v>
      </c>
      <c r="E52" s="751">
        <v>50113001</v>
      </c>
      <c r="F52" s="750" t="s">
        <v>570</v>
      </c>
      <c r="G52" s="749" t="s">
        <v>580</v>
      </c>
      <c r="H52" s="749">
        <v>145499</v>
      </c>
      <c r="I52" s="749">
        <v>45499</v>
      </c>
      <c r="J52" s="749" t="s">
        <v>656</v>
      </c>
      <c r="K52" s="749" t="s">
        <v>658</v>
      </c>
      <c r="L52" s="752">
        <v>101.75555555555555</v>
      </c>
      <c r="M52" s="752">
        <v>9</v>
      </c>
      <c r="N52" s="753">
        <v>915.8</v>
      </c>
    </row>
    <row r="53" spans="1:14" ht="14.4" customHeight="1" x14ac:dyDescent="0.3">
      <c r="A53" s="747" t="s">
        <v>544</v>
      </c>
      <c r="B53" s="748" t="s">
        <v>545</v>
      </c>
      <c r="C53" s="749" t="s">
        <v>561</v>
      </c>
      <c r="D53" s="750" t="s">
        <v>562</v>
      </c>
      <c r="E53" s="751">
        <v>50113001</v>
      </c>
      <c r="F53" s="750" t="s">
        <v>570</v>
      </c>
      <c r="G53" s="749" t="s">
        <v>580</v>
      </c>
      <c r="H53" s="749">
        <v>131536</v>
      </c>
      <c r="I53" s="749">
        <v>31536</v>
      </c>
      <c r="J53" s="749" t="s">
        <v>659</v>
      </c>
      <c r="K53" s="749" t="s">
        <v>660</v>
      </c>
      <c r="L53" s="752">
        <v>207.41999999999993</v>
      </c>
      <c r="M53" s="752">
        <v>1</v>
      </c>
      <c r="N53" s="753">
        <v>207.41999999999993</v>
      </c>
    </row>
    <row r="54" spans="1:14" ht="14.4" customHeight="1" x14ac:dyDescent="0.3">
      <c r="A54" s="747" t="s">
        <v>544</v>
      </c>
      <c r="B54" s="748" t="s">
        <v>545</v>
      </c>
      <c r="C54" s="749" t="s">
        <v>561</v>
      </c>
      <c r="D54" s="750" t="s">
        <v>562</v>
      </c>
      <c r="E54" s="751">
        <v>50113001</v>
      </c>
      <c r="F54" s="750" t="s">
        <v>570</v>
      </c>
      <c r="G54" s="749" t="s">
        <v>580</v>
      </c>
      <c r="H54" s="749">
        <v>132225</v>
      </c>
      <c r="I54" s="749">
        <v>32225</v>
      </c>
      <c r="J54" s="749" t="s">
        <v>659</v>
      </c>
      <c r="K54" s="749" t="s">
        <v>661</v>
      </c>
      <c r="L54" s="752">
        <v>72.332857142857165</v>
      </c>
      <c r="M54" s="752">
        <v>14</v>
      </c>
      <c r="N54" s="753">
        <v>1012.6600000000003</v>
      </c>
    </row>
    <row r="55" spans="1:14" ht="14.4" customHeight="1" x14ac:dyDescent="0.3">
      <c r="A55" s="747" t="s">
        <v>544</v>
      </c>
      <c r="B55" s="748" t="s">
        <v>545</v>
      </c>
      <c r="C55" s="749" t="s">
        <v>561</v>
      </c>
      <c r="D55" s="750" t="s">
        <v>562</v>
      </c>
      <c r="E55" s="751">
        <v>50113001</v>
      </c>
      <c r="F55" s="750" t="s">
        <v>570</v>
      </c>
      <c r="G55" s="749" t="s">
        <v>580</v>
      </c>
      <c r="H55" s="749">
        <v>158037</v>
      </c>
      <c r="I55" s="749">
        <v>58037</v>
      </c>
      <c r="J55" s="749" t="s">
        <v>662</v>
      </c>
      <c r="K55" s="749" t="s">
        <v>663</v>
      </c>
      <c r="L55" s="752">
        <v>93.85499999999999</v>
      </c>
      <c r="M55" s="752">
        <v>4</v>
      </c>
      <c r="N55" s="753">
        <v>375.41999999999996</v>
      </c>
    </row>
    <row r="56" spans="1:14" ht="14.4" customHeight="1" x14ac:dyDescent="0.3">
      <c r="A56" s="747" t="s">
        <v>544</v>
      </c>
      <c r="B56" s="748" t="s">
        <v>545</v>
      </c>
      <c r="C56" s="749" t="s">
        <v>561</v>
      </c>
      <c r="D56" s="750" t="s">
        <v>562</v>
      </c>
      <c r="E56" s="751">
        <v>50113001</v>
      </c>
      <c r="F56" s="750" t="s">
        <v>570</v>
      </c>
      <c r="G56" s="749" t="s">
        <v>571</v>
      </c>
      <c r="H56" s="749">
        <v>191624</v>
      </c>
      <c r="I56" s="749">
        <v>91624</v>
      </c>
      <c r="J56" s="749" t="s">
        <v>664</v>
      </c>
      <c r="K56" s="749" t="s">
        <v>665</v>
      </c>
      <c r="L56" s="752">
        <v>58.14</v>
      </c>
      <c r="M56" s="752">
        <v>1</v>
      </c>
      <c r="N56" s="753">
        <v>58.14</v>
      </c>
    </row>
    <row r="57" spans="1:14" ht="14.4" customHeight="1" x14ac:dyDescent="0.3">
      <c r="A57" s="747" t="s">
        <v>544</v>
      </c>
      <c r="B57" s="748" t="s">
        <v>545</v>
      </c>
      <c r="C57" s="749" t="s">
        <v>561</v>
      </c>
      <c r="D57" s="750" t="s">
        <v>562</v>
      </c>
      <c r="E57" s="751">
        <v>50113001</v>
      </c>
      <c r="F57" s="750" t="s">
        <v>570</v>
      </c>
      <c r="G57" s="749" t="s">
        <v>580</v>
      </c>
      <c r="H57" s="749">
        <v>850269</v>
      </c>
      <c r="I57" s="749">
        <v>128123</v>
      </c>
      <c r="J57" s="749" t="s">
        <v>666</v>
      </c>
      <c r="K57" s="749" t="s">
        <v>667</v>
      </c>
      <c r="L57" s="752">
        <v>91.990000000000023</v>
      </c>
      <c r="M57" s="752">
        <v>1</v>
      </c>
      <c r="N57" s="753">
        <v>91.990000000000023</v>
      </c>
    </row>
    <row r="58" spans="1:14" ht="14.4" customHeight="1" x14ac:dyDescent="0.3">
      <c r="A58" s="747" t="s">
        <v>544</v>
      </c>
      <c r="B58" s="748" t="s">
        <v>545</v>
      </c>
      <c r="C58" s="749" t="s">
        <v>561</v>
      </c>
      <c r="D58" s="750" t="s">
        <v>562</v>
      </c>
      <c r="E58" s="751">
        <v>50113001</v>
      </c>
      <c r="F58" s="750" t="s">
        <v>570</v>
      </c>
      <c r="G58" s="749" t="s">
        <v>571</v>
      </c>
      <c r="H58" s="749">
        <v>848172</v>
      </c>
      <c r="I58" s="749">
        <v>0</v>
      </c>
      <c r="J58" s="749" t="s">
        <v>668</v>
      </c>
      <c r="K58" s="749" t="s">
        <v>546</v>
      </c>
      <c r="L58" s="752">
        <v>178.41</v>
      </c>
      <c r="M58" s="752">
        <v>4</v>
      </c>
      <c r="N58" s="753">
        <v>713.64</v>
      </c>
    </row>
    <row r="59" spans="1:14" ht="14.4" customHeight="1" x14ac:dyDescent="0.3">
      <c r="A59" s="747" t="s">
        <v>544</v>
      </c>
      <c r="B59" s="748" t="s">
        <v>545</v>
      </c>
      <c r="C59" s="749" t="s">
        <v>561</v>
      </c>
      <c r="D59" s="750" t="s">
        <v>562</v>
      </c>
      <c r="E59" s="751">
        <v>50113001</v>
      </c>
      <c r="F59" s="750" t="s">
        <v>570</v>
      </c>
      <c r="G59" s="749" t="s">
        <v>571</v>
      </c>
      <c r="H59" s="749">
        <v>845329</v>
      </c>
      <c r="I59" s="749">
        <v>0</v>
      </c>
      <c r="J59" s="749" t="s">
        <v>669</v>
      </c>
      <c r="K59" s="749" t="s">
        <v>546</v>
      </c>
      <c r="L59" s="752">
        <v>178.40999999999997</v>
      </c>
      <c r="M59" s="752">
        <v>30</v>
      </c>
      <c r="N59" s="753">
        <v>5352.2999999999993</v>
      </c>
    </row>
    <row r="60" spans="1:14" ht="14.4" customHeight="1" x14ac:dyDescent="0.3">
      <c r="A60" s="747" t="s">
        <v>544</v>
      </c>
      <c r="B60" s="748" t="s">
        <v>545</v>
      </c>
      <c r="C60" s="749" t="s">
        <v>561</v>
      </c>
      <c r="D60" s="750" t="s">
        <v>562</v>
      </c>
      <c r="E60" s="751">
        <v>50113001</v>
      </c>
      <c r="F60" s="750" t="s">
        <v>570</v>
      </c>
      <c r="G60" s="749" t="s">
        <v>571</v>
      </c>
      <c r="H60" s="749">
        <v>203954</v>
      </c>
      <c r="I60" s="749">
        <v>203954</v>
      </c>
      <c r="J60" s="749" t="s">
        <v>670</v>
      </c>
      <c r="K60" s="749" t="s">
        <v>671</v>
      </c>
      <c r="L60" s="752">
        <v>92.403749999999988</v>
      </c>
      <c r="M60" s="752">
        <v>8</v>
      </c>
      <c r="N60" s="753">
        <v>739.2299999999999</v>
      </c>
    </row>
    <row r="61" spans="1:14" ht="14.4" customHeight="1" x14ac:dyDescent="0.3">
      <c r="A61" s="747" t="s">
        <v>544</v>
      </c>
      <c r="B61" s="748" t="s">
        <v>545</v>
      </c>
      <c r="C61" s="749" t="s">
        <v>561</v>
      </c>
      <c r="D61" s="750" t="s">
        <v>562</v>
      </c>
      <c r="E61" s="751">
        <v>50113001</v>
      </c>
      <c r="F61" s="750" t="s">
        <v>570</v>
      </c>
      <c r="G61" s="749" t="s">
        <v>580</v>
      </c>
      <c r="H61" s="749">
        <v>158716</v>
      </c>
      <c r="I61" s="749">
        <v>158716</v>
      </c>
      <c r="J61" s="749" t="s">
        <v>672</v>
      </c>
      <c r="K61" s="749" t="s">
        <v>673</v>
      </c>
      <c r="L61" s="752">
        <v>174.4499999999999</v>
      </c>
      <c r="M61" s="752">
        <v>1</v>
      </c>
      <c r="N61" s="753">
        <v>174.4499999999999</v>
      </c>
    </row>
    <row r="62" spans="1:14" ht="14.4" customHeight="1" x14ac:dyDescent="0.3">
      <c r="A62" s="747" t="s">
        <v>544</v>
      </c>
      <c r="B62" s="748" t="s">
        <v>545</v>
      </c>
      <c r="C62" s="749" t="s">
        <v>561</v>
      </c>
      <c r="D62" s="750" t="s">
        <v>562</v>
      </c>
      <c r="E62" s="751">
        <v>50113001</v>
      </c>
      <c r="F62" s="750" t="s">
        <v>570</v>
      </c>
      <c r="G62" s="749" t="s">
        <v>580</v>
      </c>
      <c r="H62" s="749">
        <v>158673</v>
      </c>
      <c r="I62" s="749">
        <v>158673</v>
      </c>
      <c r="J62" s="749" t="s">
        <v>674</v>
      </c>
      <c r="K62" s="749" t="s">
        <v>675</v>
      </c>
      <c r="L62" s="752">
        <v>26.40499999999999</v>
      </c>
      <c r="M62" s="752">
        <v>8</v>
      </c>
      <c r="N62" s="753">
        <v>211.23999999999992</v>
      </c>
    </row>
    <row r="63" spans="1:14" ht="14.4" customHeight="1" x14ac:dyDescent="0.3">
      <c r="A63" s="747" t="s">
        <v>544</v>
      </c>
      <c r="B63" s="748" t="s">
        <v>545</v>
      </c>
      <c r="C63" s="749" t="s">
        <v>561</v>
      </c>
      <c r="D63" s="750" t="s">
        <v>562</v>
      </c>
      <c r="E63" s="751">
        <v>50113001</v>
      </c>
      <c r="F63" s="750" t="s">
        <v>570</v>
      </c>
      <c r="G63" s="749" t="s">
        <v>580</v>
      </c>
      <c r="H63" s="749">
        <v>158692</v>
      </c>
      <c r="I63" s="749">
        <v>158692</v>
      </c>
      <c r="J63" s="749" t="s">
        <v>676</v>
      </c>
      <c r="K63" s="749" t="s">
        <v>677</v>
      </c>
      <c r="L63" s="752">
        <v>26.112499999999997</v>
      </c>
      <c r="M63" s="752">
        <v>8</v>
      </c>
      <c r="N63" s="753">
        <v>208.89999999999998</v>
      </c>
    </row>
    <row r="64" spans="1:14" ht="14.4" customHeight="1" x14ac:dyDescent="0.3">
      <c r="A64" s="747" t="s">
        <v>544</v>
      </c>
      <c r="B64" s="748" t="s">
        <v>545</v>
      </c>
      <c r="C64" s="749" t="s">
        <v>561</v>
      </c>
      <c r="D64" s="750" t="s">
        <v>562</v>
      </c>
      <c r="E64" s="751">
        <v>50113001</v>
      </c>
      <c r="F64" s="750" t="s">
        <v>570</v>
      </c>
      <c r="G64" s="749" t="s">
        <v>580</v>
      </c>
      <c r="H64" s="749">
        <v>158697</v>
      </c>
      <c r="I64" s="749">
        <v>158697</v>
      </c>
      <c r="J64" s="749" t="s">
        <v>676</v>
      </c>
      <c r="K64" s="749" t="s">
        <v>678</v>
      </c>
      <c r="L64" s="752">
        <v>87.13</v>
      </c>
      <c r="M64" s="752">
        <v>2</v>
      </c>
      <c r="N64" s="753">
        <v>174.26</v>
      </c>
    </row>
    <row r="65" spans="1:14" ht="14.4" customHeight="1" x14ac:dyDescent="0.3">
      <c r="A65" s="747" t="s">
        <v>544</v>
      </c>
      <c r="B65" s="748" t="s">
        <v>545</v>
      </c>
      <c r="C65" s="749" t="s">
        <v>561</v>
      </c>
      <c r="D65" s="750" t="s">
        <v>562</v>
      </c>
      <c r="E65" s="751">
        <v>50113001</v>
      </c>
      <c r="F65" s="750" t="s">
        <v>570</v>
      </c>
      <c r="G65" s="749" t="s">
        <v>571</v>
      </c>
      <c r="H65" s="749">
        <v>500458</v>
      </c>
      <c r="I65" s="749">
        <v>0</v>
      </c>
      <c r="J65" s="749" t="s">
        <v>679</v>
      </c>
      <c r="K65" s="749" t="s">
        <v>546</v>
      </c>
      <c r="L65" s="752">
        <v>123.71999999999998</v>
      </c>
      <c r="M65" s="752">
        <v>1</v>
      </c>
      <c r="N65" s="753">
        <v>123.71999999999998</v>
      </c>
    </row>
    <row r="66" spans="1:14" ht="14.4" customHeight="1" x14ac:dyDescent="0.3">
      <c r="A66" s="747" t="s">
        <v>544</v>
      </c>
      <c r="B66" s="748" t="s">
        <v>545</v>
      </c>
      <c r="C66" s="749" t="s">
        <v>561</v>
      </c>
      <c r="D66" s="750" t="s">
        <v>562</v>
      </c>
      <c r="E66" s="751">
        <v>50113001</v>
      </c>
      <c r="F66" s="750" t="s">
        <v>570</v>
      </c>
      <c r="G66" s="749" t="s">
        <v>571</v>
      </c>
      <c r="H66" s="749">
        <v>394130</v>
      </c>
      <c r="I66" s="749">
        <v>0</v>
      </c>
      <c r="J66" s="749" t="s">
        <v>680</v>
      </c>
      <c r="K66" s="749" t="s">
        <v>546</v>
      </c>
      <c r="L66" s="752">
        <v>30.879999999999995</v>
      </c>
      <c r="M66" s="752">
        <v>2</v>
      </c>
      <c r="N66" s="753">
        <v>61.759999999999991</v>
      </c>
    </row>
    <row r="67" spans="1:14" ht="14.4" customHeight="1" x14ac:dyDescent="0.3">
      <c r="A67" s="747" t="s">
        <v>544</v>
      </c>
      <c r="B67" s="748" t="s">
        <v>545</v>
      </c>
      <c r="C67" s="749" t="s">
        <v>561</v>
      </c>
      <c r="D67" s="750" t="s">
        <v>562</v>
      </c>
      <c r="E67" s="751">
        <v>50113001</v>
      </c>
      <c r="F67" s="750" t="s">
        <v>570</v>
      </c>
      <c r="G67" s="749" t="s">
        <v>571</v>
      </c>
      <c r="H67" s="749">
        <v>199466</v>
      </c>
      <c r="I67" s="749">
        <v>199466</v>
      </c>
      <c r="J67" s="749" t="s">
        <v>681</v>
      </c>
      <c r="K67" s="749" t="s">
        <v>682</v>
      </c>
      <c r="L67" s="752">
        <v>112.51769230769231</v>
      </c>
      <c r="M67" s="752">
        <v>13</v>
      </c>
      <c r="N67" s="753">
        <v>1462.73</v>
      </c>
    </row>
    <row r="68" spans="1:14" ht="14.4" customHeight="1" x14ac:dyDescent="0.3">
      <c r="A68" s="747" t="s">
        <v>544</v>
      </c>
      <c r="B68" s="748" t="s">
        <v>545</v>
      </c>
      <c r="C68" s="749" t="s">
        <v>561</v>
      </c>
      <c r="D68" s="750" t="s">
        <v>562</v>
      </c>
      <c r="E68" s="751">
        <v>50113001</v>
      </c>
      <c r="F68" s="750" t="s">
        <v>570</v>
      </c>
      <c r="G68" s="749" t="s">
        <v>571</v>
      </c>
      <c r="H68" s="749">
        <v>147514</v>
      </c>
      <c r="I68" s="749">
        <v>47514</v>
      </c>
      <c r="J68" s="749" t="s">
        <v>683</v>
      </c>
      <c r="K68" s="749" t="s">
        <v>684</v>
      </c>
      <c r="L68" s="752">
        <v>37.379999999999995</v>
      </c>
      <c r="M68" s="752">
        <v>2</v>
      </c>
      <c r="N68" s="753">
        <v>74.759999999999991</v>
      </c>
    </row>
    <row r="69" spans="1:14" ht="14.4" customHeight="1" x14ac:dyDescent="0.3">
      <c r="A69" s="747" t="s">
        <v>544</v>
      </c>
      <c r="B69" s="748" t="s">
        <v>545</v>
      </c>
      <c r="C69" s="749" t="s">
        <v>561</v>
      </c>
      <c r="D69" s="750" t="s">
        <v>562</v>
      </c>
      <c r="E69" s="751">
        <v>50113001</v>
      </c>
      <c r="F69" s="750" t="s">
        <v>570</v>
      </c>
      <c r="G69" s="749" t="s">
        <v>571</v>
      </c>
      <c r="H69" s="749">
        <v>147515</v>
      </c>
      <c r="I69" s="749">
        <v>47515</v>
      </c>
      <c r="J69" s="749" t="s">
        <v>683</v>
      </c>
      <c r="K69" s="749" t="s">
        <v>685</v>
      </c>
      <c r="L69" s="752">
        <v>143.65</v>
      </c>
      <c r="M69" s="752">
        <v>1</v>
      </c>
      <c r="N69" s="753">
        <v>143.65</v>
      </c>
    </row>
    <row r="70" spans="1:14" ht="14.4" customHeight="1" x14ac:dyDescent="0.3">
      <c r="A70" s="747" t="s">
        <v>544</v>
      </c>
      <c r="B70" s="748" t="s">
        <v>545</v>
      </c>
      <c r="C70" s="749" t="s">
        <v>561</v>
      </c>
      <c r="D70" s="750" t="s">
        <v>562</v>
      </c>
      <c r="E70" s="751">
        <v>50113001</v>
      </c>
      <c r="F70" s="750" t="s">
        <v>570</v>
      </c>
      <c r="G70" s="749" t="s">
        <v>571</v>
      </c>
      <c r="H70" s="749">
        <v>188663</v>
      </c>
      <c r="I70" s="749">
        <v>17994</v>
      </c>
      <c r="J70" s="749" t="s">
        <v>686</v>
      </c>
      <c r="K70" s="749" t="s">
        <v>687</v>
      </c>
      <c r="L70" s="752">
        <v>112.31</v>
      </c>
      <c r="M70" s="752">
        <v>1</v>
      </c>
      <c r="N70" s="753">
        <v>112.31</v>
      </c>
    </row>
    <row r="71" spans="1:14" ht="14.4" customHeight="1" x14ac:dyDescent="0.3">
      <c r="A71" s="747" t="s">
        <v>544</v>
      </c>
      <c r="B71" s="748" t="s">
        <v>545</v>
      </c>
      <c r="C71" s="749" t="s">
        <v>561</v>
      </c>
      <c r="D71" s="750" t="s">
        <v>562</v>
      </c>
      <c r="E71" s="751">
        <v>50113001</v>
      </c>
      <c r="F71" s="750" t="s">
        <v>570</v>
      </c>
      <c r="G71" s="749" t="s">
        <v>571</v>
      </c>
      <c r="H71" s="749">
        <v>137275</v>
      </c>
      <c r="I71" s="749">
        <v>137275</v>
      </c>
      <c r="J71" s="749" t="s">
        <v>688</v>
      </c>
      <c r="K71" s="749" t="s">
        <v>689</v>
      </c>
      <c r="L71" s="752">
        <v>1055.8900000000003</v>
      </c>
      <c r="M71" s="752">
        <v>1</v>
      </c>
      <c r="N71" s="753">
        <v>1055.8900000000003</v>
      </c>
    </row>
    <row r="72" spans="1:14" ht="14.4" customHeight="1" x14ac:dyDescent="0.3">
      <c r="A72" s="747" t="s">
        <v>544</v>
      </c>
      <c r="B72" s="748" t="s">
        <v>545</v>
      </c>
      <c r="C72" s="749" t="s">
        <v>561</v>
      </c>
      <c r="D72" s="750" t="s">
        <v>562</v>
      </c>
      <c r="E72" s="751">
        <v>50113001</v>
      </c>
      <c r="F72" s="750" t="s">
        <v>570</v>
      </c>
      <c r="G72" s="749" t="s">
        <v>571</v>
      </c>
      <c r="H72" s="749">
        <v>164888</v>
      </c>
      <c r="I72" s="749">
        <v>164888</v>
      </c>
      <c r="J72" s="749" t="s">
        <v>690</v>
      </c>
      <c r="K72" s="749" t="s">
        <v>691</v>
      </c>
      <c r="L72" s="752">
        <v>215.31000000000006</v>
      </c>
      <c r="M72" s="752">
        <v>2</v>
      </c>
      <c r="N72" s="753">
        <v>430.62000000000012</v>
      </c>
    </row>
    <row r="73" spans="1:14" ht="14.4" customHeight="1" x14ac:dyDescent="0.3">
      <c r="A73" s="747" t="s">
        <v>544</v>
      </c>
      <c r="B73" s="748" t="s">
        <v>545</v>
      </c>
      <c r="C73" s="749" t="s">
        <v>561</v>
      </c>
      <c r="D73" s="750" t="s">
        <v>562</v>
      </c>
      <c r="E73" s="751">
        <v>50113001</v>
      </c>
      <c r="F73" s="750" t="s">
        <v>570</v>
      </c>
      <c r="G73" s="749" t="s">
        <v>571</v>
      </c>
      <c r="H73" s="749">
        <v>850642</v>
      </c>
      <c r="I73" s="749">
        <v>169673</v>
      </c>
      <c r="J73" s="749" t="s">
        <v>692</v>
      </c>
      <c r="K73" s="749" t="s">
        <v>693</v>
      </c>
      <c r="L73" s="752">
        <v>132.11000000000001</v>
      </c>
      <c r="M73" s="752">
        <v>3</v>
      </c>
      <c r="N73" s="753">
        <v>396.33000000000004</v>
      </c>
    </row>
    <row r="74" spans="1:14" ht="14.4" customHeight="1" x14ac:dyDescent="0.3">
      <c r="A74" s="747" t="s">
        <v>544</v>
      </c>
      <c r="B74" s="748" t="s">
        <v>545</v>
      </c>
      <c r="C74" s="749" t="s">
        <v>561</v>
      </c>
      <c r="D74" s="750" t="s">
        <v>562</v>
      </c>
      <c r="E74" s="751">
        <v>50113001</v>
      </c>
      <c r="F74" s="750" t="s">
        <v>570</v>
      </c>
      <c r="G74" s="749" t="s">
        <v>571</v>
      </c>
      <c r="H74" s="749">
        <v>159011</v>
      </c>
      <c r="I74" s="749">
        <v>159011</v>
      </c>
      <c r="J74" s="749" t="s">
        <v>694</v>
      </c>
      <c r="K74" s="749" t="s">
        <v>695</v>
      </c>
      <c r="L74" s="752">
        <v>162.87999999999991</v>
      </c>
      <c r="M74" s="752">
        <v>1</v>
      </c>
      <c r="N74" s="753">
        <v>162.87999999999991</v>
      </c>
    </row>
    <row r="75" spans="1:14" ht="14.4" customHeight="1" x14ac:dyDescent="0.3">
      <c r="A75" s="747" t="s">
        <v>544</v>
      </c>
      <c r="B75" s="748" t="s">
        <v>545</v>
      </c>
      <c r="C75" s="749" t="s">
        <v>561</v>
      </c>
      <c r="D75" s="750" t="s">
        <v>562</v>
      </c>
      <c r="E75" s="751">
        <v>50113001</v>
      </c>
      <c r="F75" s="750" t="s">
        <v>570</v>
      </c>
      <c r="G75" s="749" t="s">
        <v>571</v>
      </c>
      <c r="H75" s="749">
        <v>841498</v>
      </c>
      <c r="I75" s="749">
        <v>0</v>
      </c>
      <c r="J75" s="749" t="s">
        <v>696</v>
      </c>
      <c r="K75" s="749" t="s">
        <v>546</v>
      </c>
      <c r="L75" s="752">
        <v>48.57500000000001</v>
      </c>
      <c r="M75" s="752">
        <v>6</v>
      </c>
      <c r="N75" s="753">
        <v>291.45000000000005</v>
      </c>
    </row>
    <row r="76" spans="1:14" ht="14.4" customHeight="1" x14ac:dyDescent="0.3">
      <c r="A76" s="747" t="s">
        <v>544</v>
      </c>
      <c r="B76" s="748" t="s">
        <v>545</v>
      </c>
      <c r="C76" s="749" t="s">
        <v>561</v>
      </c>
      <c r="D76" s="750" t="s">
        <v>562</v>
      </c>
      <c r="E76" s="751">
        <v>50113001</v>
      </c>
      <c r="F76" s="750" t="s">
        <v>570</v>
      </c>
      <c r="G76" s="749" t="s">
        <v>571</v>
      </c>
      <c r="H76" s="749">
        <v>188356</v>
      </c>
      <c r="I76" s="749">
        <v>88356</v>
      </c>
      <c r="J76" s="749" t="s">
        <v>697</v>
      </c>
      <c r="K76" s="749" t="s">
        <v>698</v>
      </c>
      <c r="L76" s="752">
        <v>96.03</v>
      </c>
      <c r="M76" s="752">
        <v>2</v>
      </c>
      <c r="N76" s="753">
        <v>192.06</v>
      </c>
    </row>
    <row r="77" spans="1:14" ht="14.4" customHeight="1" x14ac:dyDescent="0.3">
      <c r="A77" s="747" t="s">
        <v>544</v>
      </c>
      <c r="B77" s="748" t="s">
        <v>545</v>
      </c>
      <c r="C77" s="749" t="s">
        <v>561</v>
      </c>
      <c r="D77" s="750" t="s">
        <v>562</v>
      </c>
      <c r="E77" s="751">
        <v>50113001</v>
      </c>
      <c r="F77" s="750" t="s">
        <v>570</v>
      </c>
      <c r="G77" s="749" t="s">
        <v>580</v>
      </c>
      <c r="H77" s="749">
        <v>850390</v>
      </c>
      <c r="I77" s="749">
        <v>102600</v>
      </c>
      <c r="J77" s="749" t="s">
        <v>699</v>
      </c>
      <c r="K77" s="749" t="s">
        <v>700</v>
      </c>
      <c r="L77" s="752">
        <v>68.320000000000007</v>
      </c>
      <c r="M77" s="752">
        <v>3</v>
      </c>
      <c r="N77" s="753">
        <v>204.96</v>
      </c>
    </row>
    <row r="78" spans="1:14" ht="14.4" customHeight="1" x14ac:dyDescent="0.3">
      <c r="A78" s="747" t="s">
        <v>544</v>
      </c>
      <c r="B78" s="748" t="s">
        <v>545</v>
      </c>
      <c r="C78" s="749" t="s">
        <v>561</v>
      </c>
      <c r="D78" s="750" t="s">
        <v>562</v>
      </c>
      <c r="E78" s="751">
        <v>50113001</v>
      </c>
      <c r="F78" s="750" t="s">
        <v>570</v>
      </c>
      <c r="G78" s="749" t="s">
        <v>571</v>
      </c>
      <c r="H78" s="749">
        <v>171547</v>
      </c>
      <c r="I78" s="749">
        <v>171547</v>
      </c>
      <c r="J78" s="749" t="s">
        <v>701</v>
      </c>
      <c r="K78" s="749" t="s">
        <v>702</v>
      </c>
      <c r="L78" s="752">
        <v>54.970000000000013</v>
      </c>
      <c r="M78" s="752">
        <v>1</v>
      </c>
      <c r="N78" s="753">
        <v>54.970000000000013</v>
      </c>
    </row>
    <row r="79" spans="1:14" ht="14.4" customHeight="1" x14ac:dyDescent="0.3">
      <c r="A79" s="747" t="s">
        <v>544</v>
      </c>
      <c r="B79" s="748" t="s">
        <v>545</v>
      </c>
      <c r="C79" s="749" t="s">
        <v>561</v>
      </c>
      <c r="D79" s="750" t="s">
        <v>562</v>
      </c>
      <c r="E79" s="751">
        <v>50113001</v>
      </c>
      <c r="F79" s="750" t="s">
        <v>570</v>
      </c>
      <c r="G79" s="749" t="s">
        <v>580</v>
      </c>
      <c r="H79" s="749">
        <v>110252</v>
      </c>
      <c r="I79" s="749">
        <v>10252</v>
      </c>
      <c r="J79" s="749" t="s">
        <v>703</v>
      </c>
      <c r="K79" s="749" t="s">
        <v>592</v>
      </c>
      <c r="L79" s="752">
        <v>70.400000000000006</v>
      </c>
      <c r="M79" s="752">
        <v>2</v>
      </c>
      <c r="N79" s="753">
        <v>140.80000000000001</v>
      </c>
    </row>
    <row r="80" spans="1:14" ht="14.4" customHeight="1" x14ac:dyDescent="0.3">
      <c r="A80" s="747" t="s">
        <v>544</v>
      </c>
      <c r="B80" s="748" t="s">
        <v>545</v>
      </c>
      <c r="C80" s="749" t="s">
        <v>561</v>
      </c>
      <c r="D80" s="750" t="s">
        <v>562</v>
      </c>
      <c r="E80" s="751">
        <v>50113001</v>
      </c>
      <c r="F80" s="750" t="s">
        <v>570</v>
      </c>
      <c r="G80" s="749" t="s">
        <v>571</v>
      </c>
      <c r="H80" s="749">
        <v>178277</v>
      </c>
      <c r="I80" s="749">
        <v>78277</v>
      </c>
      <c r="J80" s="749" t="s">
        <v>704</v>
      </c>
      <c r="K80" s="749" t="s">
        <v>705</v>
      </c>
      <c r="L80" s="752">
        <v>37.173333333333339</v>
      </c>
      <c r="M80" s="752">
        <v>3</v>
      </c>
      <c r="N80" s="753">
        <v>111.52000000000002</v>
      </c>
    </row>
    <row r="81" spans="1:14" ht="14.4" customHeight="1" x14ac:dyDescent="0.3">
      <c r="A81" s="747" t="s">
        <v>544</v>
      </c>
      <c r="B81" s="748" t="s">
        <v>545</v>
      </c>
      <c r="C81" s="749" t="s">
        <v>561</v>
      </c>
      <c r="D81" s="750" t="s">
        <v>562</v>
      </c>
      <c r="E81" s="751">
        <v>50113001</v>
      </c>
      <c r="F81" s="750" t="s">
        <v>570</v>
      </c>
      <c r="G81" s="749" t="s">
        <v>571</v>
      </c>
      <c r="H81" s="749">
        <v>104336</v>
      </c>
      <c r="I81" s="749">
        <v>4336</v>
      </c>
      <c r="J81" s="749" t="s">
        <v>706</v>
      </c>
      <c r="K81" s="749" t="s">
        <v>707</v>
      </c>
      <c r="L81" s="752">
        <v>78.97999999999999</v>
      </c>
      <c r="M81" s="752">
        <v>1</v>
      </c>
      <c r="N81" s="753">
        <v>78.97999999999999</v>
      </c>
    </row>
    <row r="82" spans="1:14" ht="14.4" customHeight="1" x14ac:dyDescent="0.3">
      <c r="A82" s="747" t="s">
        <v>544</v>
      </c>
      <c r="B82" s="748" t="s">
        <v>545</v>
      </c>
      <c r="C82" s="749" t="s">
        <v>561</v>
      </c>
      <c r="D82" s="750" t="s">
        <v>562</v>
      </c>
      <c r="E82" s="751">
        <v>50113001</v>
      </c>
      <c r="F82" s="750" t="s">
        <v>570</v>
      </c>
      <c r="G82" s="749" t="s">
        <v>580</v>
      </c>
      <c r="H82" s="749">
        <v>117425</v>
      </c>
      <c r="I82" s="749">
        <v>17425</v>
      </c>
      <c r="J82" s="749" t="s">
        <v>708</v>
      </c>
      <c r="K82" s="749" t="s">
        <v>709</v>
      </c>
      <c r="L82" s="752">
        <v>19.802499999999998</v>
      </c>
      <c r="M82" s="752">
        <v>8</v>
      </c>
      <c r="N82" s="753">
        <v>158.41999999999999</v>
      </c>
    </row>
    <row r="83" spans="1:14" ht="14.4" customHeight="1" x14ac:dyDescent="0.3">
      <c r="A83" s="747" t="s">
        <v>544</v>
      </c>
      <c r="B83" s="748" t="s">
        <v>545</v>
      </c>
      <c r="C83" s="749" t="s">
        <v>561</v>
      </c>
      <c r="D83" s="750" t="s">
        <v>562</v>
      </c>
      <c r="E83" s="751">
        <v>50113001</v>
      </c>
      <c r="F83" s="750" t="s">
        <v>570</v>
      </c>
      <c r="G83" s="749" t="s">
        <v>580</v>
      </c>
      <c r="H83" s="749">
        <v>117431</v>
      </c>
      <c r="I83" s="749">
        <v>17431</v>
      </c>
      <c r="J83" s="749" t="s">
        <v>710</v>
      </c>
      <c r="K83" s="749" t="s">
        <v>588</v>
      </c>
      <c r="L83" s="752">
        <v>27.079999999999995</v>
      </c>
      <c r="M83" s="752">
        <v>3</v>
      </c>
      <c r="N83" s="753">
        <v>81.239999999999981</v>
      </c>
    </row>
    <row r="84" spans="1:14" ht="14.4" customHeight="1" x14ac:dyDescent="0.3">
      <c r="A84" s="747" t="s">
        <v>544</v>
      </c>
      <c r="B84" s="748" t="s">
        <v>545</v>
      </c>
      <c r="C84" s="749" t="s">
        <v>561</v>
      </c>
      <c r="D84" s="750" t="s">
        <v>562</v>
      </c>
      <c r="E84" s="751">
        <v>50113001</v>
      </c>
      <c r="F84" s="750" t="s">
        <v>570</v>
      </c>
      <c r="G84" s="749" t="s">
        <v>571</v>
      </c>
      <c r="H84" s="749">
        <v>114808</v>
      </c>
      <c r="I84" s="749">
        <v>14808</v>
      </c>
      <c r="J84" s="749" t="s">
        <v>711</v>
      </c>
      <c r="K84" s="749" t="s">
        <v>712</v>
      </c>
      <c r="L84" s="752">
        <v>53.460000000000008</v>
      </c>
      <c r="M84" s="752">
        <v>4</v>
      </c>
      <c r="N84" s="753">
        <v>213.84000000000003</v>
      </c>
    </row>
    <row r="85" spans="1:14" ht="14.4" customHeight="1" x14ac:dyDescent="0.3">
      <c r="A85" s="747" t="s">
        <v>544</v>
      </c>
      <c r="B85" s="748" t="s">
        <v>545</v>
      </c>
      <c r="C85" s="749" t="s">
        <v>561</v>
      </c>
      <c r="D85" s="750" t="s">
        <v>562</v>
      </c>
      <c r="E85" s="751">
        <v>50113001</v>
      </c>
      <c r="F85" s="750" t="s">
        <v>570</v>
      </c>
      <c r="G85" s="749" t="s">
        <v>571</v>
      </c>
      <c r="H85" s="749">
        <v>156992</v>
      </c>
      <c r="I85" s="749">
        <v>56992</v>
      </c>
      <c r="J85" s="749" t="s">
        <v>713</v>
      </c>
      <c r="K85" s="749" t="s">
        <v>714</v>
      </c>
      <c r="L85" s="752">
        <v>61.444210526315807</v>
      </c>
      <c r="M85" s="752">
        <v>19</v>
      </c>
      <c r="N85" s="753">
        <v>1167.4400000000003</v>
      </c>
    </row>
    <row r="86" spans="1:14" ht="14.4" customHeight="1" x14ac:dyDescent="0.3">
      <c r="A86" s="747" t="s">
        <v>544</v>
      </c>
      <c r="B86" s="748" t="s">
        <v>545</v>
      </c>
      <c r="C86" s="749" t="s">
        <v>561</v>
      </c>
      <c r="D86" s="750" t="s">
        <v>562</v>
      </c>
      <c r="E86" s="751">
        <v>50113001</v>
      </c>
      <c r="F86" s="750" t="s">
        <v>570</v>
      </c>
      <c r="G86" s="749" t="s">
        <v>571</v>
      </c>
      <c r="H86" s="749">
        <v>156993</v>
      </c>
      <c r="I86" s="749">
        <v>56993</v>
      </c>
      <c r="J86" s="749" t="s">
        <v>715</v>
      </c>
      <c r="K86" s="749" t="s">
        <v>716</v>
      </c>
      <c r="L86" s="752">
        <v>73.15000000000002</v>
      </c>
      <c r="M86" s="752">
        <v>3</v>
      </c>
      <c r="N86" s="753">
        <v>219.45000000000005</v>
      </c>
    </row>
    <row r="87" spans="1:14" ht="14.4" customHeight="1" x14ac:dyDescent="0.3">
      <c r="A87" s="747" t="s">
        <v>544</v>
      </c>
      <c r="B87" s="748" t="s">
        <v>545</v>
      </c>
      <c r="C87" s="749" t="s">
        <v>561</v>
      </c>
      <c r="D87" s="750" t="s">
        <v>562</v>
      </c>
      <c r="E87" s="751">
        <v>50113001</v>
      </c>
      <c r="F87" s="750" t="s">
        <v>570</v>
      </c>
      <c r="G87" s="749" t="s">
        <v>571</v>
      </c>
      <c r="H87" s="749">
        <v>112765</v>
      </c>
      <c r="I87" s="749">
        <v>184377</v>
      </c>
      <c r="J87" s="749" t="s">
        <v>717</v>
      </c>
      <c r="K87" s="749" t="s">
        <v>718</v>
      </c>
      <c r="L87" s="752">
        <v>899.76</v>
      </c>
      <c r="M87" s="752">
        <v>1</v>
      </c>
      <c r="N87" s="753">
        <v>899.76</v>
      </c>
    </row>
    <row r="88" spans="1:14" ht="14.4" customHeight="1" x14ac:dyDescent="0.3">
      <c r="A88" s="747" t="s">
        <v>544</v>
      </c>
      <c r="B88" s="748" t="s">
        <v>545</v>
      </c>
      <c r="C88" s="749" t="s">
        <v>561</v>
      </c>
      <c r="D88" s="750" t="s">
        <v>562</v>
      </c>
      <c r="E88" s="751">
        <v>50113001</v>
      </c>
      <c r="F88" s="750" t="s">
        <v>570</v>
      </c>
      <c r="G88" s="749" t="s">
        <v>580</v>
      </c>
      <c r="H88" s="749">
        <v>214433</v>
      </c>
      <c r="I88" s="749">
        <v>214433</v>
      </c>
      <c r="J88" s="749" t="s">
        <v>719</v>
      </c>
      <c r="K88" s="749" t="s">
        <v>720</v>
      </c>
      <c r="L88" s="752">
        <v>12.213571428571429</v>
      </c>
      <c r="M88" s="752">
        <v>28</v>
      </c>
      <c r="N88" s="753">
        <v>341.98</v>
      </c>
    </row>
    <row r="89" spans="1:14" ht="14.4" customHeight="1" x14ac:dyDescent="0.3">
      <c r="A89" s="747" t="s">
        <v>544</v>
      </c>
      <c r="B89" s="748" t="s">
        <v>545</v>
      </c>
      <c r="C89" s="749" t="s">
        <v>561</v>
      </c>
      <c r="D89" s="750" t="s">
        <v>562</v>
      </c>
      <c r="E89" s="751">
        <v>50113001</v>
      </c>
      <c r="F89" s="750" t="s">
        <v>570</v>
      </c>
      <c r="G89" s="749" t="s">
        <v>580</v>
      </c>
      <c r="H89" s="749">
        <v>214435</v>
      </c>
      <c r="I89" s="749">
        <v>214435</v>
      </c>
      <c r="J89" s="749" t="s">
        <v>719</v>
      </c>
      <c r="K89" s="749" t="s">
        <v>721</v>
      </c>
      <c r="L89" s="752">
        <v>42.975000000000001</v>
      </c>
      <c r="M89" s="752">
        <v>8</v>
      </c>
      <c r="N89" s="753">
        <v>343.8</v>
      </c>
    </row>
    <row r="90" spans="1:14" ht="14.4" customHeight="1" x14ac:dyDescent="0.3">
      <c r="A90" s="747" t="s">
        <v>544</v>
      </c>
      <c r="B90" s="748" t="s">
        <v>545</v>
      </c>
      <c r="C90" s="749" t="s">
        <v>561</v>
      </c>
      <c r="D90" s="750" t="s">
        <v>562</v>
      </c>
      <c r="E90" s="751">
        <v>50113001</v>
      </c>
      <c r="F90" s="750" t="s">
        <v>570</v>
      </c>
      <c r="G90" s="749" t="s">
        <v>580</v>
      </c>
      <c r="H90" s="749">
        <v>214525</v>
      </c>
      <c r="I90" s="749">
        <v>214525</v>
      </c>
      <c r="J90" s="749" t="s">
        <v>722</v>
      </c>
      <c r="K90" s="749" t="s">
        <v>723</v>
      </c>
      <c r="L90" s="752">
        <v>26.460000000000008</v>
      </c>
      <c r="M90" s="752">
        <v>2</v>
      </c>
      <c r="N90" s="753">
        <v>52.920000000000016</v>
      </c>
    </row>
    <row r="91" spans="1:14" ht="14.4" customHeight="1" x14ac:dyDescent="0.3">
      <c r="A91" s="747" t="s">
        <v>544</v>
      </c>
      <c r="B91" s="748" t="s">
        <v>545</v>
      </c>
      <c r="C91" s="749" t="s">
        <v>561</v>
      </c>
      <c r="D91" s="750" t="s">
        <v>562</v>
      </c>
      <c r="E91" s="751">
        <v>50113001</v>
      </c>
      <c r="F91" s="750" t="s">
        <v>570</v>
      </c>
      <c r="G91" s="749" t="s">
        <v>580</v>
      </c>
      <c r="H91" s="749">
        <v>214427</v>
      </c>
      <c r="I91" s="749">
        <v>214427</v>
      </c>
      <c r="J91" s="749" t="s">
        <v>724</v>
      </c>
      <c r="K91" s="749" t="s">
        <v>725</v>
      </c>
      <c r="L91" s="752">
        <v>16.606086956521736</v>
      </c>
      <c r="M91" s="752">
        <v>46</v>
      </c>
      <c r="N91" s="753">
        <v>763.87999999999988</v>
      </c>
    </row>
    <row r="92" spans="1:14" ht="14.4" customHeight="1" x14ac:dyDescent="0.3">
      <c r="A92" s="747" t="s">
        <v>544</v>
      </c>
      <c r="B92" s="748" t="s">
        <v>545</v>
      </c>
      <c r="C92" s="749" t="s">
        <v>561</v>
      </c>
      <c r="D92" s="750" t="s">
        <v>562</v>
      </c>
      <c r="E92" s="751">
        <v>50113001</v>
      </c>
      <c r="F92" s="750" t="s">
        <v>570</v>
      </c>
      <c r="G92" s="749" t="s">
        <v>571</v>
      </c>
      <c r="H92" s="749">
        <v>194669</v>
      </c>
      <c r="I92" s="749">
        <v>194669</v>
      </c>
      <c r="J92" s="749" t="s">
        <v>726</v>
      </c>
      <c r="K92" s="749" t="s">
        <v>727</v>
      </c>
      <c r="L92" s="752">
        <v>1005.1300000000002</v>
      </c>
      <c r="M92" s="752">
        <v>1</v>
      </c>
      <c r="N92" s="753">
        <v>1005.1300000000002</v>
      </c>
    </row>
    <row r="93" spans="1:14" ht="14.4" customHeight="1" x14ac:dyDescent="0.3">
      <c r="A93" s="747" t="s">
        <v>544</v>
      </c>
      <c r="B93" s="748" t="s">
        <v>545</v>
      </c>
      <c r="C93" s="749" t="s">
        <v>561</v>
      </c>
      <c r="D93" s="750" t="s">
        <v>562</v>
      </c>
      <c r="E93" s="751">
        <v>50113001</v>
      </c>
      <c r="F93" s="750" t="s">
        <v>570</v>
      </c>
      <c r="G93" s="749" t="s">
        <v>571</v>
      </c>
      <c r="H93" s="749">
        <v>194680</v>
      </c>
      <c r="I93" s="749">
        <v>194680</v>
      </c>
      <c r="J93" s="749" t="s">
        <v>728</v>
      </c>
      <c r="K93" s="749" t="s">
        <v>727</v>
      </c>
      <c r="L93" s="752">
        <v>2023.3</v>
      </c>
      <c r="M93" s="752">
        <v>1</v>
      </c>
      <c r="N93" s="753">
        <v>2023.3</v>
      </c>
    </row>
    <row r="94" spans="1:14" ht="14.4" customHeight="1" x14ac:dyDescent="0.3">
      <c r="A94" s="747" t="s">
        <v>544</v>
      </c>
      <c r="B94" s="748" t="s">
        <v>545</v>
      </c>
      <c r="C94" s="749" t="s">
        <v>561</v>
      </c>
      <c r="D94" s="750" t="s">
        <v>562</v>
      </c>
      <c r="E94" s="751">
        <v>50113001</v>
      </c>
      <c r="F94" s="750" t="s">
        <v>570</v>
      </c>
      <c r="G94" s="749" t="s">
        <v>571</v>
      </c>
      <c r="H94" s="749">
        <v>194691</v>
      </c>
      <c r="I94" s="749">
        <v>194691</v>
      </c>
      <c r="J94" s="749" t="s">
        <v>729</v>
      </c>
      <c r="K94" s="749" t="s">
        <v>727</v>
      </c>
      <c r="L94" s="752">
        <v>1183.1099999999994</v>
      </c>
      <c r="M94" s="752">
        <v>1</v>
      </c>
      <c r="N94" s="753">
        <v>1183.1099999999994</v>
      </c>
    </row>
    <row r="95" spans="1:14" ht="14.4" customHeight="1" x14ac:dyDescent="0.3">
      <c r="A95" s="747" t="s">
        <v>544</v>
      </c>
      <c r="B95" s="748" t="s">
        <v>545</v>
      </c>
      <c r="C95" s="749" t="s">
        <v>561</v>
      </c>
      <c r="D95" s="750" t="s">
        <v>562</v>
      </c>
      <c r="E95" s="751">
        <v>50113001</v>
      </c>
      <c r="F95" s="750" t="s">
        <v>570</v>
      </c>
      <c r="G95" s="749" t="s">
        <v>580</v>
      </c>
      <c r="H95" s="749">
        <v>113767</v>
      </c>
      <c r="I95" s="749">
        <v>13767</v>
      </c>
      <c r="J95" s="749" t="s">
        <v>730</v>
      </c>
      <c r="K95" s="749" t="s">
        <v>731</v>
      </c>
      <c r="L95" s="752">
        <v>44.659999999999989</v>
      </c>
      <c r="M95" s="752">
        <v>6</v>
      </c>
      <c r="N95" s="753">
        <v>267.95999999999992</v>
      </c>
    </row>
    <row r="96" spans="1:14" ht="14.4" customHeight="1" x14ac:dyDescent="0.3">
      <c r="A96" s="747" t="s">
        <v>544</v>
      </c>
      <c r="B96" s="748" t="s">
        <v>545</v>
      </c>
      <c r="C96" s="749" t="s">
        <v>561</v>
      </c>
      <c r="D96" s="750" t="s">
        <v>562</v>
      </c>
      <c r="E96" s="751">
        <v>50113001</v>
      </c>
      <c r="F96" s="750" t="s">
        <v>570</v>
      </c>
      <c r="G96" s="749" t="s">
        <v>580</v>
      </c>
      <c r="H96" s="749">
        <v>848765</v>
      </c>
      <c r="I96" s="749">
        <v>107938</v>
      </c>
      <c r="J96" s="749" t="s">
        <v>730</v>
      </c>
      <c r="K96" s="749" t="s">
        <v>732</v>
      </c>
      <c r="L96" s="752">
        <v>128.45000000000002</v>
      </c>
      <c r="M96" s="752">
        <v>2</v>
      </c>
      <c r="N96" s="753">
        <v>256.90000000000003</v>
      </c>
    </row>
    <row r="97" spans="1:14" ht="14.4" customHeight="1" x14ac:dyDescent="0.3">
      <c r="A97" s="747" t="s">
        <v>544</v>
      </c>
      <c r="B97" s="748" t="s">
        <v>545</v>
      </c>
      <c r="C97" s="749" t="s">
        <v>561</v>
      </c>
      <c r="D97" s="750" t="s">
        <v>562</v>
      </c>
      <c r="E97" s="751">
        <v>50113001</v>
      </c>
      <c r="F97" s="750" t="s">
        <v>570</v>
      </c>
      <c r="G97" s="749" t="s">
        <v>571</v>
      </c>
      <c r="H97" s="749">
        <v>218354</v>
      </c>
      <c r="I97" s="749">
        <v>218354</v>
      </c>
      <c r="J97" s="749" t="s">
        <v>733</v>
      </c>
      <c r="K97" s="749" t="s">
        <v>734</v>
      </c>
      <c r="L97" s="752">
        <v>170.9</v>
      </c>
      <c r="M97" s="752">
        <v>1</v>
      </c>
      <c r="N97" s="753">
        <v>170.9</v>
      </c>
    </row>
    <row r="98" spans="1:14" ht="14.4" customHeight="1" x14ac:dyDescent="0.3">
      <c r="A98" s="747" t="s">
        <v>544</v>
      </c>
      <c r="B98" s="748" t="s">
        <v>545</v>
      </c>
      <c r="C98" s="749" t="s">
        <v>561</v>
      </c>
      <c r="D98" s="750" t="s">
        <v>562</v>
      </c>
      <c r="E98" s="751">
        <v>50113001</v>
      </c>
      <c r="F98" s="750" t="s">
        <v>570</v>
      </c>
      <c r="G98" s="749" t="s">
        <v>571</v>
      </c>
      <c r="H98" s="749">
        <v>213255</v>
      </c>
      <c r="I98" s="749">
        <v>213255</v>
      </c>
      <c r="J98" s="749" t="s">
        <v>735</v>
      </c>
      <c r="K98" s="749" t="s">
        <v>736</v>
      </c>
      <c r="L98" s="752">
        <v>125.72999999999998</v>
      </c>
      <c r="M98" s="752">
        <v>1</v>
      </c>
      <c r="N98" s="753">
        <v>125.72999999999998</v>
      </c>
    </row>
    <row r="99" spans="1:14" ht="14.4" customHeight="1" x14ac:dyDescent="0.3">
      <c r="A99" s="747" t="s">
        <v>544</v>
      </c>
      <c r="B99" s="748" t="s">
        <v>545</v>
      </c>
      <c r="C99" s="749" t="s">
        <v>561</v>
      </c>
      <c r="D99" s="750" t="s">
        <v>562</v>
      </c>
      <c r="E99" s="751">
        <v>50113001</v>
      </c>
      <c r="F99" s="750" t="s">
        <v>570</v>
      </c>
      <c r="G99" s="749" t="s">
        <v>571</v>
      </c>
      <c r="H99" s="749">
        <v>167746</v>
      </c>
      <c r="I99" s="749">
        <v>167746</v>
      </c>
      <c r="J99" s="749" t="s">
        <v>737</v>
      </c>
      <c r="K99" s="749" t="s">
        <v>738</v>
      </c>
      <c r="L99" s="752">
        <v>1088.1199999999999</v>
      </c>
      <c r="M99" s="752">
        <v>1</v>
      </c>
      <c r="N99" s="753">
        <v>1088.1199999999999</v>
      </c>
    </row>
    <row r="100" spans="1:14" ht="14.4" customHeight="1" x14ac:dyDescent="0.3">
      <c r="A100" s="747" t="s">
        <v>544</v>
      </c>
      <c r="B100" s="748" t="s">
        <v>545</v>
      </c>
      <c r="C100" s="749" t="s">
        <v>561</v>
      </c>
      <c r="D100" s="750" t="s">
        <v>562</v>
      </c>
      <c r="E100" s="751">
        <v>50113001</v>
      </c>
      <c r="F100" s="750" t="s">
        <v>570</v>
      </c>
      <c r="G100" s="749" t="s">
        <v>571</v>
      </c>
      <c r="H100" s="749">
        <v>193104</v>
      </c>
      <c r="I100" s="749">
        <v>93104</v>
      </c>
      <c r="J100" s="749" t="s">
        <v>739</v>
      </c>
      <c r="K100" s="749" t="s">
        <v>740</v>
      </c>
      <c r="L100" s="752">
        <v>46.859999999999992</v>
      </c>
      <c r="M100" s="752">
        <v>3</v>
      </c>
      <c r="N100" s="753">
        <v>140.57999999999998</v>
      </c>
    </row>
    <row r="101" spans="1:14" ht="14.4" customHeight="1" x14ac:dyDescent="0.3">
      <c r="A101" s="747" t="s">
        <v>544</v>
      </c>
      <c r="B101" s="748" t="s">
        <v>545</v>
      </c>
      <c r="C101" s="749" t="s">
        <v>561</v>
      </c>
      <c r="D101" s="750" t="s">
        <v>562</v>
      </c>
      <c r="E101" s="751">
        <v>50113001</v>
      </c>
      <c r="F101" s="750" t="s">
        <v>570</v>
      </c>
      <c r="G101" s="749" t="s">
        <v>571</v>
      </c>
      <c r="H101" s="749">
        <v>193105</v>
      </c>
      <c r="I101" s="749">
        <v>93105</v>
      </c>
      <c r="J101" s="749" t="s">
        <v>739</v>
      </c>
      <c r="K101" s="749" t="s">
        <v>741</v>
      </c>
      <c r="L101" s="752">
        <v>208.57000563780531</v>
      </c>
      <c r="M101" s="752">
        <v>1</v>
      </c>
      <c r="N101" s="753">
        <v>208.57000563780531</v>
      </c>
    </row>
    <row r="102" spans="1:14" ht="14.4" customHeight="1" x14ac:dyDescent="0.3">
      <c r="A102" s="747" t="s">
        <v>544</v>
      </c>
      <c r="B102" s="748" t="s">
        <v>545</v>
      </c>
      <c r="C102" s="749" t="s">
        <v>561</v>
      </c>
      <c r="D102" s="750" t="s">
        <v>562</v>
      </c>
      <c r="E102" s="751">
        <v>50113001</v>
      </c>
      <c r="F102" s="750" t="s">
        <v>570</v>
      </c>
      <c r="G102" s="749" t="s">
        <v>580</v>
      </c>
      <c r="H102" s="749">
        <v>847134</v>
      </c>
      <c r="I102" s="749">
        <v>151050</v>
      </c>
      <c r="J102" s="749" t="s">
        <v>742</v>
      </c>
      <c r="K102" s="749" t="s">
        <v>743</v>
      </c>
      <c r="L102" s="752">
        <v>507.80000000000007</v>
      </c>
      <c r="M102" s="752">
        <v>2</v>
      </c>
      <c r="N102" s="753">
        <v>1015.6000000000001</v>
      </c>
    </row>
    <row r="103" spans="1:14" ht="14.4" customHeight="1" x14ac:dyDescent="0.3">
      <c r="A103" s="747" t="s">
        <v>544</v>
      </c>
      <c r="B103" s="748" t="s">
        <v>545</v>
      </c>
      <c r="C103" s="749" t="s">
        <v>561</v>
      </c>
      <c r="D103" s="750" t="s">
        <v>562</v>
      </c>
      <c r="E103" s="751">
        <v>50113001</v>
      </c>
      <c r="F103" s="750" t="s">
        <v>570</v>
      </c>
      <c r="G103" s="749" t="s">
        <v>580</v>
      </c>
      <c r="H103" s="749">
        <v>192587</v>
      </c>
      <c r="I103" s="749">
        <v>92587</v>
      </c>
      <c r="J103" s="749" t="s">
        <v>744</v>
      </c>
      <c r="K103" s="749" t="s">
        <v>745</v>
      </c>
      <c r="L103" s="752">
        <v>58.371250000000003</v>
      </c>
      <c r="M103" s="752">
        <v>8</v>
      </c>
      <c r="N103" s="753">
        <v>466.97</v>
      </c>
    </row>
    <row r="104" spans="1:14" ht="14.4" customHeight="1" x14ac:dyDescent="0.3">
      <c r="A104" s="747" t="s">
        <v>544</v>
      </c>
      <c r="B104" s="748" t="s">
        <v>545</v>
      </c>
      <c r="C104" s="749" t="s">
        <v>561</v>
      </c>
      <c r="D104" s="750" t="s">
        <v>562</v>
      </c>
      <c r="E104" s="751">
        <v>50113001</v>
      </c>
      <c r="F104" s="750" t="s">
        <v>570</v>
      </c>
      <c r="G104" s="749" t="s">
        <v>571</v>
      </c>
      <c r="H104" s="749">
        <v>114075</v>
      </c>
      <c r="I104" s="749">
        <v>14075</v>
      </c>
      <c r="J104" s="749" t="s">
        <v>746</v>
      </c>
      <c r="K104" s="749" t="s">
        <v>747</v>
      </c>
      <c r="L104" s="752">
        <v>294.96000000000009</v>
      </c>
      <c r="M104" s="752">
        <v>8</v>
      </c>
      <c r="N104" s="753">
        <v>2359.6800000000007</v>
      </c>
    </row>
    <row r="105" spans="1:14" ht="14.4" customHeight="1" x14ac:dyDescent="0.3">
      <c r="A105" s="747" t="s">
        <v>544</v>
      </c>
      <c r="B105" s="748" t="s">
        <v>545</v>
      </c>
      <c r="C105" s="749" t="s">
        <v>561</v>
      </c>
      <c r="D105" s="750" t="s">
        <v>562</v>
      </c>
      <c r="E105" s="751">
        <v>50113001</v>
      </c>
      <c r="F105" s="750" t="s">
        <v>570</v>
      </c>
      <c r="G105" s="749" t="s">
        <v>571</v>
      </c>
      <c r="H105" s="749">
        <v>197522</v>
      </c>
      <c r="I105" s="749">
        <v>97522</v>
      </c>
      <c r="J105" s="749" t="s">
        <v>746</v>
      </c>
      <c r="K105" s="749" t="s">
        <v>748</v>
      </c>
      <c r="L105" s="752">
        <v>159.20823529411766</v>
      </c>
      <c r="M105" s="752">
        <v>17</v>
      </c>
      <c r="N105" s="753">
        <v>2706.54</v>
      </c>
    </row>
    <row r="106" spans="1:14" ht="14.4" customHeight="1" x14ac:dyDescent="0.3">
      <c r="A106" s="747" t="s">
        <v>544</v>
      </c>
      <c r="B106" s="748" t="s">
        <v>545</v>
      </c>
      <c r="C106" s="749" t="s">
        <v>561</v>
      </c>
      <c r="D106" s="750" t="s">
        <v>562</v>
      </c>
      <c r="E106" s="751">
        <v>50113001</v>
      </c>
      <c r="F106" s="750" t="s">
        <v>570</v>
      </c>
      <c r="G106" s="749" t="s">
        <v>571</v>
      </c>
      <c r="H106" s="749">
        <v>184090</v>
      </c>
      <c r="I106" s="749">
        <v>84090</v>
      </c>
      <c r="J106" s="749" t="s">
        <v>749</v>
      </c>
      <c r="K106" s="749" t="s">
        <v>750</v>
      </c>
      <c r="L106" s="752">
        <v>60.56</v>
      </c>
      <c r="M106" s="752">
        <v>1</v>
      </c>
      <c r="N106" s="753">
        <v>60.56</v>
      </c>
    </row>
    <row r="107" spans="1:14" ht="14.4" customHeight="1" x14ac:dyDescent="0.3">
      <c r="A107" s="747" t="s">
        <v>544</v>
      </c>
      <c r="B107" s="748" t="s">
        <v>545</v>
      </c>
      <c r="C107" s="749" t="s">
        <v>561</v>
      </c>
      <c r="D107" s="750" t="s">
        <v>562</v>
      </c>
      <c r="E107" s="751">
        <v>50113001</v>
      </c>
      <c r="F107" s="750" t="s">
        <v>570</v>
      </c>
      <c r="G107" s="749" t="s">
        <v>571</v>
      </c>
      <c r="H107" s="749">
        <v>118390</v>
      </c>
      <c r="I107" s="749">
        <v>18390</v>
      </c>
      <c r="J107" s="749" t="s">
        <v>751</v>
      </c>
      <c r="K107" s="749" t="s">
        <v>752</v>
      </c>
      <c r="L107" s="752">
        <v>256.83</v>
      </c>
      <c r="M107" s="752">
        <v>1</v>
      </c>
      <c r="N107" s="753">
        <v>256.83</v>
      </c>
    </row>
    <row r="108" spans="1:14" ht="14.4" customHeight="1" x14ac:dyDescent="0.3">
      <c r="A108" s="747" t="s">
        <v>544</v>
      </c>
      <c r="B108" s="748" t="s">
        <v>545</v>
      </c>
      <c r="C108" s="749" t="s">
        <v>561</v>
      </c>
      <c r="D108" s="750" t="s">
        <v>562</v>
      </c>
      <c r="E108" s="751">
        <v>50113001</v>
      </c>
      <c r="F108" s="750" t="s">
        <v>570</v>
      </c>
      <c r="G108" s="749" t="s">
        <v>571</v>
      </c>
      <c r="H108" s="749">
        <v>101290</v>
      </c>
      <c r="I108" s="749">
        <v>1290</v>
      </c>
      <c r="J108" s="749" t="s">
        <v>753</v>
      </c>
      <c r="K108" s="749" t="s">
        <v>754</v>
      </c>
      <c r="L108" s="752">
        <v>134.59500000000008</v>
      </c>
      <c r="M108" s="752">
        <v>2</v>
      </c>
      <c r="N108" s="753">
        <v>269.19000000000017</v>
      </c>
    </row>
    <row r="109" spans="1:14" ht="14.4" customHeight="1" x14ac:dyDescent="0.3">
      <c r="A109" s="747" t="s">
        <v>544</v>
      </c>
      <c r="B109" s="748" t="s">
        <v>545</v>
      </c>
      <c r="C109" s="749" t="s">
        <v>561</v>
      </c>
      <c r="D109" s="750" t="s">
        <v>562</v>
      </c>
      <c r="E109" s="751">
        <v>50113001</v>
      </c>
      <c r="F109" s="750" t="s">
        <v>570</v>
      </c>
      <c r="G109" s="749" t="s">
        <v>571</v>
      </c>
      <c r="H109" s="749">
        <v>169417</v>
      </c>
      <c r="I109" s="749">
        <v>69417</v>
      </c>
      <c r="J109" s="749" t="s">
        <v>755</v>
      </c>
      <c r="K109" s="749" t="s">
        <v>756</v>
      </c>
      <c r="L109" s="752">
        <v>104.27000000000002</v>
      </c>
      <c r="M109" s="752">
        <v>1</v>
      </c>
      <c r="N109" s="753">
        <v>104.27000000000002</v>
      </c>
    </row>
    <row r="110" spans="1:14" ht="14.4" customHeight="1" x14ac:dyDescent="0.3">
      <c r="A110" s="747" t="s">
        <v>544</v>
      </c>
      <c r="B110" s="748" t="s">
        <v>545</v>
      </c>
      <c r="C110" s="749" t="s">
        <v>561</v>
      </c>
      <c r="D110" s="750" t="s">
        <v>562</v>
      </c>
      <c r="E110" s="751">
        <v>50113001</v>
      </c>
      <c r="F110" s="750" t="s">
        <v>570</v>
      </c>
      <c r="G110" s="749" t="s">
        <v>571</v>
      </c>
      <c r="H110" s="749">
        <v>102478</v>
      </c>
      <c r="I110" s="749">
        <v>2478</v>
      </c>
      <c r="J110" s="749" t="s">
        <v>757</v>
      </c>
      <c r="K110" s="749" t="s">
        <v>758</v>
      </c>
      <c r="L110" s="752">
        <v>77.08</v>
      </c>
      <c r="M110" s="752">
        <v>2</v>
      </c>
      <c r="N110" s="753">
        <v>154.16</v>
      </c>
    </row>
    <row r="111" spans="1:14" ht="14.4" customHeight="1" x14ac:dyDescent="0.3">
      <c r="A111" s="747" t="s">
        <v>544</v>
      </c>
      <c r="B111" s="748" t="s">
        <v>545</v>
      </c>
      <c r="C111" s="749" t="s">
        <v>561</v>
      </c>
      <c r="D111" s="750" t="s">
        <v>562</v>
      </c>
      <c r="E111" s="751">
        <v>50113001</v>
      </c>
      <c r="F111" s="750" t="s">
        <v>570</v>
      </c>
      <c r="G111" s="749" t="s">
        <v>571</v>
      </c>
      <c r="H111" s="749">
        <v>208694</v>
      </c>
      <c r="I111" s="749">
        <v>208694</v>
      </c>
      <c r="J111" s="749" t="s">
        <v>757</v>
      </c>
      <c r="K111" s="749" t="s">
        <v>759</v>
      </c>
      <c r="L111" s="752">
        <v>40.25</v>
      </c>
      <c r="M111" s="752">
        <v>1</v>
      </c>
      <c r="N111" s="753">
        <v>40.25</v>
      </c>
    </row>
    <row r="112" spans="1:14" ht="14.4" customHeight="1" x14ac:dyDescent="0.3">
      <c r="A112" s="747" t="s">
        <v>544</v>
      </c>
      <c r="B112" s="748" t="s">
        <v>545</v>
      </c>
      <c r="C112" s="749" t="s">
        <v>561</v>
      </c>
      <c r="D112" s="750" t="s">
        <v>562</v>
      </c>
      <c r="E112" s="751">
        <v>50113001</v>
      </c>
      <c r="F112" s="750" t="s">
        <v>570</v>
      </c>
      <c r="G112" s="749" t="s">
        <v>571</v>
      </c>
      <c r="H112" s="749">
        <v>846346</v>
      </c>
      <c r="I112" s="749">
        <v>119672</v>
      </c>
      <c r="J112" s="749" t="s">
        <v>760</v>
      </c>
      <c r="K112" s="749" t="s">
        <v>761</v>
      </c>
      <c r="L112" s="752">
        <v>115.57000000000005</v>
      </c>
      <c r="M112" s="752">
        <v>1</v>
      </c>
      <c r="N112" s="753">
        <v>115.57000000000005</v>
      </c>
    </row>
    <row r="113" spans="1:14" ht="14.4" customHeight="1" x14ac:dyDescent="0.3">
      <c r="A113" s="747" t="s">
        <v>544</v>
      </c>
      <c r="B113" s="748" t="s">
        <v>545</v>
      </c>
      <c r="C113" s="749" t="s">
        <v>561</v>
      </c>
      <c r="D113" s="750" t="s">
        <v>562</v>
      </c>
      <c r="E113" s="751">
        <v>50113001</v>
      </c>
      <c r="F113" s="750" t="s">
        <v>570</v>
      </c>
      <c r="G113" s="749" t="s">
        <v>571</v>
      </c>
      <c r="H113" s="749">
        <v>117011</v>
      </c>
      <c r="I113" s="749">
        <v>17011</v>
      </c>
      <c r="J113" s="749" t="s">
        <v>762</v>
      </c>
      <c r="K113" s="749" t="s">
        <v>763</v>
      </c>
      <c r="L113" s="752">
        <v>145.57750000000001</v>
      </c>
      <c r="M113" s="752">
        <v>12</v>
      </c>
      <c r="N113" s="753">
        <v>1746.93</v>
      </c>
    </row>
    <row r="114" spans="1:14" ht="14.4" customHeight="1" x14ac:dyDescent="0.3">
      <c r="A114" s="747" t="s">
        <v>544</v>
      </c>
      <c r="B114" s="748" t="s">
        <v>545</v>
      </c>
      <c r="C114" s="749" t="s">
        <v>561</v>
      </c>
      <c r="D114" s="750" t="s">
        <v>562</v>
      </c>
      <c r="E114" s="751">
        <v>50113001</v>
      </c>
      <c r="F114" s="750" t="s">
        <v>570</v>
      </c>
      <c r="G114" s="749" t="s">
        <v>571</v>
      </c>
      <c r="H114" s="749">
        <v>183318</v>
      </c>
      <c r="I114" s="749">
        <v>83318</v>
      </c>
      <c r="J114" s="749" t="s">
        <v>764</v>
      </c>
      <c r="K114" s="749" t="s">
        <v>765</v>
      </c>
      <c r="L114" s="752">
        <v>31.803076923076933</v>
      </c>
      <c r="M114" s="752">
        <v>13</v>
      </c>
      <c r="N114" s="753">
        <v>413.44000000000011</v>
      </c>
    </row>
    <row r="115" spans="1:14" ht="14.4" customHeight="1" x14ac:dyDescent="0.3">
      <c r="A115" s="747" t="s">
        <v>544</v>
      </c>
      <c r="B115" s="748" t="s">
        <v>545</v>
      </c>
      <c r="C115" s="749" t="s">
        <v>561</v>
      </c>
      <c r="D115" s="750" t="s">
        <v>562</v>
      </c>
      <c r="E115" s="751">
        <v>50113001</v>
      </c>
      <c r="F115" s="750" t="s">
        <v>570</v>
      </c>
      <c r="G115" s="749" t="s">
        <v>571</v>
      </c>
      <c r="H115" s="749">
        <v>192217</v>
      </c>
      <c r="I115" s="749">
        <v>192217</v>
      </c>
      <c r="J115" s="749" t="s">
        <v>766</v>
      </c>
      <c r="K115" s="749" t="s">
        <v>767</v>
      </c>
      <c r="L115" s="752">
        <v>62.32</v>
      </c>
      <c r="M115" s="752">
        <v>1</v>
      </c>
      <c r="N115" s="753">
        <v>62.32</v>
      </c>
    </row>
    <row r="116" spans="1:14" ht="14.4" customHeight="1" x14ac:dyDescent="0.3">
      <c r="A116" s="747" t="s">
        <v>544</v>
      </c>
      <c r="B116" s="748" t="s">
        <v>545</v>
      </c>
      <c r="C116" s="749" t="s">
        <v>561</v>
      </c>
      <c r="D116" s="750" t="s">
        <v>562</v>
      </c>
      <c r="E116" s="751">
        <v>50113001</v>
      </c>
      <c r="F116" s="750" t="s">
        <v>570</v>
      </c>
      <c r="G116" s="749" t="s">
        <v>571</v>
      </c>
      <c r="H116" s="749">
        <v>104071</v>
      </c>
      <c r="I116" s="749">
        <v>4071</v>
      </c>
      <c r="J116" s="749" t="s">
        <v>768</v>
      </c>
      <c r="K116" s="749" t="s">
        <v>769</v>
      </c>
      <c r="L116" s="752">
        <v>152.97</v>
      </c>
      <c r="M116" s="752">
        <v>1</v>
      </c>
      <c r="N116" s="753">
        <v>152.97</v>
      </c>
    </row>
    <row r="117" spans="1:14" ht="14.4" customHeight="1" x14ac:dyDescent="0.3">
      <c r="A117" s="747" t="s">
        <v>544</v>
      </c>
      <c r="B117" s="748" t="s">
        <v>545</v>
      </c>
      <c r="C117" s="749" t="s">
        <v>561</v>
      </c>
      <c r="D117" s="750" t="s">
        <v>562</v>
      </c>
      <c r="E117" s="751">
        <v>50113001</v>
      </c>
      <c r="F117" s="750" t="s">
        <v>570</v>
      </c>
      <c r="G117" s="749" t="s">
        <v>571</v>
      </c>
      <c r="H117" s="749">
        <v>175289</v>
      </c>
      <c r="I117" s="749">
        <v>75289</v>
      </c>
      <c r="J117" s="749" t="s">
        <v>770</v>
      </c>
      <c r="K117" s="749" t="s">
        <v>771</v>
      </c>
      <c r="L117" s="752">
        <v>113.39000040888958</v>
      </c>
      <c r="M117" s="752">
        <v>3</v>
      </c>
      <c r="N117" s="753">
        <v>340.17000122666872</v>
      </c>
    </row>
    <row r="118" spans="1:14" ht="14.4" customHeight="1" x14ac:dyDescent="0.3">
      <c r="A118" s="747" t="s">
        <v>544</v>
      </c>
      <c r="B118" s="748" t="s">
        <v>545</v>
      </c>
      <c r="C118" s="749" t="s">
        <v>561</v>
      </c>
      <c r="D118" s="750" t="s">
        <v>562</v>
      </c>
      <c r="E118" s="751">
        <v>50113001</v>
      </c>
      <c r="F118" s="750" t="s">
        <v>570</v>
      </c>
      <c r="G118" s="749" t="s">
        <v>571</v>
      </c>
      <c r="H118" s="749">
        <v>191587</v>
      </c>
      <c r="I118" s="749">
        <v>91587</v>
      </c>
      <c r="J118" s="749" t="s">
        <v>770</v>
      </c>
      <c r="K118" s="749" t="s">
        <v>772</v>
      </c>
      <c r="L118" s="752">
        <v>65.225294364262425</v>
      </c>
      <c r="M118" s="752">
        <v>17</v>
      </c>
      <c r="N118" s="753">
        <v>1108.8300041924613</v>
      </c>
    </row>
    <row r="119" spans="1:14" ht="14.4" customHeight="1" x14ac:dyDescent="0.3">
      <c r="A119" s="747" t="s">
        <v>544</v>
      </c>
      <c r="B119" s="748" t="s">
        <v>545</v>
      </c>
      <c r="C119" s="749" t="s">
        <v>561</v>
      </c>
      <c r="D119" s="750" t="s">
        <v>562</v>
      </c>
      <c r="E119" s="751">
        <v>50113001</v>
      </c>
      <c r="F119" s="750" t="s">
        <v>570</v>
      </c>
      <c r="G119" s="749" t="s">
        <v>571</v>
      </c>
      <c r="H119" s="749">
        <v>846023</v>
      </c>
      <c r="I119" s="749">
        <v>125266</v>
      </c>
      <c r="J119" s="749" t="s">
        <v>773</v>
      </c>
      <c r="K119" s="749" t="s">
        <v>774</v>
      </c>
      <c r="L119" s="752">
        <v>169.05000000000004</v>
      </c>
      <c r="M119" s="752">
        <v>2</v>
      </c>
      <c r="N119" s="753">
        <v>338.10000000000008</v>
      </c>
    </row>
    <row r="120" spans="1:14" ht="14.4" customHeight="1" x14ac:dyDescent="0.3">
      <c r="A120" s="747" t="s">
        <v>544</v>
      </c>
      <c r="B120" s="748" t="s">
        <v>545</v>
      </c>
      <c r="C120" s="749" t="s">
        <v>561</v>
      </c>
      <c r="D120" s="750" t="s">
        <v>562</v>
      </c>
      <c r="E120" s="751">
        <v>50113001</v>
      </c>
      <c r="F120" s="750" t="s">
        <v>570</v>
      </c>
      <c r="G120" s="749" t="s">
        <v>571</v>
      </c>
      <c r="H120" s="749">
        <v>154539</v>
      </c>
      <c r="I120" s="749">
        <v>54539</v>
      </c>
      <c r="J120" s="749" t="s">
        <v>775</v>
      </c>
      <c r="K120" s="749" t="s">
        <v>776</v>
      </c>
      <c r="L120" s="752">
        <v>60.21</v>
      </c>
      <c r="M120" s="752">
        <v>2</v>
      </c>
      <c r="N120" s="753">
        <v>120.42</v>
      </c>
    </row>
    <row r="121" spans="1:14" ht="14.4" customHeight="1" x14ac:dyDescent="0.3">
      <c r="A121" s="747" t="s">
        <v>544</v>
      </c>
      <c r="B121" s="748" t="s">
        <v>545</v>
      </c>
      <c r="C121" s="749" t="s">
        <v>561</v>
      </c>
      <c r="D121" s="750" t="s">
        <v>562</v>
      </c>
      <c r="E121" s="751">
        <v>50113001</v>
      </c>
      <c r="F121" s="750" t="s">
        <v>570</v>
      </c>
      <c r="G121" s="749" t="s">
        <v>546</v>
      </c>
      <c r="H121" s="749">
        <v>151581</v>
      </c>
      <c r="I121" s="749">
        <v>151581</v>
      </c>
      <c r="J121" s="749" t="s">
        <v>777</v>
      </c>
      <c r="K121" s="749" t="s">
        <v>778</v>
      </c>
      <c r="L121" s="752">
        <v>197.56</v>
      </c>
      <c r="M121" s="752">
        <v>1</v>
      </c>
      <c r="N121" s="753">
        <v>197.56</v>
      </c>
    </row>
    <row r="122" spans="1:14" ht="14.4" customHeight="1" x14ac:dyDescent="0.3">
      <c r="A122" s="747" t="s">
        <v>544</v>
      </c>
      <c r="B122" s="748" t="s">
        <v>545</v>
      </c>
      <c r="C122" s="749" t="s">
        <v>561</v>
      </c>
      <c r="D122" s="750" t="s">
        <v>562</v>
      </c>
      <c r="E122" s="751">
        <v>50113001</v>
      </c>
      <c r="F122" s="750" t="s">
        <v>570</v>
      </c>
      <c r="G122" s="749" t="s">
        <v>580</v>
      </c>
      <c r="H122" s="749">
        <v>148748</v>
      </c>
      <c r="I122" s="749">
        <v>148748</v>
      </c>
      <c r="J122" s="749" t="s">
        <v>779</v>
      </c>
      <c r="K122" s="749" t="s">
        <v>780</v>
      </c>
      <c r="L122" s="752">
        <v>404.79000000000008</v>
      </c>
      <c r="M122" s="752">
        <v>4</v>
      </c>
      <c r="N122" s="753">
        <v>1619.1600000000003</v>
      </c>
    </row>
    <row r="123" spans="1:14" ht="14.4" customHeight="1" x14ac:dyDescent="0.3">
      <c r="A123" s="747" t="s">
        <v>544</v>
      </c>
      <c r="B123" s="748" t="s">
        <v>545</v>
      </c>
      <c r="C123" s="749" t="s">
        <v>561</v>
      </c>
      <c r="D123" s="750" t="s">
        <v>562</v>
      </c>
      <c r="E123" s="751">
        <v>50113001</v>
      </c>
      <c r="F123" s="750" t="s">
        <v>570</v>
      </c>
      <c r="G123" s="749" t="s">
        <v>580</v>
      </c>
      <c r="H123" s="749">
        <v>142150</v>
      </c>
      <c r="I123" s="749">
        <v>142150</v>
      </c>
      <c r="J123" s="749" t="s">
        <v>781</v>
      </c>
      <c r="K123" s="749" t="s">
        <v>778</v>
      </c>
      <c r="L123" s="752">
        <v>198.94</v>
      </c>
      <c r="M123" s="752">
        <v>1</v>
      </c>
      <c r="N123" s="753">
        <v>198.94</v>
      </c>
    </row>
    <row r="124" spans="1:14" ht="14.4" customHeight="1" x14ac:dyDescent="0.3">
      <c r="A124" s="747" t="s">
        <v>544</v>
      </c>
      <c r="B124" s="748" t="s">
        <v>545</v>
      </c>
      <c r="C124" s="749" t="s">
        <v>561</v>
      </c>
      <c r="D124" s="750" t="s">
        <v>562</v>
      </c>
      <c r="E124" s="751">
        <v>50113001</v>
      </c>
      <c r="F124" s="750" t="s">
        <v>570</v>
      </c>
      <c r="G124" s="749" t="s">
        <v>571</v>
      </c>
      <c r="H124" s="749">
        <v>101328</v>
      </c>
      <c r="I124" s="749">
        <v>1328</v>
      </c>
      <c r="J124" s="749" t="s">
        <v>782</v>
      </c>
      <c r="K124" s="749" t="s">
        <v>783</v>
      </c>
      <c r="L124" s="752">
        <v>126.80000000000003</v>
      </c>
      <c r="M124" s="752">
        <v>2</v>
      </c>
      <c r="N124" s="753">
        <v>253.60000000000005</v>
      </c>
    </row>
    <row r="125" spans="1:14" ht="14.4" customHeight="1" x14ac:dyDescent="0.3">
      <c r="A125" s="747" t="s">
        <v>544</v>
      </c>
      <c r="B125" s="748" t="s">
        <v>545</v>
      </c>
      <c r="C125" s="749" t="s">
        <v>561</v>
      </c>
      <c r="D125" s="750" t="s">
        <v>562</v>
      </c>
      <c r="E125" s="751">
        <v>50113001</v>
      </c>
      <c r="F125" s="750" t="s">
        <v>570</v>
      </c>
      <c r="G125" s="749" t="s">
        <v>571</v>
      </c>
      <c r="H125" s="749">
        <v>185656</v>
      </c>
      <c r="I125" s="749">
        <v>85656</v>
      </c>
      <c r="J125" s="749" t="s">
        <v>784</v>
      </c>
      <c r="K125" s="749" t="s">
        <v>785</v>
      </c>
      <c r="L125" s="752">
        <v>69.910000000000025</v>
      </c>
      <c r="M125" s="752">
        <v>1</v>
      </c>
      <c r="N125" s="753">
        <v>69.910000000000025</v>
      </c>
    </row>
    <row r="126" spans="1:14" ht="14.4" customHeight="1" x14ac:dyDescent="0.3">
      <c r="A126" s="747" t="s">
        <v>544</v>
      </c>
      <c r="B126" s="748" t="s">
        <v>545</v>
      </c>
      <c r="C126" s="749" t="s">
        <v>561</v>
      </c>
      <c r="D126" s="750" t="s">
        <v>562</v>
      </c>
      <c r="E126" s="751">
        <v>50113001</v>
      </c>
      <c r="F126" s="750" t="s">
        <v>570</v>
      </c>
      <c r="G126" s="749" t="s">
        <v>580</v>
      </c>
      <c r="H126" s="749">
        <v>215715</v>
      </c>
      <c r="I126" s="749">
        <v>215715</v>
      </c>
      <c r="J126" s="749" t="s">
        <v>786</v>
      </c>
      <c r="K126" s="749" t="s">
        <v>787</v>
      </c>
      <c r="L126" s="752">
        <v>66.339999999999989</v>
      </c>
      <c r="M126" s="752">
        <v>4</v>
      </c>
      <c r="N126" s="753">
        <v>265.35999999999996</v>
      </c>
    </row>
    <row r="127" spans="1:14" ht="14.4" customHeight="1" x14ac:dyDescent="0.3">
      <c r="A127" s="747" t="s">
        <v>544</v>
      </c>
      <c r="B127" s="748" t="s">
        <v>545</v>
      </c>
      <c r="C127" s="749" t="s">
        <v>561</v>
      </c>
      <c r="D127" s="750" t="s">
        <v>562</v>
      </c>
      <c r="E127" s="751">
        <v>50113001</v>
      </c>
      <c r="F127" s="750" t="s">
        <v>570</v>
      </c>
      <c r="G127" s="749" t="s">
        <v>546</v>
      </c>
      <c r="H127" s="749">
        <v>111955</v>
      </c>
      <c r="I127" s="749">
        <v>11955</v>
      </c>
      <c r="J127" s="749" t="s">
        <v>788</v>
      </c>
      <c r="K127" s="749" t="s">
        <v>789</v>
      </c>
      <c r="L127" s="752">
        <v>173.99200000000002</v>
      </c>
      <c r="M127" s="752">
        <v>5</v>
      </c>
      <c r="N127" s="753">
        <v>869.96</v>
      </c>
    </row>
    <row r="128" spans="1:14" ht="14.4" customHeight="1" x14ac:dyDescent="0.3">
      <c r="A128" s="747" t="s">
        <v>544</v>
      </c>
      <c r="B128" s="748" t="s">
        <v>545</v>
      </c>
      <c r="C128" s="749" t="s">
        <v>561</v>
      </c>
      <c r="D128" s="750" t="s">
        <v>562</v>
      </c>
      <c r="E128" s="751">
        <v>50113001</v>
      </c>
      <c r="F128" s="750" t="s">
        <v>570</v>
      </c>
      <c r="G128" s="749" t="s">
        <v>546</v>
      </c>
      <c r="H128" s="749">
        <v>159448</v>
      </c>
      <c r="I128" s="749">
        <v>59448</v>
      </c>
      <c r="J128" s="749" t="s">
        <v>790</v>
      </c>
      <c r="K128" s="749" t="s">
        <v>791</v>
      </c>
      <c r="L128" s="752">
        <v>368.89000000000004</v>
      </c>
      <c r="M128" s="752">
        <v>6</v>
      </c>
      <c r="N128" s="753">
        <v>2213.34</v>
      </c>
    </row>
    <row r="129" spans="1:14" ht="14.4" customHeight="1" x14ac:dyDescent="0.3">
      <c r="A129" s="747" t="s">
        <v>544</v>
      </c>
      <c r="B129" s="748" t="s">
        <v>545</v>
      </c>
      <c r="C129" s="749" t="s">
        <v>561</v>
      </c>
      <c r="D129" s="750" t="s">
        <v>562</v>
      </c>
      <c r="E129" s="751">
        <v>50113001</v>
      </c>
      <c r="F129" s="750" t="s">
        <v>570</v>
      </c>
      <c r="G129" s="749" t="s">
        <v>546</v>
      </c>
      <c r="H129" s="749">
        <v>159449</v>
      </c>
      <c r="I129" s="749">
        <v>59449</v>
      </c>
      <c r="J129" s="749" t="s">
        <v>792</v>
      </c>
      <c r="K129" s="749" t="s">
        <v>793</v>
      </c>
      <c r="L129" s="752">
        <v>774.51</v>
      </c>
      <c r="M129" s="752">
        <v>1</v>
      </c>
      <c r="N129" s="753">
        <v>774.51</v>
      </c>
    </row>
    <row r="130" spans="1:14" ht="14.4" customHeight="1" x14ac:dyDescent="0.3">
      <c r="A130" s="747" t="s">
        <v>544</v>
      </c>
      <c r="B130" s="748" t="s">
        <v>545</v>
      </c>
      <c r="C130" s="749" t="s">
        <v>561</v>
      </c>
      <c r="D130" s="750" t="s">
        <v>562</v>
      </c>
      <c r="E130" s="751">
        <v>50113001</v>
      </c>
      <c r="F130" s="750" t="s">
        <v>570</v>
      </c>
      <c r="G130" s="749" t="s">
        <v>571</v>
      </c>
      <c r="H130" s="749">
        <v>905098</v>
      </c>
      <c r="I130" s="749">
        <v>23989</v>
      </c>
      <c r="J130" s="749" t="s">
        <v>794</v>
      </c>
      <c r="K130" s="749" t="s">
        <v>546</v>
      </c>
      <c r="L130" s="752">
        <v>416.9900969584773</v>
      </c>
      <c r="M130" s="752">
        <v>3</v>
      </c>
      <c r="N130" s="753">
        <v>1250.9702908754318</v>
      </c>
    </row>
    <row r="131" spans="1:14" ht="14.4" customHeight="1" x14ac:dyDescent="0.3">
      <c r="A131" s="747" t="s">
        <v>544</v>
      </c>
      <c r="B131" s="748" t="s">
        <v>545</v>
      </c>
      <c r="C131" s="749" t="s">
        <v>561</v>
      </c>
      <c r="D131" s="750" t="s">
        <v>562</v>
      </c>
      <c r="E131" s="751">
        <v>50113001</v>
      </c>
      <c r="F131" s="750" t="s">
        <v>570</v>
      </c>
      <c r="G131" s="749" t="s">
        <v>571</v>
      </c>
      <c r="H131" s="749">
        <v>126502</v>
      </c>
      <c r="I131" s="749">
        <v>26502</v>
      </c>
      <c r="J131" s="749" t="s">
        <v>795</v>
      </c>
      <c r="K131" s="749" t="s">
        <v>796</v>
      </c>
      <c r="L131" s="752">
        <v>723.80999999999949</v>
      </c>
      <c r="M131" s="752">
        <v>1</v>
      </c>
      <c r="N131" s="753">
        <v>723.80999999999949</v>
      </c>
    </row>
    <row r="132" spans="1:14" ht="14.4" customHeight="1" x14ac:dyDescent="0.3">
      <c r="A132" s="747" t="s">
        <v>544</v>
      </c>
      <c r="B132" s="748" t="s">
        <v>545</v>
      </c>
      <c r="C132" s="749" t="s">
        <v>561</v>
      </c>
      <c r="D132" s="750" t="s">
        <v>562</v>
      </c>
      <c r="E132" s="751">
        <v>50113001</v>
      </c>
      <c r="F132" s="750" t="s">
        <v>570</v>
      </c>
      <c r="G132" s="749" t="s">
        <v>571</v>
      </c>
      <c r="H132" s="749">
        <v>29468</v>
      </c>
      <c r="I132" s="749">
        <v>29468</v>
      </c>
      <c r="J132" s="749" t="s">
        <v>797</v>
      </c>
      <c r="K132" s="749" t="s">
        <v>798</v>
      </c>
      <c r="L132" s="752">
        <v>879.55000000000018</v>
      </c>
      <c r="M132" s="752">
        <v>2</v>
      </c>
      <c r="N132" s="753">
        <v>1759.1000000000004</v>
      </c>
    </row>
    <row r="133" spans="1:14" ht="14.4" customHeight="1" x14ac:dyDescent="0.3">
      <c r="A133" s="747" t="s">
        <v>544</v>
      </c>
      <c r="B133" s="748" t="s">
        <v>545</v>
      </c>
      <c r="C133" s="749" t="s">
        <v>561</v>
      </c>
      <c r="D133" s="750" t="s">
        <v>562</v>
      </c>
      <c r="E133" s="751">
        <v>50113001</v>
      </c>
      <c r="F133" s="750" t="s">
        <v>570</v>
      </c>
      <c r="G133" s="749" t="s">
        <v>571</v>
      </c>
      <c r="H133" s="749">
        <v>215476</v>
      </c>
      <c r="I133" s="749">
        <v>215476</v>
      </c>
      <c r="J133" s="749" t="s">
        <v>799</v>
      </c>
      <c r="K133" s="749" t="s">
        <v>800</v>
      </c>
      <c r="L133" s="752">
        <v>123.10666666666667</v>
      </c>
      <c r="M133" s="752">
        <v>3</v>
      </c>
      <c r="N133" s="753">
        <v>369.32</v>
      </c>
    </row>
    <row r="134" spans="1:14" ht="14.4" customHeight="1" x14ac:dyDescent="0.3">
      <c r="A134" s="747" t="s">
        <v>544</v>
      </c>
      <c r="B134" s="748" t="s">
        <v>545</v>
      </c>
      <c r="C134" s="749" t="s">
        <v>561</v>
      </c>
      <c r="D134" s="750" t="s">
        <v>562</v>
      </c>
      <c r="E134" s="751">
        <v>50113001</v>
      </c>
      <c r="F134" s="750" t="s">
        <v>570</v>
      </c>
      <c r="G134" s="749" t="s">
        <v>571</v>
      </c>
      <c r="H134" s="749">
        <v>183272</v>
      </c>
      <c r="I134" s="749">
        <v>215478</v>
      </c>
      <c r="J134" s="749" t="s">
        <v>801</v>
      </c>
      <c r="K134" s="749" t="s">
        <v>802</v>
      </c>
      <c r="L134" s="752">
        <v>161.73999999999998</v>
      </c>
      <c r="M134" s="752">
        <v>1</v>
      </c>
      <c r="N134" s="753">
        <v>161.73999999999998</v>
      </c>
    </row>
    <row r="135" spans="1:14" ht="14.4" customHeight="1" x14ac:dyDescent="0.3">
      <c r="A135" s="747" t="s">
        <v>544</v>
      </c>
      <c r="B135" s="748" t="s">
        <v>545</v>
      </c>
      <c r="C135" s="749" t="s">
        <v>561</v>
      </c>
      <c r="D135" s="750" t="s">
        <v>562</v>
      </c>
      <c r="E135" s="751">
        <v>50113001</v>
      </c>
      <c r="F135" s="750" t="s">
        <v>570</v>
      </c>
      <c r="G135" s="749" t="s">
        <v>571</v>
      </c>
      <c r="H135" s="749">
        <v>145274</v>
      </c>
      <c r="I135" s="749">
        <v>45274</v>
      </c>
      <c r="J135" s="749" t="s">
        <v>803</v>
      </c>
      <c r="K135" s="749" t="s">
        <v>804</v>
      </c>
      <c r="L135" s="752">
        <v>56.270000000000032</v>
      </c>
      <c r="M135" s="752">
        <v>1</v>
      </c>
      <c r="N135" s="753">
        <v>56.270000000000032</v>
      </c>
    </row>
    <row r="136" spans="1:14" ht="14.4" customHeight="1" x14ac:dyDescent="0.3">
      <c r="A136" s="747" t="s">
        <v>544</v>
      </c>
      <c r="B136" s="748" t="s">
        <v>545</v>
      </c>
      <c r="C136" s="749" t="s">
        <v>561</v>
      </c>
      <c r="D136" s="750" t="s">
        <v>562</v>
      </c>
      <c r="E136" s="751">
        <v>50113001</v>
      </c>
      <c r="F136" s="750" t="s">
        <v>570</v>
      </c>
      <c r="G136" s="749" t="s">
        <v>571</v>
      </c>
      <c r="H136" s="749">
        <v>166506</v>
      </c>
      <c r="I136" s="749">
        <v>66506</v>
      </c>
      <c r="J136" s="749" t="s">
        <v>805</v>
      </c>
      <c r="K136" s="749" t="s">
        <v>806</v>
      </c>
      <c r="L136" s="752">
        <v>46.73</v>
      </c>
      <c r="M136" s="752">
        <v>1</v>
      </c>
      <c r="N136" s="753">
        <v>46.73</v>
      </c>
    </row>
    <row r="137" spans="1:14" ht="14.4" customHeight="1" x14ac:dyDescent="0.3">
      <c r="A137" s="747" t="s">
        <v>544</v>
      </c>
      <c r="B137" s="748" t="s">
        <v>545</v>
      </c>
      <c r="C137" s="749" t="s">
        <v>561</v>
      </c>
      <c r="D137" s="750" t="s">
        <v>562</v>
      </c>
      <c r="E137" s="751">
        <v>50113001</v>
      </c>
      <c r="F137" s="750" t="s">
        <v>570</v>
      </c>
      <c r="G137" s="749" t="s">
        <v>571</v>
      </c>
      <c r="H137" s="749">
        <v>102818</v>
      </c>
      <c r="I137" s="749">
        <v>2818</v>
      </c>
      <c r="J137" s="749" t="s">
        <v>807</v>
      </c>
      <c r="K137" s="749" t="s">
        <v>808</v>
      </c>
      <c r="L137" s="752">
        <v>119.88000000000005</v>
      </c>
      <c r="M137" s="752">
        <v>3</v>
      </c>
      <c r="N137" s="753">
        <v>359.64000000000016</v>
      </c>
    </row>
    <row r="138" spans="1:14" ht="14.4" customHeight="1" x14ac:dyDescent="0.3">
      <c r="A138" s="747" t="s">
        <v>544</v>
      </c>
      <c r="B138" s="748" t="s">
        <v>545</v>
      </c>
      <c r="C138" s="749" t="s">
        <v>561</v>
      </c>
      <c r="D138" s="750" t="s">
        <v>562</v>
      </c>
      <c r="E138" s="751">
        <v>50113001</v>
      </c>
      <c r="F138" s="750" t="s">
        <v>570</v>
      </c>
      <c r="G138" s="749" t="s">
        <v>571</v>
      </c>
      <c r="H138" s="749">
        <v>202924</v>
      </c>
      <c r="I138" s="749">
        <v>202924</v>
      </c>
      <c r="J138" s="749" t="s">
        <v>807</v>
      </c>
      <c r="K138" s="749" t="s">
        <v>809</v>
      </c>
      <c r="L138" s="752">
        <v>83.202307692307684</v>
      </c>
      <c r="M138" s="752">
        <v>13</v>
      </c>
      <c r="N138" s="753">
        <v>1081.6299999999999</v>
      </c>
    </row>
    <row r="139" spans="1:14" ht="14.4" customHeight="1" x14ac:dyDescent="0.3">
      <c r="A139" s="747" t="s">
        <v>544</v>
      </c>
      <c r="B139" s="748" t="s">
        <v>545</v>
      </c>
      <c r="C139" s="749" t="s">
        <v>561</v>
      </c>
      <c r="D139" s="750" t="s">
        <v>562</v>
      </c>
      <c r="E139" s="751">
        <v>50113001</v>
      </c>
      <c r="F139" s="750" t="s">
        <v>570</v>
      </c>
      <c r="G139" s="749" t="s">
        <v>571</v>
      </c>
      <c r="H139" s="749">
        <v>166015</v>
      </c>
      <c r="I139" s="749">
        <v>66015</v>
      </c>
      <c r="J139" s="749" t="s">
        <v>810</v>
      </c>
      <c r="K139" s="749" t="s">
        <v>811</v>
      </c>
      <c r="L139" s="752">
        <v>83.677999999999997</v>
      </c>
      <c r="M139" s="752">
        <v>5</v>
      </c>
      <c r="N139" s="753">
        <v>418.39</v>
      </c>
    </row>
    <row r="140" spans="1:14" ht="14.4" customHeight="1" x14ac:dyDescent="0.3">
      <c r="A140" s="747" t="s">
        <v>544</v>
      </c>
      <c r="B140" s="748" t="s">
        <v>545</v>
      </c>
      <c r="C140" s="749" t="s">
        <v>561</v>
      </c>
      <c r="D140" s="750" t="s">
        <v>562</v>
      </c>
      <c r="E140" s="751">
        <v>50113001</v>
      </c>
      <c r="F140" s="750" t="s">
        <v>570</v>
      </c>
      <c r="G140" s="749" t="s">
        <v>571</v>
      </c>
      <c r="H140" s="749">
        <v>197026</v>
      </c>
      <c r="I140" s="749">
        <v>97026</v>
      </c>
      <c r="J140" s="749" t="s">
        <v>812</v>
      </c>
      <c r="K140" s="749" t="s">
        <v>813</v>
      </c>
      <c r="L140" s="752">
        <v>45.109999999999992</v>
      </c>
      <c r="M140" s="752">
        <v>1</v>
      </c>
      <c r="N140" s="753">
        <v>45.109999999999992</v>
      </c>
    </row>
    <row r="141" spans="1:14" ht="14.4" customHeight="1" x14ac:dyDescent="0.3">
      <c r="A141" s="747" t="s">
        <v>544</v>
      </c>
      <c r="B141" s="748" t="s">
        <v>545</v>
      </c>
      <c r="C141" s="749" t="s">
        <v>561</v>
      </c>
      <c r="D141" s="750" t="s">
        <v>562</v>
      </c>
      <c r="E141" s="751">
        <v>50113001</v>
      </c>
      <c r="F141" s="750" t="s">
        <v>570</v>
      </c>
      <c r="G141" s="749" t="s">
        <v>571</v>
      </c>
      <c r="H141" s="749">
        <v>162083</v>
      </c>
      <c r="I141" s="749">
        <v>162083</v>
      </c>
      <c r="J141" s="749" t="s">
        <v>814</v>
      </c>
      <c r="K141" s="749" t="s">
        <v>815</v>
      </c>
      <c r="L141" s="752">
        <v>454.60000000000019</v>
      </c>
      <c r="M141" s="752">
        <v>6</v>
      </c>
      <c r="N141" s="753">
        <v>2727.6000000000013</v>
      </c>
    </row>
    <row r="142" spans="1:14" ht="14.4" customHeight="1" x14ac:dyDescent="0.3">
      <c r="A142" s="747" t="s">
        <v>544</v>
      </c>
      <c r="B142" s="748" t="s">
        <v>545</v>
      </c>
      <c r="C142" s="749" t="s">
        <v>561</v>
      </c>
      <c r="D142" s="750" t="s">
        <v>562</v>
      </c>
      <c r="E142" s="751">
        <v>50113001</v>
      </c>
      <c r="F142" s="750" t="s">
        <v>570</v>
      </c>
      <c r="G142" s="749" t="s">
        <v>571</v>
      </c>
      <c r="H142" s="749">
        <v>202796</v>
      </c>
      <c r="I142" s="749">
        <v>202796</v>
      </c>
      <c r="J142" s="749" t="s">
        <v>814</v>
      </c>
      <c r="K142" s="749" t="s">
        <v>816</v>
      </c>
      <c r="L142" s="752">
        <v>293.37714285714281</v>
      </c>
      <c r="M142" s="752">
        <v>7</v>
      </c>
      <c r="N142" s="753">
        <v>2053.64</v>
      </c>
    </row>
    <row r="143" spans="1:14" ht="14.4" customHeight="1" x14ac:dyDescent="0.3">
      <c r="A143" s="747" t="s">
        <v>544</v>
      </c>
      <c r="B143" s="748" t="s">
        <v>545</v>
      </c>
      <c r="C143" s="749" t="s">
        <v>561</v>
      </c>
      <c r="D143" s="750" t="s">
        <v>562</v>
      </c>
      <c r="E143" s="751">
        <v>50113001</v>
      </c>
      <c r="F143" s="750" t="s">
        <v>570</v>
      </c>
      <c r="G143" s="749" t="s">
        <v>571</v>
      </c>
      <c r="H143" s="749">
        <v>214593</v>
      </c>
      <c r="I143" s="749">
        <v>214593</v>
      </c>
      <c r="J143" s="749" t="s">
        <v>817</v>
      </c>
      <c r="K143" s="749" t="s">
        <v>818</v>
      </c>
      <c r="L143" s="752">
        <v>56.099999999999994</v>
      </c>
      <c r="M143" s="752">
        <v>9</v>
      </c>
      <c r="N143" s="753">
        <v>504.9</v>
      </c>
    </row>
    <row r="144" spans="1:14" ht="14.4" customHeight="1" x14ac:dyDescent="0.3">
      <c r="A144" s="747" t="s">
        <v>544</v>
      </c>
      <c r="B144" s="748" t="s">
        <v>545</v>
      </c>
      <c r="C144" s="749" t="s">
        <v>561</v>
      </c>
      <c r="D144" s="750" t="s">
        <v>562</v>
      </c>
      <c r="E144" s="751">
        <v>50113001</v>
      </c>
      <c r="F144" s="750" t="s">
        <v>570</v>
      </c>
      <c r="G144" s="749" t="s">
        <v>571</v>
      </c>
      <c r="H144" s="749">
        <v>199680</v>
      </c>
      <c r="I144" s="749">
        <v>199680</v>
      </c>
      <c r="J144" s="749" t="s">
        <v>819</v>
      </c>
      <c r="K144" s="749" t="s">
        <v>820</v>
      </c>
      <c r="L144" s="752">
        <v>362.91250000000002</v>
      </c>
      <c r="M144" s="752">
        <v>4</v>
      </c>
      <c r="N144" s="753">
        <v>1451.65</v>
      </c>
    </row>
    <row r="145" spans="1:14" ht="14.4" customHeight="1" x14ac:dyDescent="0.3">
      <c r="A145" s="747" t="s">
        <v>544</v>
      </c>
      <c r="B145" s="748" t="s">
        <v>545</v>
      </c>
      <c r="C145" s="749" t="s">
        <v>561</v>
      </c>
      <c r="D145" s="750" t="s">
        <v>562</v>
      </c>
      <c r="E145" s="751">
        <v>50113001</v>
      </c>
      <c r="F145" s="750" t="s">
        <v>570</v>
      </c>
      <c r="G145" s="749" t="s">
        <v>571</v>
      </c>
      <c r="H145" s="749">
        <v>187076</v>
      </c>
      <c r="I145" s="749">
        <v>87076</v>
      </c>
      <c r="J145" s="749" t="s">
        <v>821</v>
      </c>
      <c r="K145" s="749" t="s">
        <v>822</v>
      </c>
      <c r="L145" s="752">
        <v>132.48166666666665</v>
      </c>
      <c r="M145" s="752">
        <v>24</v>
      </c>
      <c r="N145" s="753">
        <v>3179.56</v>
      </c>
    </row>
    <row r="146" spans="1:14" ht="14.4" customHeight="1" x14ac:dyDescent="0.3">
      <c r="A146" s="747" t="s">
        <v>544</v>
      </c>
      <c r="B146" s="748" t="s">
        <v>545</v>
      </c>
      <c r="C146" s="749" t="s">
        <v>561</v>
      </c>
      <c r="D146" s="750" t="s">
        <v>562</v>
      </c>
      <c r="E146" s="751">
        <v>50113001</v>
      </c>
      <c r="F146" s="750" t="s">
        <v>570</v>
      </c>
      <c r="G146" s="749" t="s">
        <v>571</v>
      </c>
      <c r="H146" s="749">
        <v>157586</v>
      </c>
      <c r="I146" s="749">
        <v>57586</v>
      </c>
      <c r="J146" s="749" t="s">
        <v>823</v>
      </c>
      <c r="K146" s="749" t="s">
        <v>824</v>
      </c>
      <c r="L146" s="752">
        <v>73.70999999999998</v>
      </c>
      <c r="M146" s="752">
        <v>2</v>
      </c>
      <c r="N146" s="753">
        <v>147.41999999999996</v>
      </c>
    </row>
    <row r="147" spans="1:14" ht="14.4" customHeight="1" x14ac:dyDescent="0.3">
      <c r="A147" s="747" t="s">
        <v>544</v>
      </c>
      <c r="B147" s="748" t="s">
        <v>545</v>
      </c>
      <c r="C147" s="749" t="s">
        <v>561</v>
      </c>
      <c r="D147" s="750" t="s">
        <v>562</v>
      </c>
      <c r="E147" s="751">
        <v>50113001</v>
      </c>
      <c r="F147" s="750" t="s">
        <v>570</v>
      </c>
      <c r="G147" s="749" t="s">
        <v>571</v>
      </c>
      <c r="H147" s="749">
        <v>846413</v>
      </c>
      <c r="I147" s="749">
        <v>57585</v>
      </c>
      <c r="J147" s="749" t="s">
        <v>825</v>
      </c>
      <c r="K147" s="749" t="s">
        <v>826</v>
      </c>
      <c r="L147" s="752">
        <v>133.42000000000002</v>
      </c>
      <c r="M147" s="752">
        <v>2</v>
      </c>
      <c r="N147" s="753">
        <v>266.84000000000003</v>
      </c>
    </row>
    <row r="148" spans="1:14" ht="14.4" customHeight="1" x14ac:dyDescent="0.3">
      <c r="A148" s="747" t="s">
        <v>544</v>
      </c>
      <c r="B148" s="748" t="s">
        <v>545</v>
      </c>
      <c r="C148" s="749" t="s">
        <v>561</v>
      </c>
      <c r="D148" s="750" t="s">
        <v>562</v>
      </c>
      <c r="E148" s="751">
        <v>50113001</v>
      </c>
      <c r="F148" s="750" t="s">
        <v>570</v>
      </c>
      <c r="G148" s="749" t="s">
        <v>571</v>
      </c>
      <c r="H148" s="749">
        <v>500618</v>
      </c>
      <c r="I148" s="749">
        <v>125753</v>
      </c>
      <c r="J148" s="749" t="s">
        <v>827</v>
      </c>
      <c r="K148" s="749" t="s">
        <v>828</v>
      </c>
      <c r="L148" s="752">
        <v>263.11</v>
      </c>
      <c r="M148" s="752">
        <v>1</v>
      </c>
      <c r="N148" s="753">
        <v>263.11</v>
      </c>
    </row>
    <row r="149" spans="1:14" ht="14.4" customHeight="1" x14ac:dyDescent="0.3">
      <c r="A149" s="747" t="s">
        <v>544</v>
      </c>
      <c r="B149" s="748" t="s">
        <v>545</v>
      </c>
      <c r="C149" s="749" t="s">
        <v>561</v>
      </c>
      <c r="D149" s="750" t="s">
        <v>562</v>
      </c>
      <c r="E149" s="751">
        <v>50113001</v>
      </c>
      <c r="F149" s="750" t="s">
        <v>570</v>
      </c>
      <c r="G149" s="749" t="s">
        <v>571</v>
      </c>
      <c r="H149" s="749">
        <v>848560</v>
      </c>
      <c r="I149" s="749">
        <v>125752</v>
      </c>
      <c r="J149" s="749" t="s">
        <v>829</v>
      </c>
      <c r="K149" s="749" t="s">
        <v>830</v>
      </c>
      <c r="L149" s="752">
        <v>186.36999999999995</v>
      </c>
      <c r="M149" s="752">
        <v>1</v>
      </c>
      <c r="N149" s="753">
        <v>186.36999999999995</v>
      </c>
    </row>
    <row r="150" spans="1:14" ht="14.4" customHeight="1" x14ac:dyDescent="0.3">
      <c r="A150" s="747" t="s">
        <v>544</v>
      </c>
      <c r="B150" s="748" t="s">
        <v>545</v>
      </c>
      <c r="C150" s="749" t="s">
        <v>561</v>
      </c>
      <c r="D150" s="750" t="s">
        <v>562</v>
      </c>
      <c r="E150" s="751">
        <v>50113001</v>
      </c>
      <c r="F150" s="750" t="s">
        <v>570</v>
      </c>
      <c r="G150" s="749" t="s">
        <v>571</v>
      </c>
      <c r="H150" s="749">
        <v>214902</v>
      </c>
      <c r="I150" s="749">
        <v>214902</v>
      </c>
      <c r="J150" s="749" t="s">
        <v>831</v>
      </c>
      <c r="K150" s="749" t="s">
        <v>832</v>
      </c>
      <c r="L150" s="752">
        <v>48.93</v>
      </c>
      <c r="M150" s="752">
        <v>3</v>
      </c>
      <c r="N150" s="753">
        <v>146.79</v>
      </c>
    </row>
    <row r="151" spans="1:14" ht="14.4" customHeight="1" x14ac:dyDescent="0.3">
      <c r="A151" s="747" t="s">
        <v>544</v>
      </c>
      <c r="B151" s="748" t="s">
        <v>545</v>
      </c>
      <c r="C151" s="749" t="s">
        <v>561</v>
      </c>
      <c r="D151" s="750" t="s">
        <v>562</v>
      </c>
      <c r="E151" s="751">
        <v>50113001</v>
      </c>
      <c r="F151" s="750" t="s">
        <v>570</v>
      </c>
      <c r="G151" s="749" t="s">
        <v>571</v>
      </c>
      <c r="H151" s="749">
        <v>214904</v>
      </c>
      <c r="I151" s="749">
        <v>214904</v>
      </c>
      <c r="J151" s="749" t="s">
        <v>833</v>
      </c>
      <c r="K151" s="749" t="s">
        <v>834</v>
      </c>
      <c r="L151" s="752">
        <v>64.766000000000005</v>
      </c>
      <c r="M151" s="752">
        <v>10</v>
      </c>
      <c r="N151" s="753">
        <v>647.66000000000008</v>
      </c>
    </row>
    <row r="152" spans="1:14" ht="14.4" customHeight="1" x14ac:dyDescent="0.3">
      <c r="A152" s="747" t="s">
        <v>544</v>
      </c>
      <c r="B152" s="748" t="s">
        <v>545</v>
      </c>
      <c r="C152" s="749" t="s">
        <v>561</v>
      </c>
      <c r="D152" s="750" t="s">
        <v>562</v>
      </c>
      <c r="E152" s="751">
        <v>50113001</v>
      </c>
      <c r="F152" s="750" t="s">
        <v>570</v>
      </c>
      <c r="G152" s="749" t="s">
        <v>571</v>
      </c>
      <c r="H152" s="749">
        <v>214906</v>
      </c>
      <c r="I152" s="749">
        <v>214906</v>
      </c>
      <c r="J152" s="749" t="s">
        <v>835</v>
      </c>
      <c r="K152" s="749" t="s">
        <v>836</v>
      </c>
      <c r="L152" s="752">
        <v>88.88</v>
      </c>
      <c r="M152" s="752">
        <v>2</v>
      </c>
      <c r="N152" s="753">
        <v>177.76</v>
      </c>
    </row>
    <row r="153" spans="1:14" ht="14.4" customHeight="1" x14ac:dyDescent="0.3">
      <c r="A153" s="747" t="s">
        <v>544</v>
      </c>
      <c r="B153" s="748" t="s">
        <v>545</v>
      </c>
      <c r="C153" s="749" t="s">
        <v>561</v>
      </c>
      <c r="D153" s="750" t="s">
        <v>562</v>
      </c>
      <c r="E153" s="751">
        <v>50113001</v>
      </c>
      <c r="F153" s="750" t="s">
        <v>570</v>
      </c>
      <c r="G153" s="749" t="s">
        <v>580</v>
      </c>
      <c r="H153" s="749">
        <v>169189</v>
      </c>
      <c r="I153" s="749">
        <v>69189</v>
      </c>
      <c r="J153" s="749" t="s">
        <v>837</v>
      </c>
      <c r="K153" s="749" t="s">
        <v>838</v>
      </c>
      <c r="L153" s="752">
        <v>61.119999999999983</v>
      </c>
      <c r="M153" s="752">
        <v>6</v>
      </c>
      <c r="N153" s="753">
        <v>366.71999999999991</v>
      </c>
    </row>
    <row r="154" spans="1:14" ht="14.4" customHeight="1" x14ac:dyDescent="0.3">
      <c r="A154" s="747" t="s">
        <v>544</v>
      </c>
      <c r="B154" s="748" t="s">
        <v>545</v>
      </c>
      <c r="C154" s="749" t="s">
        <v>561</v>
      </c>
      <c r="D154" s="750" t="s">
        <v>562</v>
      </c>
      <c r="E154" s="751">
        <v>50113001</v>
      </c>
      <c r="F154" s="750" t="s">
        <v>570</v>
      </c>
      <c r="G154" s="749" t="s">
        <v>580</v>
      </c>
      <c r="H154" s="749">
        <v>146692</v>
      </c>
      <c r="I154" s="749">
        <v>46692</v>
      </c>
      <c r="J154" s="749" t="s">
        <v>839</v>
      </c>
      <c r="K154" s="749" t="s">
        <v>840</v>
      </c>
      <c r="L154" s="752">
        <v>77.760000000000005</v>
      </c>
      <c r="M154" s="752">
        <v>3</v>
      </c>
      <c r="N154" s="753">
        <v>233.28</v>
      </c>
    </row>
    <row r="155" spans="1:14" ht="14.4" customHeight="1" x14ac:dyDescent="0.3">
      <c r="A155" s="747" t="s">
        <v>544</v>
      </c>
      <c r="B155" s="748" t="s">
        <v>545</v>
      </c>
      <c r="C155" s="749" t="s">
        <v>561</v>
      </c>
      <c r="D155" s="750" t="s">
        <v>562</v>
      </c>
      <c r="E155" s="751">
        <v>50113001</v>
      </c>
      <c r="F155" s="750" t="s">
        <v>570</v>
      </c>
      <c r="G155" s="749" t="s">
        <v>580</v>
      </c>
      <c r="H155" s="749">
        <v>147454</v>
      </c>
      <c r="I155" s="749">
        <v>147454</v>
      </c>
      <c r="J155" s="749" t="s">
        <v>841</v>
      </c>
      <c r="K155" s="749" t="s">
        <v>842</v>
      </c>
      <c r="L155" s="752">
        <v>92.2</v>
      </c>
      <c r="M155" s="752">
        <v>1</v>
      </c>
      <c r="N155" s="753">
        <v>92.2</v>
      </c>
    </row>
    <row r="156" spans="1:14" ht="14.4" customHeight="1" x14ac:dyDescent="0.3">
      <c r="A156" s="747" t="s">
        <v>544</v>
      </c>
      <c r="B156" s="748" t="s">
        <v>545</v>
      </c>
      <c r="C156" s="749" t="s">
        <v>561</v>
      </c>
      <c r="D156" s="750" t="s">
        <v>562</v>
      </c>
      <c r="E156" s="751">
        <v>50113001</v>
      </c>
      <c r="F156" s="750" t="s">
        <v>570</v>
      </c>
      <c r="G156" s="749" t="s">
        <v>571</v>
      </c>
      <c r="H156" s="749">
        <v>116463</v>
      </c>
      <c r="I156" s="749">
        <v>16463</v>
      </c>
      <c r="J156" s="749" t="s">
        <v>843</v>
      </c>
      <c r="K156" s="749" t="s">
        <v>844</v>
      </c>
      <c r="L156" s="752">
        <v>125.82000000000004</v>
      </c>
      <c r="M156" s="752">
        <v>3</v>
      </c>
      <c r="N156" s="753">
        <v>377.46000000000009</v>
      </c>
    </row>
    <row r="157" spans="1:14" ht="14.4" customHeight="1" x14ac:dyDescent="0.3">
      <c r="A157" s="747" t="s">
        <v>544</v>
      </c>
      <c r="B157" s="748" t="s">
        <v>545</v>
      </c>
      <c r="C157" s="749" t="s">
        <v>561</v>
      </c>
      <c r="D157" s="750" t="s">
        <v>562</v>
      </c>
      <c r="E157" s="751">
        <v>50113001</v>
      </c>
      <c r="F157" s="750" t="s">
        <v>570</v>
      </c>
      <c r="G157" s="749" t="s">
        <v>571</v>
      </c>
      <c r="H157" s="749">
        <v>116464</v>
      </c>
      <c r="I157" s="749">
        <v>16464</v>
      </c>
      <c r="J157" s="749" t="s">
        <v>845</v>
      </c>
      <c r="K157" s="749" t="s">
        <v>846</v>
      </c>
      <c r="L157" s="752">
        <v>125.96</v>
      </c>
      <c r="M157" s="752">
        <v>1</v>
      </c>
      <c r="N157" s="753">
        <v>125.96</v>
      </c>
    </row>
    <row r="158" spans="1:14" ht="14.4" customHeight="1" x14ac:dyDescent="0.3">
      <c r="A158" s="747" t="s">
        <v>544</v>
      </c>
      <c r="B158" s="748" t="s">
        <v>545</v>
      </c>
      <c r="C158" s="749" t="s">
        <v>561</v>
      </c>
      <c r="D158" s="750" t="s">
        <v>562</v>
      </c>
      <c r="E158" s="751">
        <v>50113001</v>
      </c>
      <c r="F158" s="750" t="s">
        <v>570</v>
      </c>
      <c r="G158" s="749" t="s">
        <v>571</v>
      </c>
      <c r="H158" s="749">
        <v>126530</v>
      </c>
      <c r="I158" s="749">
        <v>26530</v>
      </c>
      <c r="J158" s="749" t="s">
        <v>847</v>
      </c>
      <c r="K158" s="749" t="s">
        <v>848</v>
      </c>
      <c r="L158" s="752">
        <v>287.55</v>
      </c>
      <c r="M158" s="752">
        <v>1</v>
      </c>
      <c r="N158" s="753">
        <v>287.55</v>
      </c>
    </row>
    <row r="159" spans="1:14" ht="14.4" customHeight="1" x14ac:dyDescent="0.3">
      <c r="A159" s="747" t="s">
        <v>544</v>
      </c>
      <c r="B159" s="748" t="s">
        <v>545</v>
      </c>
      <c r="C159" s="749" t="s">
        <v>561</v>
      </c>
      <c r="D159" s="750" t="s">
        <v>562</v>
      </c>
      <c r="E159" s="751">
        <v>50113001</v>
      </c>
      <c r="F159" s="750" t="s">
        <v>570</v>
      </c>
      <c r="G159" s="749" t="s">
        <v>571</v>
      </c>
      <c r="H159" s="749">
        <v>47995</v>
      </c>
      <c r="I159" s="749">
        <v>47995</v>
      </c>
      <c r="J159" s="749" t="s">
        <v>849</v>
      </c>
      <c r="K159" s="749" t="s">
        <v>850</v>
      </c>
      <c r="L159" s="752">
        <v>847.74</v>
      </c>
      <c r="M159" s="752">
        <v>1</v>
      </c>
      <c r="N159" s="753">
        <v>847.74</v>
      </c>
    </row>
    <row r="160" spans="1:14" ht="14.4" customHeight="1" x14ac:dyDescent="0.3">
      <c r="A160" s="747" t="s">
        <v>544</v>
      </c>
      <c r="B160" s="748" t="s">
        <v>545</v>
      </c>
      <c r="C160" s="749" t="s">
        <v>561</v>
      </c>
      <c r="D160" s="750" t="s">
        <v>562</v>
      </c>
      <c r="E160" s="751">
        <v>50113001</v>
      </c>
      <c r="F160" s="750" t="s">
        <v>570</v>
      </c>
      <c r="G160" s="749" t="s">
        <v>571</v>
      </c>
      <c r="H160" s="749">
        <v>202364</v>
      </c>
      <c r="I160" s="749">
        <v>202364</v>
      </c>
      <c r="J160" s="749" t="s">
        <v>851</v>
      </c>
      <c r="K160" s="749" t="s">
        <v>852</v>
      </c>
      <c r="L160" s="752">
        <v>61.13999960874888</v>
      </c>
      <c r="M160" s="752">
        <v>4</v>
      </c>
      <c r="N160" s="753">
        <v>244.55999843499552</v>
      </c>
    </row>
    <row r="161" spans="1:14" ht="14.4" customHeight="1" x14ac:dyDescent="0.3">
      <c r="A161" s="747" t="s">
        <v>544</v>
      </c>
      <c r="B161" s="748" t="s">
        <v>545</v>
      </c>
      <c r="C161" s="749" t="s">
        <v>561</v>
      </c>
      <c r="D161" s="750" t="s">
        <v>562</v>
      </c>
      <c r="E161" s="751">
        <v>50113001</v>
      </c>
      <c r="F161" s="750" t="s">
        <v>570</v>
      </c>
      <c r="G161" s="749" t="s">
        <v>580</v>
      </c>
      <c r="H161" s="749">
        <v>215481</v>
      </c>
      <c r="I161" s="749">
        <v>215481</v>
      </c>
      <c r="J161" s="749" t="s">
        <v>853</v>
      </c>
      <c r="K161" s="749" t="s">
        <v>854</v>
      </c>
      <c r="L161" s="752">
        <v>114.36999999999998</v>
      </c>
      <c r="M161" s="752">
        <v>1</v>
      </c>
      <c r="N161" s="753">
        <v>114.36999999999998</v>
      </c>
    </row>
    <row r="162" spans="1:14" ht="14.4" customHeight="1" x14ac:dyDescent="0.3">
      <c r="A162" s="747" t="s">
        <v>544</v>
      </c>
      <c r="B162" s="748" t="s">
        <v>545</v>
      </c>
      <c r="C162" s="749" t="s">
        <v>561</v>
      </c>
      <c r="D162" s="750" t="s">
        <v>562</v>
      </c>
      <c r="E162" s="751">
        <v>50113001</v>
      </c>
      <c r="F162" s="750" t="s">
        <v>570</v>
      </c>
      <c r="G162" s="749" t="s">
        <v>571</v>
      </c>
      <c r="H162" s="749">
        <v>214598</v>
      </c>
      <c r="I162" s="749">
        <v>214598</v>
      </c>
      <c r="J162" s="749" t="s">
        <v>855</v>
      </c>
      <c r="K162" s="749" t="s">
        <v>856</v>
      </c>
      <c r="L162" s="752">
        <v>168.47000000000003</v>
      </c>
      <c r="M162" s="752">
        <v>1</v>
      </c>
      <c r="N162" s="753">
        <v>168.47000000000003</v>
      </c>
    </row>
    <row r="163" spans="1:14" ht="14.4" customHeight="1" x14ac:dyDescent="0.3">
      <c r="A163" s="747" t="s">
        <v>544</v>
      </c>
      <c r="B163" s="748" t="s">
        <v>545</v>
      </c>
      <c r="C163" s="749" t="s">
        <v>561</v>
      </c>
      <c r="D163" s="750" t="s">
        <v>562</v>
      </c>
      <c r="E163" s="751">
        <v>50113001</v>
      </c>
      <c r="F163" s="750" t="s">
        <v>570</v>
      </c>
      <c r="G163" s="749" t="s">
        <v>580</v>
      </c>
      <c r="H163" s="749">
        <v>114439</v>
      </c>
      <c r="I163" s="749">
        <v>14439</v>
      </c>
      <c r="J163" s="749" t="s">
        <v>857</v>
      </c>
      <c r="K163" s="749" t="s">
        <v>858</v>
      </c>
      <c r="L163" s="752">
        <v>74.515000000000015</v>
      </c>
      <c r="M163" s="752">
        <v>4</v>
      </c>
      <c r="N163" s="753">
        <v>298.06000000000006</v>
      </c>
    </row>
    <row r="164" spans="1:14" ht="14.4" customHeight="1" x14ac:dyDescent="0.3">
      <c r="A164" s="747" t="s">
        <v>544</v>
      </c>
      <c r="B164" s="748" t="s">
        <v>545</v>
      </c>
      <c r="C164" s="749" t="s">
        <v>561</v>
      </c>
      <c r="D164" s="750" t="s">
        <v>562</v>
      </c>
      <c r="E164" s="751">
        <v>50113001</v>
      </c>
      <c r="F164" s="750" t="s">
        <v>570</v>
      </c>
      <c r="G164" s="749" t="s">
        <v>571</v>
      </c>
      <c r="H164" s="749">
        <v>216978</v>
      </c>
      <c r="I164" s="749">
        <v>216978</v>
      </c>
      <c r="J164" s="749" t="s">
        <v>859</v>
      </c>
      <c r="K164" s="749" t="s">
        <v>860</v>
      </c>
      <c r="L164" s="752">
        <v>285.05</v>
      </c>
      <c r="M164" s="752">
        <v>1</v>
      </c>
      <c r="N164" s="753">
        <v>285.05</v>
      </c>
    </row>
    <row r="165" spans="1:14" ht="14.4" customHeight="1" x14ac:dyDescent="0.3">
      <c r="A165" s="747" t="s">
        <v>544</v>
      </c>
      <c r="B165" s="748" t="s">
        <v>545</v>
      </c>
      <c r="C165" s="749" t="s">
        <v>561</v>
      </c>
      <c r="D165" s="750" t="s">
        <v>562</v>
      </c>
      <c r="E165" s="751">
        <v>50113001</v>
      </c>
      <c r="F165" s="750" t="s">
        <v>570</v>
      </c>
      <c r="G165" s="749" t="s">
        <v>580</v>
      </c>
      <c r="H165" s="749">
        <v>213485</v>
      </c>
      <c r="I165" s="749">
        <v>213485</v>
      </c>
      <c r="J165" s="749" t="s">
        <v>861</v>
      </c>
      <c r="K165" s="749" t="s">
        <v>862</v>
      </c>
      <c r="L165" s="752">
        <v>721.19999999999993</v>
      </c>
      <c r="M165" s="752">
        <v>14</v>
      </c>
      <c r="N165" s="753">
        <v>10096.799999999999</v>
      </c>
    </row>
    <row r="166" spans="1:14" ht="14.4" customHeight="1" x14ac:dyDescent="0.3">
      <c r="A166" s="747" t="s">
        <v>544</v>
      </c>
      <c r="B166" s="748" t="s">
        <v>545</v>
      </c>
      <c r="C166" s="749" t="s">
        <v>561</v>
      </c>
      <c r="D166" s="750" t="s">
        <v>562</v>
      </c>
      <c r="E166" s="751">
        <v>50113001</v>
      </c>
      <c r="F166" s="750" t="s">
        <v>570</v>
      </c>
      <c r="G166" s="749" t="s">
        <v>580</v>
      </c>
      <c r="H166" s="749">
        <v>213487</v>
      </c>
      <c r="I166" s="749">
        <v>213487</v>
      </c>
      <c r="J166" s="749" t="s">
        <v>861</v>
      </c>
      <c r="K166" s="749" t="s">
        <v>863</v>
      </c>
      <c r="L166" s="752">
        <v>271.85000000000002</v>
      </c>
      <c r="M166" s="752">
        <v>54</v>
      </c>
      <c r="N166" s="753">
        <v>14679.900000000001</v>
      </c>
    </row>
    <row r="167" spans="1:14" ht="14.4" customHeight="1" x14ac:dyDescent="0.3">
      <c r="A167" s="747" t="s">
        <v>544</v>
      </c>
      <c r="B167" s="748" t="s">
        <v>545</v>
      </c>
      <c r="C167" s="749" t="s">
        <v>561</v>
      </c>
      <c r="D167" s="750" t="s">
        <v>562</v>
      </c>
      <c r="E167" s="751">
        <v>50113001</v>
      </c>
      <c r="F167" s="750" t="s">
        <v>570</v>
      </c>
      <c r="G167" s="749" t="s">
        <v>580</v>
      </c>
      <c r="H167" s="749">
        <v>213489</v>
      </c>
      <c r="I167" s="749">
        <v>213489</v>
      </c>
      <c r="J167" s="749" t="s">
        <v>861</v>
      </c>
      <c r="K167" s="749" t="s">
        <v>864</v>
      </c>
      <c r="L167" s="752">
        <v>630.66</v>
      </c>
      <c r="M167" s="752">
        <v>65</v>
      </c>
      <c r="N167" s="753">
        <v>40992.9</v>
      </c>
    </row>
    <row r="168" spans="1:14" ht="14.4" customHeight="1" x14ac:dyDescent="0.3">
      <c r="A168" s="747" t="s">
        <v>544</v>
      </c>
      <c r="B168" s="748" t="s">
        <v>545</v>
      </c>
      <c r="C168" s="749" t="s">
        <v>561</v>
      </c>
      <c r="D168" s="750" t="s">
        <v>562</v>
      </c>
      <c r="E168" s="751">
        <v>50113001</v>
      </c>
      <c r="F168" s="750" t="s">
        <v>570</v>
      </c>
      <c r="G168" s="749" t="s">
        <v>580</v>
      </c>
      <c r="H168" s="749">
        <v>213490</v>
      </c>
      <c r="I168" s="749">
        <v>213490</v>
      </c>
      <c r="J168" s="749" t="s">
        <v>861</v>
      </c>
      <c r="K168" s="749" t="s">
        <v>865</v>
      </c>
      <c r="L168" s="752">
        <v>913.65</v>
      </c>
      <c r="M168" s="752">
        <v>3</v>
      </c>
      <c r="N168" s="753">
        <v>2740.95</v>
      </c>
    </row>
    <row r="169" spans="1:14" ht="14.4" customHeight="1" x14ac:dyDescent="0.3">
      <c r="A169" s="747" t="s">
        <v>544</v>
      </c>
      <c r="B169" s="748" t="s">
        <v>545</v>
      </c>
      <c r="C169" s="749" t="s">
        <v>561</v>
      </c>
      <c r="D169" s="750" t="s">
        <v>562</v>
      </c>
      <c r="E169" s="751">
        <v>50113001</v>
      </c>
      <c r="F169" s="750" t="s">
        <v>570</v>
      </c>
      <c r="G169" s="749" t="s">
        <v>580</v>
      </c>
      <c r="H169" s="749">
        <v>213494</v>
      </c>
      <c r="I169" s="749">
        <v>213494</v>
      </c>
      <c r="J169" s="749" t="s">
        <v>861</v>
      </c>
      <c r="K169" s="749" t="s">
        <v>866</v>
      </c>
      <c r="L169" s="752">
        <v>408.94999999999993</v>
      </c>
      <c r="M169" s="752">
        <v>113</v>
      </c>
      <c r="N169" s="753">
        <v>46211.349999999991</v>
      </c>
    </row>
    <row r="170" spans="1:14" ht="14.4" customHeight="1" x14ac:dyDescent="0.3">
      <c r="A170" s="747" t="s">
        <v>544</v>
      </c>
      <c r="B170" s="748" t="s">
        <v>545</v>
      </c>
      <c r="C170" s="749" t="s">
        <v>561</v>
      </c>
      <c r="D170" s="750" t="s">
        <v>562</v>
      </c>
      <c r="E170" s="751">
        <v>50113001</v>
      </c>
      <c r="F170" s="750" t="s">
        <v>570</v>
      </c>
      <c r="G170" s="749" t="s">
        <v>580</v>
      </c>
      <c r="H170" s="749">
        <v>213482</v>
      </c>
      <c r="I170" s="749">
        <v>213482</v>
      </c>
      <c r="J170" s="749" t="s">
        <v>867</v>
      </c>
      <c r="K170" s="749" t="s">
        <v>868</v>
      </c>
      <c r="L170" s="752">
        <v>1501.0199999999998</v>
      </c>
      <c r="M170" s="752">
        <v>1</v>
      </c>
      <c r="N170" s="753">
        <v>1501.0199999999998</v>
      </c>
    </row>
    <row r="171" spans="1:14" ht="14.4" customHeight="1" x14ac:dyDescent="0.3">
      <c r="A171" s="747" t="s">
        <v>544</v>
      </c>
      <c r="B171" s="748" t="s">
        <v>545</v>
      </c>
      <c r="C171" s="749" t="s">
        <v>561</v>
      </c>
      <c r="D171" s="750" t="s">
        <v>562</v>
      </c>
      <c r="E171" s="751">
        <v>50113001</v>
      </c>
      <c r="F171" s="750" t="s">
        <v>570</v>
      </c>
      <c r="G171" s="749" t="s">
        <v>571</v>
      </c>
      <c r="H171" s="749">
        <v>205542</v>
      </c>
      <c r="I171" s="749">
        <v>205542</v>
      </c>
      <c r="J171" s="749" t="s">
        <v>869</v>
      </c>
      <c r="K171" s="749" t="s">
        <v>870</v>
      </c>
      <c r="L171" s="752">
        <v>111.68</v>
      </c>
      <c r="M171" s="752">
        <v>2</v>
      </c>
      <c r="N171" s="753">
        <v>223.36</v>
      </c>
    </row>
    <row r="172" spans="1:14" ht="14.4" customHeight="1" x14ac:dyDescent="0.3">
      <c r="A172" s="747" t="s">
        <v>544</v>
      </c>
      <c r="B172" s="748" t="s">
        <v>545</v>
      </c>
      <c r="C172" s="749" t="s">
        <v>561</v>
      </c>
      <c r="D172" s="750" t="s">
        <v>562</v>
      </c>
      <c r="E172" s="751">
        <v>50113001</v>
      </c>
      <c r="F172" s="750" t="s">
        <v>570</v>
      </c>
      <c r="G172" s="749" t="s">
        <v>546</v>
      </c>
      <c r="H172" s="749">
        <v>198219</v>
      </c>
      <c r="I172" s="749">
        <v>98219</v>
      </c>
      <c r="J172" s="749" t="s">
        <v>871</v>
      </c>
      <c r="K172" s="749" t="s">
        <v>872</v>
      </c>
      <c r="L172" s="752">
        <v>59.648333333333333</v>
      </c>
      <c r="M172" s="752">
        <v>12</v>
      </c>
      <c r="N172" s="753">
        <v>715.78</v>
      </c>
    </row>
    <row r="173" spans="1:14" ht="14.4" customHeight="1" x14ac:dyDescent="0.3">
      <c r="A173" s="747" t="s">
        <v>544</v>
      </c>
      <c r="B173" s="748" t="s">
        <v>545</v>
      </c>
      <c r="C173" s="749" t="s">
        <v>561</v>
      </c>
      <c r="D173" s="750" t="s">
        <v>562</v>
      </c>
      <c r="E173" s="751">
        <v>50113001</v>
      </c>
      <c r="F173" s="750" t="s">
        <v>570</v>
      </c>
      <c r="G173" s="749" t="s">
        <v>580</v>
      </c>
      <c r="H173" s="749">
        <v>156807</v>
      </c>
      <c r="I173" s="749">
        <v>56807</v>
      </c>
      <c r="J173" s="749" t="s">
        <v>873</v>
      </c>
      <c r="K173" s="749" t="s">
        <v>874</v>
      </c>
      <c r="L173" s="752">
        <v>57.77000000000001</v>
      </c>
      <c r="M173" s="752">
        <v>3</v>
      </c>
      <c r="N173" s="753">
        <v>173.31000000000003</v>
      </c>
    </row>
    <row r="174" spans="1:14" ht="14.4" customHeight="1" x14ac:dyDescent="0.3">
      <c r="A174" s="747" t="s">
        <v>544</v>
      </c>
      <c r="B174" s="748" t="s">
        <v>545</v>
      </c>
      <c r="C174" s="749" t="s">
        <v>561</v>
      </c>
      <c r="D174" s="750" t="s">
        <v>562</v>
      </c>
      <c r="E174" s="751">
        <v>50113001</v>
      </c>
      <c r="F174" s="750" t="s">
        <v>570</v>
      </c>
      <c r="G174" s="749" t="s">
        <v>580</v>
      </c>
      <c r="H174" s="749">
        <v>156804</v>
      </c>
      <c r="I174" s="749">
        <v>56804</v>
      </c>
      <c r="J174" s="749" t="s">
        <v>875</v>
      </c>
      <c r="K174" s="749" t="s">
        <v>872</v>
      </c>
      <c r="L174" s="752">
        <v>31.680000000000007</v>
      </c>
      <c r="M174" s="752">
        <v>1</v>
      </c>
      <c r="N174" s="753">
        <v>31.680000000000007</v>
      </c>
    </row>
    <row r="175" spans="1:14" ht="14.4" customHeight="1" x14ac:dyDescent="0.3">
      <c r="A175" s="747" t="s">
        <v>544</v>
      </c>
      <c r="B175" s="748" t="s">
        <v>545</v>
      </c>
      <c r="C175" s="749" t="s">
        <v>561</v>
      </c>
      <c r="D175" s="750" t="s">
        <v>562</v>
      </c>
      <c r="E175" s="751">
        <v>50113001</v>
      </c>
      <c r="F175" s="750" t="s">
        <v>570</v>
      </c>
      <c r="G175" s="749" t="s">
        <v>580</v>
      </c>
      <c r="H175" s="749">
        <v>156805</v>
      </c>
      <c r="I175" s="749">
        <v>56805</v>
      </c>
      <c r="J175" s="749" t="s">
        <v>875</v>
      </c>
      <c r="K175" s="749" t="s">
        <v>876</v>
      </c>
      <c r="L175" s="752">
        <v>58.720000000000013</v>
      </c>
      <c r="M175" s="752">
        <v>1</v>
      </c>
      <c r="N175" s="753">
        <v>58.720000000000013</v>
      </c>
    </row>
    <row r="176" spans="1:14" ht="14.4" customHeight="1" x14ac:dyDescent="0.3">
      <c r="A176" s="747" t="s">
        <v>544</v>
      </c>
      <c r="B176" s="748" t="s">
        <v>545</v>
      </c>
      <c r="C176" s="749" t="s">
        <v>561</v>
      </c>
      <c r="D176" s="750" t="s">
        <v>562</v>
      </c>
      <c r="E176" s="751">
        <v>50113001</v>
      </c>
      <c r="F176" s="750" t="s">
        <v>570</v>
      </c>
      <c r="G176" s="749" t="s">
        <v>580</v>
      </c>
      <c r="H176" s="749">
        <v>214036</v>
      </c>
      <c r="I176" s="749">
        <v>214036</v>
      </c>
      <c r="J176" s="749" t="s">
        <v>877</v>
      </c>
      <c r="K176" s="749" t="s">
        <v>878</v>
      </c>
      <c r="L176" s="752">
        <v>40.39</v>
      </c>
      <c r="M176" s="752">
        <v>10</v>
      </c>
      <c r="N176" s="753">
        <v>403.90000000000003</v>
      </c>
    </row>
    <row r="177" spans="1:14" ht="14.4" customHeight="1" x14ac:dyDescent="0.3">
      <c r="A177" s="747" t="s">
        <v>544</v>
      </c>
      <c r="B177" s="748" t="s">
        <v>545</v>
      </c>
      <c r="C177" s="749" t="s">
        <v>561</v>
      </c>
      <c r="D177" s="750" t="s">
        <v>562</v>
      </c>
      <c r="E177" s="751">
        <v>50113001</v>
      </c>
      <c r="F177" s="750" t="s">
        <v>570</v>
      </c>
      <c r="G177" s="749" t="s">
        <v>571</v>
      </c>
      <c r="H177" s="749">
        <v>199333</v>
      </c>
      <c r="I177" s="749">
        <v>99333</v>
      </c>
      <c r="J177" s="749" t="s">
        <v>879</v>
      </c>
      <c r="K177" s="749" t="s">
        <v>880</v>
      </c>
      <c r="L177" s="752">
        <v>240.71888888888893</v>
      </c>
      <c r="M177" s="752">
        <v>9</v>
      </c>
      <c r="N177" s="753">
        <v>2166.4700000000003</v>
      </c>
    </row>
    <row r="178" spans="1:14" ht="14.4" customHeight="1" x14ac:dyDescent="0.3">
      <c r="A178" s="747" t="s">
        <v>544</v>
      </c>
      <c r="B178" s="748" t="s">
        <v>545</v>
      </c>
      <c r="C178" s="749" t="s">
        <v>561</v>
      </c>
      <c r="D178" s="750" t="s">
        <v>562</v>
      </c>
      <c r="E178" s="751">
        <v>50113001</v>
      </c>
      <c r="F178" s="750" t="s">
        <v>570</v>
      </c>
      <c r="G178" s="749" t="s">
        <v>580</v>
      </c>
      <c r="H178" s="749">
        <v>218523</v>
      </c>
      <c r="I178" s="749">
        <v>218523</v>
      </c>
      <c r="J178" s="749" t="s">
        <v>881</v>
      </c>
      <c r="K178" s="749" t="s">
        <v>617</v>
      </c>
      <c r="L178" s="752">
        <v>533.79</v>
      </c>
      <c r="M178" s="752">
        <v>1</v>
      </c>
      <c r="N178" s="753">
        <v>533.79</v>
      </c>
    </row>
    <row r="179" spans="1:14" ht="14.4" customHeight="1" x14ac:dyDescent="0.3">
      <c r="A179" s="747" t="s">
        <v>544</v>
      </c>
      <c r="B179" s="748" t="s">
        <v>545</v>
      </c>
      <c r="C179" s="749" t="s">
        <v>561</v>
      </c>
      <c r="D179" s="750" t="s">
        <v>562</v>
      </c>
      <c r="E179" s="751">
        <v>50113001</v>
      </c>
      <c r="F179" s="750" t="s">
        <v>570</v>
      </c>
      <c r="G179" s="749" t="s">
        <v>571</v>
      </c>
      <c r="H179" s="749">
        <v>111242</v>
      </c>
      <c r="I179" s="749">
        <v>11242</v>
      </c>
      <c r="J179" s="749" t="s">
        <v>882</v>
      </c>
      <c r="K179" s="749" t="s">
        <v>883</v>
      </c>
      <c r="L179" s="752">
        <v>113.19000000000005</v>
      </c>
      <c r="M179" s="752">
        <v>1</v>
      </c>
      <c r="N179" s="753">
        <v>113.19000000000005</v>
      </c>
    </row>
    <row r="180" spans="1:14" ht="14.4" customHeight="1" x14ac:dyDescent="0.3">
      <c r="A180" s="747" t="s">
        <v>544</v>
      </c>
      <c r="B180" s="748" t="s">
        <v>545</v>
      </c>
      <c r="C180" s="749" t="s">
        <v>561</v>
      </c>
      <c r="D180" s="750" t="s">
        <v>562</v>
      </c>
      <c r="E180" s="751">
        <v>50113001</v>
      </c>
      <c r="F180" s="750" t="s">
        <v>570</v>
      </c>
      <c r="G180" s="749" t="s">
        <v>571</v>
      </c>
      <c r="H180" s="749">
        <v>12026</v>
      </c>
      <c r="I180" s="749">
        <v>12026</v>
      </c>
      <c r="J180" s="749" t="s">
        <v>884</v>
      </c>
      <c r="K180" s="749" t="s">
        <v>885</v>
      </c>
      <c r="L180" s="752">
        <v>24.72</v>
      </c>
      <c r="M180" s="752">
        <v>1</v>
      </c>
      <c r="N180" s="753">
        <v>24.72</v>
      </c>
    </row>
    <row r="181" spans="1:14" ht="14.4" customHeight="1" x14ac:dyDescent="0.3">
      <c r="A181" s="747" t="s">
        <v>544</v>
      </c>
      <c r="B181" s="748" t="s">
        <v>545</v>
      </c>
      <c r="C181" s="749" t="s">
        <v>561</v>
      </c>
      <c r="D181" s="750" t="s">
        <v>562</v>
      </c>
      <c r="E181" s="751">
        <v>50113001</v>
      </c>
      <c r="F181" s="750" t="s">
        <v>570</v>
      </c>
      <c r="G181" s="749" t="s">
        <v>571</v>
      </c>
      <c r="H181" s="749">
        <v>47249</v>
      </c>
      <c r="I181" s="749">
        <v>47249</v>
      </c>
      <c r="J181" s="749" t="s">
        <v>886</v>
      </c>
      <c r="K181" s="749" t="s">
        <v>887</v>
      </c>
      <c r="L181" s="752">
        <v>126.50000000000001</v>
      </c>
      <c r="M181" s="752">
        <v>6</v>
      </c>
      <c r="N181" s="753">
        <v>759.00000000000011</v>
      </c>
    </row>
    <row r="182" spans="1:14" ht="14.4" customHeight="1" x14ac:dyDescent="0.3">
      <c r="A182" s="747" t="s">
        <v>544</v>
      </c>
      <c r="B182" s="748" t="s">
        <v>545</v>
      </c>
      <c r="C182" s="749" t="s">
        <v>561</v>
      </c>
      <c r="D182" s="750" t="s">
        <v>562</v>
      </c>
      <c r="E182" s="751">
        <v>50113001</v>
      </c>
      <c r="F182" s="750" t="s">
        <v>570</v>
      </c>
      <c r="G182" s="749" t="s">
        <v>571</v>
      </c>
      <c r="H182" s="749">
        <v>848930</v>
      </c>
      <c r="I182" s="749">
        <v>155781</v>
      </c>
      <c r="J182" s="749" t="s">
        <v>888</v>
      </c>
      <c r="K182" s="749" t="s">
        <v>627</v>
      </c>
      <c r="L182" s="752">
        <v>33.210000000000008</v>
      </c>
      <c r="M182" s="752">
        <v>2</v>
      </c>
      <c r="N182" s="753">
        <v>66.420000000000016</v>
      </c>
    </row>
    <row r="183" spans="1:14" ht="14.4" customHeight="1" x14ac:dyDescent="0.3">
      <c r="A183" s="747" t="s">
        <v>544</v>
      </c>
      <c r="B183" s="748" t="s">
        <v>545</v>
      </c>
      <c r="C183" s="749" t="s">
        <v>561</v>
      </c>
      <c r="D183" s="750" t="s">
        <v>562</v>
      </c>
      <c r="E183" s="751">
        <v>50113001</v>
      </c>
      <c r="F183" s="750" t="s">
        <v>570</v>
      </c>
      <c r="G183" s="749" t="s">
        <v>571</v>
      </c>
      <c r="H183" s="749">
        <v>849254</v>
      </c>
      <c r="I183" s="749">
        <v>155780</v>
      </c>
      <c r="J183" s="749" t="s">
        <v>888</v>
      </c>
      <c r="K183" s="749" t="s">
        <v>626</v>
      </c>
      <c r="L183" s="752">
        <v>26.1</v>
      </c>
      <c r="M183" s="752">
        <v>2</v>
      </c>
      <c r="N183" s="753">
        <v>52.2</v>
      </c>
    </row>
    <row r="184" spans="1:14" ht="14.4" customHeight="1" x14ac:dyDescent="0.3">
      <c r="A184" s="747" t="s">
        <v>544</v>
      </c>
      <c r="B184" s="748" t="s">
        <v>545</v>
      </c>
      <c r="C184" s="749" t="s">
        <v>561</v>
      </c>
      <c r="D184" s="750" t="s">
        <v>562</v>
      </c>
      <c r="E184" s="751">
        <v>50113001</v>
      </c>
      <c r="F184" s="750" t="s">
        <v>570</v>
      </c>
      <c r="G184" s="749" t="s">
        <v>571</v>
      </c>
      <c r="H184" s="749">
        <v>149018</v>
      </c>
      <c r="I184" s="749">
        <v>49018</v>
      </c>
      <c r="J184" s="749" t="s">
        <v>889</v>
      </c>
      <c r="K184" s="749" t="s">
        <v>890</v>
      </c>
      <c r="L184" s="752">
        <v>112.185</v>
      </c>
      <c r="M184" s="752">
        <v>4</v>
      </c>
      <c r="N184" s="753">
        <v>448.74</v>
      </c>
    </row>
    <row r="185" spans="1:14" ht="14.4" customHeight="1" x14ac:dyDescent="0.3">
      <c r="A185" s="747" t="s">
        <v>544</v>
      </c>
      <c r="B185" s="748" t="s">
        <v>545</v>
      </c>
      <c r="C185" s="749" t="s">
        <v>561</v>
      </c>
      <c r="D185" s="750" t="s">
        <v>562</v>
      </c>
      <c r="E185" s="751">
        <v>50113001</v>
      </c>
      <c r="F185" s="750" t="s">
        <v>570</v>
      </c>
      <c r="G185" s="749" t="s">
        <v>571</v>
      </c>
      <c r="H185" s="749">
        <v>102537</v>
      </c>
      <c r="I185" s="749">
        <v>2537</v>
      </c>
      <c r="J185" s="749" t="s">
        <v>891</v>
      </c>
      <c r="K185" s="749" t="s">
        <v>892</v>
      </c>
      <c r="L185" s="752">
        <v>38.35</v>
      </c>
      <c r="M185" s="752">
        <v>2</v>
      </c>
      <c r="N185" s="753">
        <v>76.7</v>
      </c>
    </row>
    <row r="186" spans="1:14" ht="14.4" customHeight="1" x14ac:dyDescent="0.3">
      <c r="A186" s="747" t="s">
        <v>544</v>
      </c>
      <c r="B186" s="748" t="s">
        <v>545</v>
      </c>
      <c r="C186" s="749" t="s">
        <v>561</v>
      </c>
      <c r="D186" s="750" t="s">
        <v>562</v>
      </c>
      <c r="E186" s="751">
        <v>50113001</v>
      </c>
      <c r="F186" s="750" t="s">
        <v>570</v>
      </c>
      <c r="G186" s="749" t="s">
        <v>571</v>
      </c>
      <c r="H186" s="749">
        <v>215606</v>
      </c>
      <c r="I186" s="749">
        <v>215606</v>
      </c>
      <c r="J186" s="749" t="s">
        <v>893</v>
      </c>
      <c r="K186" s="749" t="s">
        <v>894</v>
      </c>
      <c r="L186" s="752">
        <v>72.107500000000002</v>
      </c>
      <c r="M186" s="752">
        <v>12</v>
      </c>
      <c r="N186" s="753">
        <v>865.29</v>
      </c>
    </row>
    <row r="187" spans="1:14" ht="14.4" customHeight="1" x14ac:dyDescent="0.3">
      <c r="A187" s="747" t="s">
        <v>544</v>
      </c>
      <c r="B187" s="748" t="s">
        <v>545</v>
      </c>
      <c r="C187" s="749" t="s">
        <v>561</v>
      </c>
      <c r="D187" s="750" t="s">
        <v>562</v>
      </c>
      <c r="E187" s="751">
        <v>50113001</v>
      </c>
      <c r="F187" s="750" t="s">
        <v>570</v>
      </c>
      <c r="G187" s="749" t="s">
        <v>580</v>
      </c>
      <c r="H187" s="749">
        <v>100308</v>
      </c>
      <c r="I187" s="749">
        <v>100308</v>
      </c>
      <c r="J187" s="749" t="s">
        <v>895</v>
      </c>
      <c r="K187" s="749" t="s">
        <v>896</v>
      </c>
      <c r="L187" s="752">
        <v>61.189999999999976</v>
      </c>
      <c r="M187" s="752">
        <v>3</v>
      </c>
      <c r="N187" s="753">
        <v>183.56999999999994</v>
      </c>
    </row>
    <row r="188" spans="1:14" ht="14.4" customHeight="1" x14ac:dyDescent="0.3">
      <c r="A188" s="747" t="s">
        <v>544</v>
      </c>
      <c r="B188" s="748" t="s">
        <v>545</v>
      </c>
      <c r="C188" s="749" t="s">
        <v>561</v>
      </c>
      <c r="D188" s="750" t="s">
        <v>562</v>
      </c>
      <c r="E188" s="751">
        <v>50113001</v>
      </c>
      <c r="F188" s="750" t="s">
        <v>570</v>
      </c>
      <c r="G188" s="749" t="s">
        <v>546</v>
      </c>
      <c r="H188" s="749">
        <v>214345</v>
      </c>
      <c r="I188" s="749">
        <v>214345</v>
      </c>
      <c r="J188" s="749" t="s">
        <v>897</v>
      </c>
      <c r="K188" s="749" t="s">
        <v>898</v>
      </c>
      <c r="L188" s="752">
        <v>549.3599999999999</v>
      </c>
      <c r="M188" s="752">
        <v>1</v>
      </c>
      <c r="N188" s="753">
        <v>549.3599999999999</v>
      </c>
    </row>
    <row r="189" spans="1:14" ht="14.4" customHeight="1" x14ac:dyDescent="0.3">
      <c r="A189" s="747" t="s">
        <v>544</v>
      </c>
      <c r="B189" s="748" t="s">
        <v>545</v>
      </c>
      <c r="C189" s="749" t="s">
        <v>561</v>
      </c>
      <c r="D189" s="750" t="s">
        <v>562</v>
      </c>
      <c r="E189" s="751">
        <v>50113001</v>
      </c>
      <c r="F189" s="750" t="s">
        <v>570</v>
      </c>
      <c r="G189" s="749" t="s">
        <v>571</v>
      </c>
      <c r="H189" s="749">
        <v>214355</v>
      </c>
      <c r="I189" s="749">
        <v>214355</v>
      </c>
      <c r="J189" s="749" t="s">
        <v>899</v>
      </c>
      <c r="K189" s="749" t="s">
        <v>900</v>
      </c>
      <c r="L189" s="752">
        <v>280.70999999999998</v>
      </c>
      <c r="M189" s="752">
        <v>2</v>
      </c>
      <c r="N189" s="753">
        <v>561.41999999999996</v>
      </c>
    </row>
    <row r="190" spans="1:14" ht="14.4" customHeight="1" x14ac:dyDescent="0.3">
      <c r="A190" s="747" t="s">
        <v>544</v>
      </c>
      <c r="B190" s="748" t="s">
        <v>545</v>
      </c>
      <c r="C190" s="749" t="s">
        <v>561</v>
      </c>
      <c r="D190" s="750" t="s">
        <v>562</v>
      </c>
      <c r="E190" s="751">
        <v>50113001</v>
      </c>
      <c r="F190" s="750" t="s">
        <v>570</v>
      </c>
      <c r="G190" s="749" t="s">
        <v>571</v>
      </c>
      <c r="H190" s="749">
        <v>846745</v>
      </c>
      <c r="I190" s="749">
        <v>0</v>
      </c>
      <c r="J190" s="749" t="s">
        <v>901</v>
      </c>
      <c r="K190" s="749" t="s">
        <v>546</v>
      </c>
      <c r="L190" s="752">
        <v>171.23142922723338</v>
      </c>
      <c r="M190" s="752">
        <v>7</v>
      </c>
      <c r="N190" s="753">
        <v>1198.6200045906337</v>
      </c>
    </row>
    <row r="191" spans="1:14" ht="14.4" customHeight="1" x14ac:dyDescent="0.3">
      <c r="A191" s="747" t="s">
        <v>544</v>
      </c>
      <c r="B191" s="748" t="s">
        <v>545</v>
      </c>
      <c r="C191" s="749" t="s">
        <v>561</v>
      </c>
      <c r="D191" s="750" t="s">
        <v>562</v>
      </c>
      <c r="E191" s="751">
        <v>50113001</v>
      </c>
      <c r="F191" s="750" t="s">
        <v>570</v>
      </c>
      <c r="G191" s="749" t="s">
        <v>571</v>
      </c>
      <c r="H191" s="749">
        <v>216572</v>
      </c>
      <c r="I191" s="749">
        <v>216572</v>
      </c>
      <c r="J191" s="749" t="s">
        <v>902</v>
      </c>
      <c r="K191" s="749" t="s">
        <v>903</v>
      </c>
      <c r="L191" s="752">
        <v>36.283333333333339</v>
      </c>
      <c r="M191" s="752">
        <v>45</v>
      </c>
      <c r="N191" s="753">
        <v>1632.7500000000002</v>
      </c>
    </row>
    <row r="192" spans="1:14" ht="14.4" customHeight="1" x14ac:dyDescent="0.3">
      <c r="A192" s="747" t="s">
        <v>544</v>
      </c>
      <c r="B192" s="748" t="s">
        <v>545</v>
      </c>
      <c r="C192" s="749" t="s">
        <v>561</v>
      </c>
      <c r="D192" s="750" t="s">
        <v>562</v>
      </c>
      <c r="E192" s="751">
        <v>50113001</v>
      </c>
      <c r="F192" s="750" t="s">
        <v>570</v>
      </c>
      <c r="G192" s="749" t="s">
        <v>571</v>
      </c>
      <c r="H192" s="749">
        <v>100168</v>
      </c>
      <c r="I192" s="749">
        <v>168</v>
      </c>
      <c r="J192" s="749" t="s">
        <v>904</v>
      </c>
      <c r="K192" s="749" t="s">
        <v>905</v>
      </c>
      <c r="L192" s="752">
        <v>43.140000000000015</v>
      </c>
      <c r="M192" s="752">
        <v>4</v>
      </c>
      <c r="N192" s="753">
        <v>172.56000000000006</v>
      </c>
    </row>
    <row r="193" spans="1:14" ht="14.4" customHeight="1" x14ac:dyDescent="0.3">
      <c r="A193" s="747" t="s">
        <v>544</v>
      </c>
      <c r="B193" s="748" t="s">
        <v>545</v>
      </c>
      <c r="C193" s="749" t="s">
        <v>561</v>
      </c>
      <c r="D193" s="750" t="s">
        <v>562</v>
      </c>
      <c r="E193" s="751">
        <v>50113001</v>
      </c>
      <c r="F193" s="750" t="s">
        <v>570</v>
      </c>
      <c r="G193" s="749" t="s">
        <v>571</v>
      </c>
      <c r="H193" s="749">
        <v>51366</v>
      </c>
      <c r="I193" s="749">
        <v>51366</v>
      </c>
      <c r="J193" s="749" t="s">
        <v>906</v>
      </c>
      <c r="K193" s="749" t="s">
        <v>907</v>
      </c>
      <c r="L193" s="752">
        <v>171.6</v>
      </c>
      <c r="M193" s="752">
        <v>67</v>
      </c>
      <c r="N193" s="753">
        <v>11497.199999999999</v>
      </c>
    </row>
    <row r="194" spans="1:14" ht="14.4" customHeight="1" x14ac:dyDescent="0.3">
      <c r="A194" s="747" t="s">
        <v>544</v>
      </c>
      <c r="B194" s="748" t="s">
        <v>545</v>
      </c>
      <c r="C194" s="749" t="s">
        <v>561</v>
      </c>
      <c r="D194" s="750" t="s">
        <v>562</v>
      </c>
      <c r="E194" s="751">
        <v>50113001</v>
      </c>
      <c r="F194" s="750" t="s">
        <v>570</v>
      </c>
      <c r="G194" s="749" t="s">
        <v>571</v>
      </c>
      <c r="H194" s="749">
        <v>51367</v>
      </c>
      <c r="I194" s="749">
        <v>51367</v>
      </c>
      <c r="J194" s="749" t="s">
        <v>906</v>
      </c>
      <c r="K194" s="749" t="s">
        <v>908</v>
      </c>
      <c r="L194" s="752">
        <v>92.95</v>
      </c>
      <c r="M194" s="752">
        <v>12</v>
      </c>
      <c r="N194" s="753">
        <v>1115.4000000000001</v>
      </c>
    </row>
    <row r="195" spans="1:14" ht="14.4" customHeight="1" x14ac:dyDescent="0.3">
      <c r="A195" s="747" t="s">
        <v>544</v>
      </c>
      <c r="B195" s="748" t="s">
        <v>545</v>
      </c>
      <c r="C195" s="749" t="s">
        <v>561</v>
      </c>
      <c r="D195" s="750" t="s">
        <v>562</v>
      </c>
      <c r="E195" s="751">
        <v>50113001</v>
      </c>
      <c r="F195" s="750" t="s">
        <v>570</v>
      </c>
      <c r="G195" s="749" t="s">
        <v>571</v>
      </c>
      <c r="H195" s="749">
        <v>51383</v>
      </c>
      <c r="I195" s="749">
        <v>51383</v>
      </c>
      <c r="J195" s="749" t="s">
        <v>906</v>
      </c>
      <c r="K195" s="749" t="s">
        <v>909</v>
      </c>
      <c r="L195" s="752">
        <v>93.5</v>
      </c>
      <c r="M195" s="752">
        <v>9</v>
      </c>
      <c r="N195" s="753">
        <v>841.5</v>
      </c>
    </row>
    <row r="196" spans="1:14" ht="14.4" customHeight="1" x14ac:dyDescent="0.3">
      <c r="A196" s="747" t="s">
        <v>544</v>
      </c>
      <c r="B196" s="748" t="s">
        <v>545</v>
      </c>
      <c r="C196" s="749" t="s">
        <v>561</v>
      </c>
      <c r="D196" s="750" t="s">
        <v>562</v>
      </c>
      <c r="E196" s="751">
        <v>50113001</v>
      </c>
      <c r="F196" s="750" t="s">
        <v>570</v>
      </c>
      <c r="G196" s="749" t="s">
        <v>571</v>
      </c>
      <c r="H196" s="749">
        <v>187659</v>
      </c>
      <c r="I196" s="749">
        <v>187659</v>
      </c>
      <c r="J196" s="749" t="s">
        <v>906</v>
      </c>
      <c r="K196" s="749" t="s">
        <v>910</v>
      </c>
      <c r="L196" s="752">
        <v>282.15000000000003</v>
      </c>
      <c r="M196" s="752">
        <v>1</v>
      </c>
      <c r="N196" s="753">
        <v>282.15000000000003</v>
      </c>
    </row>
    <row r="197" spans="1:14" ht="14.4" customHeight="1" x14ac:dyDescent="0.3">
      <c r="A197" s="747" t="s">
        <v>544</v>
      </c>
      <c r="B197" s="748" t="s">
        <v>545</v>
      </c>
      <c r="C197" s="749" t="s">
        <v>561</v>
      </c>
      <c r="D197" s="750" t="s">
        <v>562</v>
      </c>
      <c r="E197" s="751">
        <v>50113001</v>
      </c>
      <c r="F197" s="750" t="s">
        <v>570</v>
      </c>
      <c r="G197" s="749" t="s">
        <v>571</v>
      </c>
      <c r="H197" s="749">
        <v>55919</v>
      </c>
      <c r="I197" s="749">
        <v>55919</v>
      </c>
      <c r="J197" s="749" t="s">
        <v>911</v>
      </c>
      <c r="K197" s="749" t="s">
        <v>912</v>
      </c>
      <c r="L197" s="752">
        <v>146.86000000000001</v>
      </c>
      <c r="M197" s="752">
        <v>4</v>
      </c>
      <c r="N197" s="753">
        <v>587.44000000000005</v>
      </c>
    </row>
    <row r="198" spans="1:14" ht="14.4" customHeight="1" x14ac:dyDescent="0.3">
      <c r="A198" s="747" t="s">
        <v>544</v>
      </c>
      <c r="B198" s="748" t="s">
        <v>545</v>
      </c>
      <c r="C198" s="749" t="s">
        <v>561</v>
      </c>
      <c r="D198" s="750" t="s">
        <v>562</v>
      </c>
      <c r="E198" s="751">
        <v>50113001</v>
      </c>
      <c r="F198" s="750" t="s">
        <v>570</v>
      </c>
      <c r="G198" s="749" t="s">
        <v>571</v>
      </c>
      <c r="H198" s="749">
        <v>175433</v>
      </c>
      <c r="I198" s="749">
        <v>75433</v>
      </c>
      <c r="J198" s="749" t="s">
        <v>913</v>
      </c>
      <c r="K198" s="749" t="s">
        <v>914</v>
      </c>
      <c r="L198" s="752">
        <v>33.180000000000007</v>
      </c>
      <c r="M198" s="752">
        <v>2</v>
      </c>
      <c r="N198" s="753">
        <v>66.360000000000014</v>
      </c>
    </row>
    <row r="199" spans="1:14" ht="14.4" customHeight="1" x14ac:dyDescent="0.3">
      <c r="A199" s="747" t="s">
        <v>544</v>
      </c>
      <c r="B199" s="748" t="s">
        <v>545</v>
      </c>
      <c r="C199" s="749" t="s">
        <v>561</v>
      </c>
      <c r="D199" s="750" t="s">
        <v>562</v>
      </c>
      <c r="E199" s="751">
        <v>50113001</v>
      </c>
      <c r="F199" s="750" t="s">
        <v>570</v>
      </c>
      <c r="G199" s="749" t="s">
        <v>571</v>
      </c>
      <c r="H199" s="749">
        <v>846618</v>
      </c>
      <c r="I199" s="749">
        <v>100014</v>
      </c>
      <c r="J199" s="749" t="s">
        <v>915</v>
      </c>
      <c r="K199" s="749" t="s">
        <v>916</v>
      </c>
      <c r="L199" s="752">
        <v>29.740000000000006</v>
      </c>
      <c r="M199" s="752">
        <v>4</v>
      </c>
      <c r="N199" s="753">
        <v>118.96000000000002</v>
      </c>
    </row>
    <row r="200" spans="1:14" ht="14.4" customHeight="1" x14ac:dyDescent="0.3">
      <c r="A200" s="747" t="s">
        <v>544</v>
      </c>
      <c r="B200" s="748" t="s">
        <v>545</v>
      </c>
      <c r="C200" s="749" t="s">
        <v>561</v>
      </c>
      <c r="D200" s="750" t="s">
        <v>562</v>
      </c>
      <c r="E200" s="751">
        <v>50113001</v>
      </c>
      <c r="F200" s="750" t="s">
        <v>570</v>
      </c>
      <c r="G200" s="749" t="s">
        <v>571</v>
      </c>
      <c r="H200" s="749">
        <v>132082</v>
      </c>
      <c r="I200" s="749">
        <v>32082</v>
      </c>
      <c r="J200" s="749" t="s">
        <v>917</v>
      </c>
      <c r="K200" s="749" t="s">
        <v>918</v>
      </c>
      <c r="L200" s="752">
        <v>82.12</v>
      </c>
      <c r="M200" s="752">
        <v>6</v>
      </c>
      <c r="N200" s="753">
        <v>492.72</v>
      </c>
    </row>
    <row r="201" spans="1:14" ht="14.4" customHeight="1" x14ac:dyDescent="0.3">
      <c r="A201" s="747" t="s">
        <v>544</v>
      </c>
      <c r="B201" s="748" t="s">
        <v>545</v>
      </c>
      <c r="C201" s="749" t="s">
        <v>561</v>
      </c>
      <c r="D201" s="750" t="s">
        <v>562</v>
      </c>
      <c r="E201" s="751">
        <v>50113001</v>
      </c>
      <c r="F201" s="750" t="s">
        <v>570</v>
      </c>
      <c r="G201" s="749" t="s">
        <v>571</v>
      </c>
      <c r="H201" s="749">
        <v>846629</v>
      </c>
      <c r="I201" s="749">
        <v>100013</v>
      </c>
      <c r="J201" s="749" t="s">
        <v>919</v>
      </c>
      <c r="K201" s="749" t="s">
        <v>920</v>
      </c>
      <c r="L201" s="752">
        <v>39.408571428571427</v>
      </c>
      <c r="M201" s="752">
        <v>7</v>
      </c>
      <c r="N201" s="753">
        <v>275.86</v>
      </c>
    </row>
    <row r="202" spans="1:14" ht="14.4" customHeight="1" x14ac:dyDescent="0.3">
      <c r="A202" s="747" t="s">
        <v>544</v>
      </c>
      <c r="B202" s="748" t="s">
        <v>545</v>
      </c>
      <c r="C202" s="749" t="s">
        <v>561</v>
      </c>
      <c r="D202" s="750" t="s">
        <v>562</v>
      </c>
      <c r="E202" s="751">
        <v>50113001</v>
      </c>
      <c r="F202" s="750" t="s">
        <v>570</v>
      </c>
      <c r="G202" s="749" t="s">
        <v>571</v>
      </c>
      <c r="H202" s="749">
        <v>196696</v>
      </c>
      <c r="I202" s="749">
        <v>96696</v>
      </c>
      <c r="J202" s="749" t="s">
        <v>921</v>
      </c>
      <c r="K202" s="749" t="s">
        <v>922</v>
      </c>
      <c r="L202" s="752">
        <v>46.66</v>
      </c>
      <c r="M202" s="752">
        <v>1</v>
      </c>
      <c r="N202" s="753">
        <v>46.66</v>
      </c>
    </row>
    <row r="203" spans="1:14" ht="14.4" customHeight="1" x14ac:dyDescent="0.3">
      <c r="A203" s="747" t="s">
        <v>544</v>
      </c>
      <c r="B203" s="748" t="s">
        <v>545</v>
      </c>
      <c r="C203" s="749" t="s">
        <v>561</v>
      </c>
      <c r="D203" s="750" t="s">
        <v>562</v>
      </c>
      <c r="E203" s="751">
        <v>50113001</v>
      </c>
      <c r="F203" s="750" t="s">
        <v>570</v>
      </c>
      <c r="G203" s="749" t="s">
        <v>571</v>
      </c>
      <c r="H203" s="749">
        <v>850724</v>
      </c>
      <c r="I203" s="749">
        <v>120325</v>
      </c>
      <c r="J203" s="749" t="s">
        <v>923</v>
      </c>
      <c r="K203" s="749" t="s">
        <v>924</v>
      </c>
      <c r="L203" s="752">
        <v>47.79999999999999</v>
      </c>
      <c r="M203" s="752">
        <v>1</v>
      </c>
      <c r="N203" s="753">
        <v>47.79999999999999</v>
      </c>
    </row>
    <row r="204" spans="1:14" ht="14.4" customHeight="1" x14ac:dyDescent="0.3">
      <c r="A204" s="747" t="s">
        <v>544</v>
      </c>
      <c r="B204" s="748" t="s">
        <v>545</v>
      </c>
      <c r="C204" s="749" t="s">
        <v>561</v>
      </c>
      <c r="D204" s="750" t="s">
        <v>562</v>
      </c>
      <c r="E204" s="751">
        <v>50113001</v>
      </c>
      <c r="F204" s="750" t="s">
        <v>570</v>
      </c>
      <c r="G204" s="749" t="s">
        <v>571</v>
      </c>
      <c r="H204" s="749">
        <v>152266</v>
      </c>
      <c r="I204" s="749">
        <v>52266</v>
      </c>
      <c r="J204" s="749" t="s">
        <v>925</v>
      </c>
      <c r="K204" s="749" t="s">
        <v>646</v>
      </c>
      <c r="L204" s="752">
        <v>40.63000000000001</v>
      </c>
      <c r="M204" s="752">
        <v>5</v>
      </c>
      <c r="N204" s="753">
        <v>203.15000000000003</v>
      </c>
    </row>
    <row r="205" spans="1:14" ht="14.4" customHeight="1" x14ac:dyDescent="0.3">
      <c r="A205" s="747" t="s">
        <v>544</v>
      </c>
      <c r="B205" s="748" t="s">
        <v>545</v>
      </c>
      <c r="C205" s="749" t="s">
        <v>561</v>
      </c>
      <c r="D205" s="750" t="s">
        <v>562</v>
      </c>
      <c r="E205" s="751">
        <v>50113001</v>
      </c>
      <c r="F205" s="750" t="s">
        <v>570</v>
      </c>
      <c r="G205" s="749" t="s">
        <v>571</v>
      </c>
      <c r="H205" s="749">
        <v>844864</v>
      </c>
      <c r="I205" s="749">
        <v>85346</v>
      </c>
      <c r="J205" s="749" t="s">
        <v>926</v>
      </c>
      <c r="K205" s="749" t="s">
        <v>927</v>
      </c>
      <c r="L205" s="752">
        <v>304.68000000000018</v>
      </c>
      <c r="M205" s="752">
        <v>7</v>
      </c>
      <c r="N205" s="753">
        <v>2132.7600000000011</v>
      </c>
    </row>
    <row r="206" spans="1:14" ht="14.4" customHeight="1" x14ac:dyDescent="0.3">
      <c r="A206" s="747" t="s">
        <v>544</v>
      </c>
      <c r="B206" s="748" t="s">
        <v>545</v>
      </c>
      <c r="C206" s="749" t="s">
        <v>561</v>
      </c>
      <c r="D206" s="750" t="s">
        <v>562</v>
      </c>
      <c r="E206" s="751">
        <v>50113001</v>
      </c>
      <c r="F206" s="750" t="s">
        <v>570</v>
      </c>
      <c r="G206" s="749" t="s">
        <v>571</v>
      </c>
      <c r="H206" s="749">
        <v>208466</v>
      </c>
      <c r="I206" s="749">
        <v>208466</v>
      </c>
      <c r="J206" s="749" t="s">
        <v>928</v>
      </c>
      <c r="K206" s="749" t="s">
        <v>929</v>
      </c>
      <c r="L206" s="752">
        <v>792.77</v>
      </c>
      <c r="M206" s="752">
        <v>4</v>
      </c>
      <c r="N206" s="753">
        <v>3171.08</v>
      </c>
    </row>
    <row r="207" spans="1:14" ht="14.4" customHeight="1" x14ac:dyDescent="0.3">
      <c r="A207" s="747" t="s">
        <v>544</v>
      </c>
      <c r="B207" s="748" t="s">
        <v>545</v>
      </c>
      <c r="C207" s="749" t="s">
        <v>561</v>
      </c>
      <c r="D207" s="750" t="s">
        <v>562</v>
      </c>
      <c r="E207" s="751">
        <v>50113001</v>
      </c>
      <c r="F207" s="750" t="s">
        <v>570</v>
      </c>
      <c r="G207" s="749" t="s">
        <v>571</v>
      </c>
      <c r="H207" s="749">
        <v>920020</v>
      </c>
      <c r="I207" s="749">
        <v>1000</v>
      </c>
      <c r="J207" s="749" t="s">
        <v>930</v>
      </c>
      <c r="K207" s="749" t="s">
        <v>931</v>
      </c>
      <c r="L207" s="752">
        <v>212.53197844089988</v>
      </c>
      <c r="M207" s="752">
        <v>1</v>
      </c>
      <c r="N207" s="753">
        <v>212.53197844089988</v>
      </c>
    </row>
    <row r="208" spans="1:14" ht="14.4" customHeight="1" x14ac:dyDescent="0.3">
      <c r="A208" s="747" t="s">
        <v>544</v>
      </c>
      <c r="B208" s="748" t="s">
        <v>545</v>
      </c>
      <c r="C208" s="749" t="s">
        <v>561</v>
      </c>
      <c r="D208" s="750" t="s">
        <v>562</v>
      </c>
      <c r="E208" s="751">
        <v>50113001</v>
      </c>
      <c r="F208" s="750" t="s">
        <v>570</v>
      </c>
      <c r="G208" s="749" t="s">
        <v>571</v>
      </c>
      <c r="H208" s="749">
        <v>100802</v>
      </c>
      <c r="I208" s="749">
        <v>0</v>
      </c>
      <c r="J208" s="749" t="s">
        <v>932</v>
      </c>
      <c r="K208" s="749" t="s">
        <v>933</v>
      </c>
      <c r="L208" s="752">
        <v>91.317389735249705</v>
      </c>
      <c r="M208" s="752">
        <v>6</v>
      </c>
      <c r="N208" s="753">
        <v>547.9043384114982</v>
      </c>
    </row>
    <row r="209" spans="1:14" ht="14.4" customHeight="1" x14ac:dyDescent="0.3">
      <c r="A209" s="747" t="s">
        <v>544</v>
      </c>
      <c r="B209" s="748" t="s">
        <v>545</v>
      </c>
      <c r="C209" s="749" t="s">
        <v>561</v>
      </c>
      <c r="D209" s="750" t="s">
        <v>562</v>
      </c>
      <c r="E209" s="751">
        <v>50113001</v>
      </c>
      <c r="F209" s="750" t="s">
        <v>570</v>
      </c>
      <c r="G209" s="749" t="s">
        <v>571</v>
      </c>
      <c r="H209" s="749">
        <v>134821</v>
      </c>
      <c r="I209" s="749">
        <v>134821</v>
      </c>
      <c r="J209" s="749" t="s">
        <v>934</v>
      </c>
      <c r="K209" s="749" t="s">
        <v>935</v>
      </c>
      <c r="L209" s="752">
        <v>264.99</v>
      </c>
      <c r="M209" s="752">
        <v>2</v>
      </c>
      <c r="N209" s="753">
        <v>529.98</v>
      </c>
    </row>
    <row r="210" spans="1:14" ht="14.4" customHeight="1" x14ac:dyDescent="0.3">
      <c r="A210" s="747" t="s">
        <v>544</v>
      </c>
      <c r="B210" s="748" t="s">
        <v>545</v>
      </c>
      <c r="C210" s="749" t="s">
        <v>561</v>
      </c>
      <c r="D210" s="750" t="s">
        <v>562</v>
      </c>
      <c r="E210" s="751">
        <v>50113001</v>
      </c>
      <c r="F210" s="750" t="s">
        <v>570</v>
      </c>
      <c r="G210" s="749" t="s">
        <v>571</v>
      </c>
      <c r="H210" s="749">
        <v>134824</v>
      </c>
      <c r="I210" s="749">
        <v>134824</v>
      </c>
      <c r="J210" s="749" t="s">
        <v>936</v>
      </c>
      <c r="K210" s="749" t="s">
        <v>937</v>
      </c>
      <c r="L210" s="752">
        <v>199.98000000000002</v>
      </c>
      <c r="M210" s="752">
        <v>3</v>
      </c>
      <c r="N210" s="753">
        <v>599.94000000000005</v>
      </c>
    </row>
    <row r="211" spans="1:14" ht="14.4" customHeight="1" x14ac:dyDescent="0.3">
      <c r="A211" s="747" t="s">
        <v>544</v>
      </c>
      <c r="B211" s="748" t="s">
        <v>545</v>
      </c>
      <c r="C211" s="749" t="s">
        <v>561</v>
      </c>
      <c r="D211" s="750" t="s">
        <v>562</v>
      </c>
      <c r="E211" s="751">
        <v>50113001</v>
      </c>
      <c r="F211" s="750" t="s">
        <v>570</v>
      </c>
      <c r="G211" s="749" t="s">
        <v>580</v>
      </c>
      <c r="H211" s="749">
        <v>215970</v>
      </c>
      <c r="I211" s="749">
        <v>215970</v>
      </c>
      <c r="J211" s="749" t="s">
        <v>938</v>
      </c>
      <c r="K211" s="749" t="s">
        <v>939</v>
      </c>
      <c r="L211" s="752">
        <v>113.31999999999996</v>
      </c>
      <c r="M211" s="752">
        <v>1</v>
      </c>
      <c r="N211" s="753">
        <v>113.31999999999996</v>
      </c>
    </row>
    <row r="212" spans="1:14" ht="14.4" customHeight="1" x14ac:dyDescent="0.3">
      <c r="A212" s="747" t="s">
        <v>544</v>
      </c>
      <c r="B212" s="748" t="s">
        <v>545</v>
      </c>
      <c r="C212" s="749" t="s">
        <v>561</v>
      </c>
      <c r="D212" s="750" t="s">
        <v>562</v>
      </c>
      <c r="E212" s="751">
        <v>50113001</v>
      </c>
      <c r="F212" s="750" t="s">
        <v>570</v>
      </c>
      <c r="G212" s="749" t="s">
        <v>580</v>
      </c>
      <c r="H212" s="749">
        <v>215964</v>
      </c>
      <c r="I212" s="749">
        <v>215964</v>
      </c>
      <c r="J212" s="749" t="s">
        <v>940</v>
      </c>
      <c r="K212" s="749" t="s">
        <v>941</v>
      </c>
      <c r="L212" s="752">
        <v>162.83000000000001</v>
      </c>
      <c r="M212" s="752">
        <v>1</v>
      </c>
      <c r="N212" s="753">
        <v>162.83000000000001</v>
      </c>
    </row>
    <row r="213" spans="1:14" ht="14.4" customHeight="1" x14ac:dyDescent="0.3">
      <c r="A213" s="747" t="s">
        <v>544</v>
      </c>
      <c r="B213" s="748" t="s">
        <v>545</v>
      </c>
      <c r="C213" s="749" t="s">
        <v>561</v>
      </c>
      <c r="D213" s="750" t="s">
        <v>562</v>
      </c>
      <c r="E213" s="751">
        <v>50113001</v>
      </c>
      <c r="F213" s="750" t="s">
        <v>570</v>
      </c>
      <c r="G213" s="749" t="s">
        <v>571</v>
      </c>
      <c r="H213" s="749">
        <v>847767</v>
      </c>
      <c r="I213" s="749">
        <v>500140</v>
      </c>
      <c r="J213" s="749" t="s">
        <v>942</v>
      </c>
      <c r="K213" s="749" t="s">
        <v>943</v>
      </c>
      <c r="L213" s="752">
        <v>808.16</v>
      </c>
      <c r="M213" s="752">
        <v>1</v>
      </c>
      <c r="N213" s="753">
        <v>808.16</v>
      </c>
    </row>
    <row r="214" spans="1:14" ht="14.4" customHeight="1" x14ac:dyDescent="0.3">
      <c r="A214" s="747" t="s">
        <v>544</v>
      </c>
      <c r="B214" s="748" t="s">
        <v>545</v>
      </c>
      <c r="C214" s="749" t="s">
        <v>561</v>
      </c>
      <c r="D214" s="750" t="s">
        <v>562</v>
      </c>
      <c r="E214" s="751">
        <v>50113001</v>
      </c>
      <c r="F214" s="750" t="s">
        <v>570</v>
      </c>
      <c r="G214" s="749" t="s">
        <v>571</v>
      </c>
      <c r="H214" s="749">
        <v>131036</v>
      </c>
      <c r="I214" s="749">
        <v>31036</v>
      </c>
      <c r="J214" s="749" t="s">
        <v>944</v>
      </c>
      <c r="K214" s="749" t="s">
        <v>945</v>
      </c>
      <c r="L214" s="752">
        <v>200.15</v>
      </c>
      <c r="M214" s="752">
        <v>2</v>
      </c>
      <c r="N214" s="753">
        <v>400.3</v>
      </c>
    </row>
    <row r="215" spans="1:14" ht="14.4" customHeight="1" x14ac:dyDescent="0.3">
      <c r="A215" s="747" t="s">
        <v>544</v>
      </c>
      <c r="B215" s="748" t="s">
        <v>545</v>
      </c>
      <c r="C215" s="749" t="s">
        <v>561</v>
      </c>
      <c r="D215" s="750" t="s">
        <v>562</v>
      </c>
      <c r="E215" s="751">
        <v>50113001</v>
      </c>
      <c r="F215" s="750" t="s">
        <v>570</v>
      </c>
      <c r="G215" s="749" t="s">
        <v>571</v>
      </c>
      <c r="H215" s="749">
        <v>117189</v>
      </c>
      <c r="I215" s="749">
        <v>17189</v>
      </c>
      <c r="J215" s="749" t="s">
        <v>946</v>
      </c>
      <c r="K215" s="749" t="s">
        <v>947</v>
      </c>
      <c r="L215" s="752">
        <v>55.873750000000001</v>
      </c>
      <c r="M215" s="752">
        <v>8</v>
      </c>
      <c r="N215" s="753">
        <v>446.99</v>
      </c>
    </row>
    <row r="216" spans="1:14" ht="14.4" customHeight="1" x14ac:dyDescent="0.3">
      <c r="A216" s="747" t="s">
        <v>544</v>
      </c>
      <c r="B216" s="748" t="s">
        <v>545</v>
      </c>
      <c r="C216" s="749" t="s">
        <v>561</v>
      </c>
      <c r="D216" s="750" t="s">
        <v>562</v>
      </c>
      <c r="E216" s="751">
        <v>50113001</v>
      </c>
      <c r="F216" s="750" t="s">
        <v>570</v>
      </c>
      <c r="G216" s="749" t="s">
        <v>571</v>
      </c>
      <c r="H216" s="749">
        <v>102486</v>
      </c>
      <c r="I216" s="749">
        <v>2486</v>
      </c>
      <c r="J216" s="749" t="s">
        <v>948</v>
      </c>
      <c r="K216" s="749" t="s">
        <v>949</v>
      </c>
      <c r="L216" s="752">
        <v>123.10469696969697</v>
      </c>
      <c r="M216" s="752">
        <v>66</v>
      </c>
      <c r="N216" s="753">
        <v>8124.91</v>
      </c>
    </row>
    <row r="217" spans="1:14" ht="14.4" customHeight="1" x14ac:dyDescent="0.3">
      <c r="A217" s="747" t="s">
        <v>544</v>
      </c>
      <c r="B217" s="748" t="s">
        <v>545</v>
      </c>
      <c r="C217" s="749" t="s">
        <v>561</v>
      </c>
      <c r="D217" s="750" t="s">
        <v>562</v>
      </c>
      <c r="E217" s="751">
        <v>50113001</v>
      </c>
      <c r="F217" s="750" t="s">
        <v>570</v>
      </c>
      <c r="G217" s="749" t="s">
        <v>571</v>
      </c>
      <c r="H217" s="749">
        <v>845697</v>
      </c>
      <c r="I217" s="749">
        <v>200935</v>
      </c>
      <c r="J217" s="749" t="s">
        <v>950</v>
      </c>
      <c r="K217" s="749" t="s">
        <v>951</v>
      </c>
      <c r="L217" s="752">
        <v>44.82555555555556</v>
      </c>
      <c r="M217" s="752">
        <v>18</v>
      </c>
      <c r="N217" s="753">
        <v>806.86000000000013</v>
      </c>
    </row>
    <row r="218" spans="1:14" ht="14.4" customHeight="1" x14ac:dyDescent="0.3">
      <c r="A218" s="747" t="s">
        <v>544</v>
      </c>
      <c r="B218" s="748" t="s">
        <v>545</v>
      </c>
      <c r="C218" s="749" t="s">
        <v>561</v>
      </c>
      <c r="D218" s="750" t="s">
        <v>562</v>
      </c>
      <c r="E218" s="751">
        <v>50113001</v>
      </c>
      <c r="F218" s="750" t="s">
        <v>570</v>
      </c>
      <c r="G218" s="749" t="s">
        <v>571</v>
      </c>
      <c r="H218" s="749">
        <v>100720</v>
      </c>
      <c r="I218" s="749">
        <v>720</v>
      </c>
      <c r="J218" s="749" t="s">
        <v>952</v>
      </c>
      <c r="K218" s="749" t="s">
        <v>953</v>
      </c>
      <c r="L218" s="752">
        <v>78.63</v>
      </c>
      <c r="M218" s="752">
        <v>1</v>
      </c>
      <c r="N218" s="753">
        <v>78.63</v>
      </c>
    </row>
    <row r="219" spans="1:14" ht="14.4" customHeight="1" x14ac:dyDescent="0.3">
      <c r="A219" s="747" t="s">
        <v>544</v>
      </c>
      <c r="B219" s="748" t="s">
        <v>545</v>
      </c>
      <c r="C219" s="749" t="s">
        <v>561</v>
      </c>
      <c r="D219" s="750" t="s">
        <v>562</v>
      </c>
      <c r="E219" s="751">
        <v>50113001</v>
      </c>
      <c r="F219" s="750" t="s">
        <v>570</v>
      </c>
      <c r="G219" s="749" t="s">
        <v>580</v>
      </c>
      <c r="H219" s="749">
        <v>169623</v>
      </c>
      <c r="I219" s="749">
        <v>169623</v>
      </c>
      <c r="J219" s="749" t="s">
        <v>954</v>
      </c>
      <c r="K219" s="749" t="s">
        <v>955</v>
      </c>
      <c r="L219" s="752">
        <v>32.962857142857146</v>
      </c>
      <c r="M219" s="752">
        <v>7</v>
      </c>
      <c r="N219" s="753">
        <v>230.74</v>
      </c>
    </row>
    <row r="220" spans="1:14" ht="14.4" customHeight="1" x14ac:dyDescent="0.3">
      <c r="A220" s="747" t="s">
        <v>544</v>
      </c>
      <c r="B220" s="748" t="s">
        <v>545</v>
      </c>
      <c r="C220" s="749" t="s">
        <v>561</v>
      </c>
      <c r="D220" s="750" t="s">
        <v>562</v>
      </c>
      <c r="E220" s="751">
        <v>50113001</v>
      </c>
      <c r="F220" s="750" t="s">
        <v>570</v>
      </c>
      <c r="G220" s="749" t="s">
        <v>580</v>
      </c>
      <c r="H220" s="749">
        <v>166759</v>
      </c>
      <c r="I220" s="749">
        <v>166759</v>
      </c>
      <c r="J220" s="749" t="s">
        <v>956</v>
      </c>
      <c r="K220" s="749" t="s">
        <v>957</v>
      </c>
      <c r="L220" s="752">
        <v>123.31499999999998</v>
      </c>
      <c r="M220" s="752">
        <v>2</v>
      </c>
      <c r="N220" s="753">
        <v>246.62999999999997</v>
      </c>
    </row>
    <row r="221" spans="1:14" ht="14.4" customHeight="1" x14ac:dyDescent="0.3">
      <c r="A221" s="747" t="s">
        <v>544</v>
      </c>
      <c r="B221" s="748" t="s">
        <v>545</v>
      </c>
      <c r="C221" s="749" t="s">
        <v>561</v>
      </c>
      <c r="D221" s="750" t="s">
        <v>562</v>
      </c>
      <c r="E221" s="751">
        <v>50113001</v>
      </c>
      <c r="F221" s="750" t="s">
        <v>570</v>
      </c>
      <c r="G221" s="749" t="s">
        <v>571</v>
      </c>
      <c r="H221" s="749">
        <v>930247</v>
      </c>
      <c r="I221" s="749">
        <v>0</v>
      </c>
      <c r="J221" s="749" t="s">
        <v>958</v>
      </c>
      <c r="K221" s="749" t="s">
        <v>546</v>
      </c>
      <c r="L221" s="752">
        <v>223.29393292838313</v>
      </c>
      <c r="M221" s="752">
        <v>6</v>
      </c>
      <c r="N221" s="753">
        <v>1339.7635975702988</v>
      </c>
    </row>
    <row r="222" spans="1:14" ht="14.4" customHeight="1" x14ac:dyDescent="0.3">
      <c r="A222" s="747" t="s">
        <v>544</v>
      </c>
      <c r="B222" s="748" t="s">
        <v>545</v>
      </c>
      <c r="C222" s="749" t="s">
        <v>561</v>
      </c>
      <c r="D222" s="750" t="s">
        <v>562</v>
      </c>
      <c r="E222" s="751">
        <v>50113001</v>
      </c>
      <c r="F222" s="750" t="s">
        <v>570</v>
      </c>
      <c r="G222" s="749" t="s">
        <v>571</v>
      </c>
      <c r="H222" s="749">
        <v>900881</v>
      </c>
      <c r="I222" s="749">
        <v>0</v>
      </c>
      <c r="J222" s="749" t="s">
        <v>959</v>
      </c>
      <c r="K222" s="749" t="s">
        <v>546</v>
      </c>
      <c r="L222" s="752">
        <v>130.093344505543</v>
      </c>
      <c r="M222" s="752">
        <v>3</v>
      </c>
      <c r="N222" s="753">
        <v>390.28003351662898</v>
      </c>
    </row>
    <row r="223" spans="1:14" ht="14.4" customHeight="1" x14ac:dyDescent="0.3">
      <c r="A223" s="747" t="s">
        <v>544</v>
      </c>
      <c r="B223" s="748" t="s">
        <v>545</v>
      </c>
      <c r="C223" s="749" t="s">
        <v>561</v>
      </c>
      <c r="D223" s="750" t="s">
        <v>562</v>
      </c>
      <c r="E223" s="751">
        <v>50113001</v>
      </c>
      <c r="F223" s="750" t="s">
        <v>570</v>
      </c>
      <c r="G223" s="749" t="s">
        <v>571</v>
      </c>
      <c r="H223" s="749">
        <v>900497</v>
      </c>
      <c r="I223" s="749">
        <v>0</v>
      </c>
      <c r="J223" s="749" t="s">
        <v>960</v>
      </c>
      <c r="K223" s="749" t="s">
        <v>546</v>
      </c>
      <c r="L223" s="752">
        <v>434.39966269427794</v>
      </c>
      <c r="M223" s="752">
        <v>1</v>
      </c>
      <c r="N223" s="753">
        <v>434.39966269427794</v>
      </c>
    </row>
    <row r="224" spans="1:14" ht="14.4" customHeight="1" x14ac:dyDescent="0.3">
      <c r="A224" s="747" t="s">
        <v>544</v>
      </c>
      <c r="B224" s="748" t="s">
        <v>545</v>
      </c>
      <c r="C224" s="749" t="s">
        <v>561</v>
      </c>
      <c r="D224" s="750" t="s">
        <v>562</v>
      </c>
      <c r="E224" s="751">
        <v>50113001</v>
      </c>
      <c r="F224" s="750" t="s">
        <v>570</v>
      </c>
      <c r="G224" s="749" t="s">
        <v>571</v>
      </c>
      <c r="H224" s="749">
        <v>900506</v>
      </c>
      <c r="I224" s="749">
        <v>0</v>
      </c>
      <c r="J224" s="749" t="s">
        <v>961</v>
      </c>
      <c r="K224" s="749" t="s">
        <v>546</v>
      </c>
      <c r="L224" s="752">
        <v>615.85788219931874</v>
      </c>
      <c r="M224" s="752">
        <v>1</v>
      </c>
      <c r="N224" s="753">
        <v>615.85788219931874</v>
      </c>
    </row>
    <row r="225" spans="1:14" ht="14.4" customHeight="1" x14ac:dyDescent="0.3">
      <c r="A225" s="747" t="s">
        <v>544</v>
      </c>
      <c r="B225" s="748" t="s">
        <v>545</v>
      </c>
      <c r="C225" s="749" t="s">
        <v>561</v>
      </c>
      <c r="D225" s="750" t="s">
        <v>562</v>
      </c>
      <c r="E225" s="751">
        <v>50113001</v>
      </c>
      <c r="F225" s="750" t="s">
        <v>570</v>
      </c>
      <c r="G225" s="749" t="s">
        <v>571</v>
      </c>
      <c r="H225" s="749">
        <v>500980</v>
      </c>
      <c r="I225" s="749">
        <v>0</v>
      </c>
      <c r="J225" s="749" t="s">
        <v>962</v>
      </c>
      <c r="K225" s="749" t="s">
        <v>546</v>
      </c>
      <c r="L225" s="752">
        <v>140.19120032371302</v>
      </c>
      <c r="M225" s="752">
        <v>15</v>
      </c>
      <c r="N225" s="753">
        <v>2102.8680048556953</v>
      </c>
    </row>
    <row r="226" spans="1:14" ht="14.4" customHeight="1" x14ac:dyDescent="0.3">
      <c r="A226" s="747" t="s">
        <v>544</v>
      </c>
      <c r="B226" s="748" t="s">
        <v>545</v>
      </c>
      <c r="C226" s="749" t="s">
        <v>561</v>
      </c>
      <c r="D226" s="750" t="s">
        <v>562</v>
      </c>
      <c r="E226" s="751">
        <v>50113001</v>
      </c>
      <c r="F226" s="750" t="s">
        <v>570</v>
      </c>
      <c r="G226" s="749" t="s">
        <v>571</v>
      </c>
      <c r="H226" s="749">
        <v>394073</v>
      </c>
      <c r="I226" s="749">
        <v>1000</v>
      </c>
      <c r="J226" s="749" t="s">
        <v>963</v>
      </c>
      <c r="K226" s="749" t="s">
        <v>546</v>
      </c>
      <c r="L226" s="752">
        <v>361.07440996575235</v>
      </c>
      <c r="M226" s="752">
        <v>1</v>
      </c>
      <c r="N226" s="753">
        <v>361.07440996575235</v>
      </c>
    </row>
    <row r="227" spans="1:14" ht="14.4" customHeight="1" x14ac:dyDescent="0.3">
      <c r="A227" s="747" t="s">
        <v>544</v>
      </c>
      <c r="B227" s="748" t="s">
        <v>545</v>
      </c>
      <c r="C227" s="749" t="s">
        <v>561</v>
      </c>
      <c r="D227" s="750" t="s">
        <v>562</v>
      </c>
      <c r="E227" s="751">
        <v>50113001</v>
      </c>
      <c r="F227" s="750" t="s">
        <v>570</v>
      </c>
      <c r="G227" s="749" t="s">
        <v>571</v>
      </c>
      <c r="H227" s="749">
        <v>501725</v>
      </c>
      <c r="I227" s="749">
        <v>1000</v>
      </c>
      <c r="J227" s="749" t="s">
        <v>964</v>
      </c>
      <c r="K227" s="749" t="s">
        <v>546</v>
      </c>
      <c r="L227" s="752">
        <v>352.13601829397078</v>
      </c>
      <c r="M227" s="752">
        <v>9</v>
      </c>
      <c r="N227" s="753">
        <v>3169.2241646457369</v>
      </c>
    </row>
    <row r="228" spans="1:14" ht="14.4" customHeight="1" x14ac:dyDescent="0.3">
      <c r="A228" s="747" t="s">
        <v>544</v>
      </c>
      <c r="B228" s="748" t="s">
        <v>545</v>
      </c>
      <c r="C228" s="749" t="s">
        <v>561</v>
      </c>
      <c r="D228" s="750" t="s">
        <v>562</v>
      </c>
      <c r="E228" s="751">
        <v>50113001</v>
      </c>
      <c r="F228" s="750" t="s">
        <v>570</v>
      </c>
      <c r="G228" s="749" t="s">
        <v>571</v>
      </c>
      <c r="H228" s="749">
        <v>930258</v>
      </c>
      <c r="I228" s="749">
        <v>0</v>
      </c>
      <c r="J228" s="749" t="s">
        <v>965</v>
      </c>
      <c r="K228" s="749" t="s">
        <v>546</v>
      </c>
      <c r="L228" s="752">
        <v>344.76936533837068</v>
      </c>
      <c r="M228" s="752">
        <v>15</v>
      </c>
      <c r="N228" s="753">
        <v>5171.5404800755605</v>
      </c>
    </row>
    <row r="229" spans="1:14" ht="14.4" customHeight="1" x14ac:dyDescent="0.3">
      <c r="A229" s="747" t="s">
        <v>544</v>
      </c>
      <c r="B229" s="748" t="s">
        <v>545</v>
      </c>
      <c r="C229" s="749" t="s">
        <v>561</v>
      </c>
      <c r="D229" s="750" t="s">
        <v>562</v>
      </c>
      <c r="E229" s="751">
        <v>50113001</v>
      </c>
      <c r="F229" s="750" t="s">
        <v>570</v>
      </c>
      <c r="G229" s="749" t="s">
        <v>571</v>
      </c>
      <c r="H229" s="749">
        <v>395019</v>
      </c>
      <c r="I229" s="749">
        <v>0</v>
      </c>
      <c r="J229" s="749" t="s">
        <v>966</v>
      </c>
      <c r="K229" s="749" t="s">
        <v>546</v>
      </c>
      <c r="L229" s="752">
        <v>111.3899921099885</v>
      </c>
      <c r="M229" s="752">
        <v>14</v>
      </c>
      <c r="N229" s="753">
        <v>1559.459889539839</v>
      </c>
    </row>
    <row r="230" spans="1:14" ht="14.4" customHeight="1" x14ac:dyDescent="0.3">
      <c r="A230" s="747" t="s">
        <v>544</v>
      </c>
      <c r="B230" s="748" t="s">
        <v>545</v>
      </c>
      <c r="C230" s="749" t="s">
        <v>561</v>
      </c>
      <c r="D230" s="750" t="s">
        <v>562</v>
      </c>
      <c r="E230" s="751">
        <v>50113001</v>
      </c>
      <c r="F230" s="750" t="s">
        <v>570</v>
      </c>
      <c r="G230" s="749" t="s">
        <v>571</v>
      </c>
      <c r="H230" s="749">
        <v>930127</v>
      </c>
      <c r="I230" s="749">
        <v>0</v>
      </c>
      <c r="J230" s="749" t="s">
        <v>967</v>
      </c>
      <c r="K230" s="749" t="s">
        <v>546</v>
      </c>
      <c r="L230" s="752">
        <v>181.51671940089938</v>
      </c>
      <c r="M230" s="752">
        <v>5</v>
      </c>
      <c r="N230" s="753">
        <v>907.58359700449682</v>
      </c>
    </row>
    <row r="231" spans="1:14" ht="14.4" customHeight="1" x14ac:dyDescent="0.3">
      <c r="A231" s="747" t="s">
        <v>544</v>
      </c>
      <c r="B231" s="748" t="s">
        <v>545</v>
      </c>
      <c r="C231" s="749" t="s">
        <v>561</v>
      </c>
      <c r="D231" s="750" t="s">
        <v>562</v>
      </c>
      <c r="E231" s="751">
        <v>50113001</v>
      </c>
      <c r="F231" s="750" t="s">
        <v>570</v>
      </c>
      <c r="G231" s="749" t="s">
        <v>571</v>
      </c>
      <c r="H231" s="749">
        <v>911926</v>
      </c>
      <c r="I231" s="749">
        <v>0</v>
      </c>
      <c r="J231" s="749" t="s">
        <v>968</v>
      </c>
      <c r="K231" s="749" t="s">
        <v>546</v>
      </c>
      <c r="L231" s="752">
        <v>42.64820103091202</v>
      </c>
      <c r="M231" s="752">
        <v>1</v>
      </c>
      <c r="N231" s="753">
        <v>42.64820103091202</v>
      </c>
    </row>
    <row r="232" spans="1:14" ht="14.4" customHeight="1" x14ac:dyDescent="0.3">
      <c r="A232" s="747" t="s">
        <v>544</v>
      </c>
      <c r="B232" s="748" t="s">
        <v>545</v>
      </c>
      <c r="C232" s="749" t="s">
        <v>561</v>
      </c>
      <c r="D232" s="750" t="s">
        <v>562</v>
      </c>
      <c r="E232" s="751">
        <v>50113001</v>
      </c>
      <c r="F232" s="750" t="s">
        <v>570</v>
      </c>
      <c r="G232" s="749" t="s">
        <v>571</v>
      </c>
      <c r="H232" s="749">
        <v>394072</v>
      </c>
      <c r="I232" s="749">
        <v>1000</v>
      </c>
      <c r="J232" s="749" t="s">
        <v>969</v>
      </c>
      <c r="K232" s="749" t="s">
        <v>546</v>
      </c>
      <c r="L232" s="752">
        <v>540.10611406964904</v>
      </c>
      <c r="M232" s="752">
        <v>1</v>
      </c>
      <c r="N232" s="753">
        <v>540.10611406964904</v>
      </c>
    </row>
    <row r="233" spans="1:14" ht="14.4" customHeight="1" x14ac:dyDescent="0.3">
      <c r="A233" s="747" t="s">
        <v>544</v>
      </c>
      <c r="B233" s="748" t="s">
        <v>545</v>
      </c>
      <c r="C233" s="749" t="s">
        <v>561</v>
      </c>
      <c r="D233" s="750" t="s">
        <v>562</v>
      </c>
      <c r="E233" s="751">
        <v>50113001</v>
      </c>
      <c r="F233" s="750" t="s">
        <v>570</v>
      </c>
      <c r="G233" s="749" t="s">
        <v>571</v>
      </c>
      <c r="H233" s="749">
        <v>398229</v>
      </c>
      <c r="I233" s="749">
        <v>0</v>
      </c>
      <c r="J233" s="749" t="s">
        <v>970</v>
      </c>
      <c r="K233" s="749" t="s">
        <v>546</v>
      </c>
      <c r="L233" s="752">
        <v>345.71980555788429</v>
      </c>
      <c r="M233" s="752">
        <v>7</v>
      </c>
      <c r="N233" s="753">
        <v>2420.0386389051901</v>
      </c>
    </row>
    <row r="234" spans="1:14" ht="14.4" customHeight="1" x14ac:dyDescent="0.3">
      <c r="A234" s="747" t="s">
        <v>544</v>
      </c>
      <c r="B234" s="748" t="s">
        <v>545</v>
      </c>
      <c r="C234" s="749" t="s">
        <v>561</v>
      </c>
      <c r="D234" s="750" t="s">
        <v>562</v>
      </c>
      <c r="E234" s="751">
        <v>50113001</v>
      </c>
      <c r="F234" s="750" t="s">
        <v>570</v>
      </c>
      <c r="G234" s="749" t="s">
        <v>571</v>
      </c>
      <c r="H234" s="749">
        <v>930248</v>
      </c>
      <c r="I234" s="749">
        <v>0</v>
      </c>
      <c r="J234" s="749" t="s">
        <v>971</v>
      </c>
      <c r="K234" s="749" t="s">
        <v>546</v>
      </c>
      <c r="L234" s="752">
        <v>409.67383798877449</v>
      </c>
      <c r="M234" s="752">
        <v>13</v>
      </c>
      <c r="N234" s="753">
        <v>5325.7598938540687</v>
      </c>
    </row>
    <row r="235" spans="1:14" ht="14.4" customHeight="1" x14ac:dyDescent="0.3">
      <c r="A235" s="747" t="s">
        <v>544</v>
      </c>
      <c r="B235" s="748" t="s">
        <v>545</v>
      </c>
      <c r="C235" s="749" t="s">
        <v>561</v>
      </c>
      <c r="D235" s="750" t="s">
        <v>562</v>
      </c>
      <c r="E235" s="751">
        <v>50113001</v>
      </c>
      <c r="F235" s="750" t="s">
        <v>570</v>
      </c>
      <c r="G235" s="749" t="s">
        <v>571</v>
      </c>
      <c r="H235" s="749">
        <v>900875</v>
      </c>
      <c r="I235" s="749">
        <v>0</v>
      </c>
      <c r="J235" s="749" t="s">
        <v>972</v>
      </c>
      <c r="K235" s="749" t="s">
        <v>546</v>
      </c>
      <c r="L235" s="752">
        <v>327.3871491274831</v>
      </c>
      <c r="M235" s="752">
        <v>2</v>
      </c>
      <c r="N235" s="753">
        <v>654.7742982549662</v>
      </c>
    </row>
    <row r="236" spans="1:14" ht="14.4" customHeight="1" x14ac:dyDescent="0.3">
      <c r="A236" s="747" t="s">
        <v>544</v>
      </c>
      <c r="B236" s="748" t="s">
        <v>545</v>
      </c>
      <c r="C236" s="749" t="s">
        <v>561</v>
      </c>
      <c r="D236" s="750" t="s">
        <v>562</v>
      </c>
      <c r="E236" s="751">
        <v>50113001</v>
      </c>
      <c r="F236" s="750" t="s">
        <v>570</v>
      </c>
      <c r="G236" s="749" t="s">
        <v>571</v>
      </c>
      <c r="H236" s="749">
        <v>900321</v>
      </c>
      <c r="I236" s="749">
        <v>0</v>
      </c>
      <c r="J236" s="749" t="s">
        <v>973</v>
      </c>
      <c r="K236" s="749" t="s">
        <v>546</v>
      </c>
      <c r="L236" s="752">
        <v>177.42453187421953</v>
      </c>
      <c r="M236" s="752">
        <v>3</v>
      </c>
      <c r="N236" s="753">
        <v>532.2735956226586</v>
      </c>
    </row>
    <row r="237" spans="1:14" ht="14.4" customHeight="1" x14ac:dyDescent="0.3">
      <c r="A237" s="747" t="s">
        <v>544</v>
      </c>
      <c r="B237" s="748" t="s">
        <v>545</v>
      </c>
      <c r="C237" s="749" t="s">
        <v>561</v>
      </c>
      <c r="D237" s="750" t="s">
        <v>562</v>
      </c>
      <c r="E237" s="751">
        <v>50113001</v>
      </c>
      <c r="F237" s="750" t="s">
        <v>570</v>
      </c>
      <c r="G237" s="749" t="s">
        <v>571</v>
      </c>
      <c r="H237" s="749">
        <v>920356</v>
      </c>
      <c r="I237" s="749">
        <v>0</v>
      </c>
      <c r="J237" s="749" t="s">
        <v>974</v>
      </c>
      <c r="K237" s="749" t="s">
        <v>546</v>
      </c>
      <c r="L237" s="752">
        <v>93.370193092351016</v>
      </c>
      <c r="M237" s="752">
        <v>3</v>
      </c>
      <c r="N237" s="753">
        <v>280.11057927705303</v>
      </c>
    </row>
    <row r="238" spans="1:14" ht="14.4" customHeight="1" x14ac:dyDescent="0.3">
      <c r="A238" s="747" t="s">
        <v>544</v>
      </c>
      <c r="B238" s="748" t="s">
        <v>545</v>
      </c>
      <c r="C238" s="749" t="s">
        <v>561</v>
      </c>
      <c r="D238" s="750" t="s">
        <v>562</v>
      </c>
      <c r="E238" s="751">
        <v>50113001</v>
      </c>
      <c r="F238" s="750" t="s">
        <v>570</v>
      </c>
      <c r="G238" s="749" t="s">
        <v>571</v>
      </c>
      <c r="H238" s="749">
        <v>920064</v>
      </c>
      <c r="I238" s="749">
        <v>0</v>
      </c>
      <c r="J238" s="749" t="s">
        <v>975</v>
      </c>
      <c r="K238" s="749" t="s">
        <v>546</v>
      </c>
      <c r="L238" s="752">
        <v>51.598665589766</v>
      </c>
      <c r="M238" s="752">
        <v>1</v>
      </c>
      <c r="N238" s="753">
        <v>51.598665589766</v>
      </c>
    </row>
    <row r="239" spans="1:14" ht="14.4" customHeight="1" x14ac:dyDescent="0.3">
      <c r="A239" s="747" t="s">
        <v>544</v>
      </c>
      <c r="B239" s="748" t="s">
        <v>545</v>
      </c>
      <c r="C239" s="749" t="s">
        <v>561</v>
      </c>
      <c r="D239" s="750" t="s">
        <v>562</v>
      </c>
      <c r="E239" s="751">
        <v>50113001</v>
      </c>
      <c r="F239" s="750" t="s">
        <v>570</v>
      </c>
      <c r="G239" s="749" t="s">
        <v>571</v>
      </c>
      <c r="H239" s="749">
        <v>921394</v>
      </c>
      <c r="I239" s="749">
        <v>0</v>
      </c>
      <c r="J239" s="749" t="s">
        <v>976</v>
      </c>
      <c r="K239" s="749" t="s">
        <v>546</v>
      </c>
      <c r="L239" s="752">
        <v>459.7020558447872</v>
      </c>
      <c r="M239" s="752">
        <v>4</v>
      </c>
      <c r="N239" s="753">
        <v>1838.8082233791488</v>
      </c>
    </row>
    <row r="240" spans="1:14" ht="14.4" customHeight="1" x14ac:dyDescent="0.3">
      <c r="A240" s="747" t="s">
        <v>544</v>
      </c>
      <c r="B240" s="748" t="s">
        <v>545</v>
      </c>
      <c r="C240" s="749" t="s">
        <v>561</v>
      </c>
      <c r="D240" s="750" t="s">
        <v>562</v>
      </c>
      <c r="E240" s="751">
        <v>50113001</v>
      </c>
      <c r="F240" s="750" t="s">
        <v>570</v>
      </c>
      <c r="G240" s="749" t="s">
        <v>571</v>
      </c>
      <c r="H240" s="749">
        <v>900071</v>
      </c>
      <c r="I240" s="749">
        <v>0</v>
      </c>
      <c r="J240" s="749" t="s">
        <v>977</v>
      </c>
      <c r="K240" s="749" t="s">
        <v>546</v>
      </c>
      <c r="L240" s="752">
        <v>157.26372172202201</v>
      </c>
      <c r="M240" s="752">
        <v>4</v>
      </c>
      <c r="N240" s="753">
        <v>629.05488688808805</v>
      </c>
    </row>
    <row r="241" spans="1:14" ht="14.4" customHeight="1" x14ac:dyDescent="0.3">
      <c r="A241" s="747" t="s">
        <v>544</v>
      </c>
      <c r="B241" s="748" t="s">
        <v>545</v>
      </c>
      <c r="C241" s="749" t="s">
        <v>561</v>
      </c>
      <c r="D241" s="750" t="s">
        <v>562</v>
      </c>
      <c r="E241" s="751">
        <v>50113001</v>
      </c>
      <c r="F241" s="750" t="s">
        <v>570</v>
      </c>
      <c r="G241" s="749" t="s">
        <v>571</v>
      </c>
      <c r="H241" s="749">
        <v>930256</v>
      </c>
      <c r="I241" s="749">
        <v>0</v>
      </c>
      <c r="J241" s="749" t="s">
        <v>978</v>
      </c>
      <c r="K241" s="749" t="s">
        <v>546</v>
      </c>
      <c r="L241" s="752">
        <v>251.1834921463356</v>
      </c>
      <c r="M241" s="752">
        <v>9</v>
      </c>
      <c r="N241" s="753">
        <v>2260.6514293170203</v>
      </c>
    </row>
    <row r="242" spans="1:14" ht="14.4" customHeight="1" x14ac:dyDescent="0.3">
      <c r="A242" s="747" t="s">
        <v>544</v>
      </c>
      <c r="B242" s="748" t="s">
        <v>545</v>
      </c>
      <c r="C242" s="749" t="s">
        <v>561</v>
      </c>
      <c r="D242" s="750" t="s">
        <v>562</v>
      </c>
      <c r="E242" s="751">
        <v>50113001</v>
      </c>
      <c r="F242" s="750" t="s">
        <v>570</v>
      </c>
      <c r="G242" s="749" t="s">
        <v>571</v>
      </c>
      <c r="H242" s="749">
        <v>921064</v>
      </c>
      <c r="I242" s="749">
        <v>0</v>
      </c>
      <c r="J242" s="749" t="s">
        <v>979</v>
      </c>
      <c r="K242" s="749" t="s">
        <v>546</v>
      </c>
      <c r="L242" s="752">
        <v>72.426700279307497</v>
      </c>
      <c r="M242" s="752">
        <v>2</v>
      </c>
      <c r="N242" s="753">
        <v>144.85340055861499</v>
      </c>
    </row>
    <row r="243" spans="1:14" ht="14.4" customHeight="1" x14ac:dyDescent="0.3">
      <c r="A243" s="747" t="s">
        <v>544</v>
      </c>
      <c r="B243" s="748" t="s">
        <v>545</v>
      </c>
      <c r="C243" s="749" t="s">
        <v>561</v>
      </c>
      <c r="D243" s="750" t="s">
        <v>562</v>
      </c>
      <c r="E243" s="751">
        <v>50113001</v>
      </c>
      <c r="F243" s="750" t="s">
        <v>570</v>
      </c>
      <c r="G243" s="749" t="s">
        <v>571</v>
      </c>
      <c r="H243" s="749">
        <v>921542</v>
      </c>
      <c r="I243" s="749">
        <v>0</v>
      </c>
      <c r="J243" s="749" t="s">
        <v>980</v>
      </c>
      <c r="K243" s="749" t="s">
        <v>546</v>
      </c>
      <c r="L243" s="752">
        <v>168.18438285207017</v>
      </c>
      <c r="M243" s="752">
        <v>3</v>
      </c>
      <c r="N243" s="753">
        <v>504.55314855621054</v>
      </c>
    </row>
    <row r="244" spans="1:14" ht="14.4" customHeight="1" x14ac:dyDescent="0.3">
      <c r="A244" s="747" t="s">
        <v>544</v>
      </c>
      <c r="B244" s="748" t="s">
        <v>545</v>
      </c>
      <c r="C244" s="749" t="s">
        <v>561</v>
      </c>
      <c r="D244" s="750" t="s">
        <v>562</v>
      </c>
      <c r="E244" s="751">
        <v>50113001</v>
      </c>
      <c r="F244" s="750" t="s">
        <v>570</v>
      </c>
      <c r="G244" s="749" t="s">
        <v>571</v>
      </c>
      <c r="H244" s="749">
        <v>500829</v>
      </c>
      <c r="I244" s="749">
        <v>0</v>
      </c>
      <c r="J244" s="749" t="s">
        <v>981</v>
      </c>
      <c r="K244" s="749" t="s">
        <v>982</v>
      </c>
      <c r="L244" s="752">
        <v>257.50165231076323</v>
      </c>
      <c r="M244" s="752">
        <v>1</v>
      </c>
      <c r="N244" s="753">
        <v>257.50165231076323</v>
      </c>
    </row>
    <row r="245" spans="1:14" ht="14.4" customHeight="1" x14ac:dyDescent="0.3">
      <c r="A245" s="747" t="s">
        <v>544</v>
      </c>
      <c r="B245" s="748" t="s">
        <v>545</v>
      </c>
      <c r="C245" s="749" t="s">
        <v>561</v>
      </c>
      <c r="D245" s="750" t="s">
        <v>562</v>
      </c>
      <c r="E245" s="751">
        <v>50113001</v>
      </c>
      <c r="F245" s="750" t="s">
        <v>570</v>
      </c>
      <c r="G245" s="749" t="s">
        <v>571</v>
      </c>
      <c r="H245" s="749">
        <v>921184</v>
      </c>
      <c r="I245" s="749">
        <v>0</v>
      </c>
      <c r="J245" s="749" t="s">
        <v>983</v>
      </c>
      <c r="K245" s="749" t="s">
        <v>546</v>
      </c>
      <c r="L245" s="752">
        <v>316.69031232272147</v>
      </c>
      <c r="M245" s="752">
        <v>1</v>
      </c>
      <c r="N245" s="753">
        <v>316.69031232272147</v>
      </c>
    </row>
    <row r="246" spans="1:14" ht="14.4" customHeight="1" x14ac:dyDescent="0.3">
      <c r="A246" s="747" t="s">
        <v>544</v>
      </c>
      <c r="B246" s="748" t="s">
        <v>545</v>
      </c>
      <c r="C246" s="749" t="s">
        <v>561</v>
      </c>
      <c r="D246" s="750" t="s">
        <v>562</v>
      </c>
      <c r="E246" s="751">
        <v>50113001</v>
      </c>
      <c r="F246" s="750" t="s">
        <v>570</v>
      </c>
      <c r="G246" s="749" t="s">
        <v>571</v>
      </c>
      <c r="H246" s="749">
        <v>215172</v>
      </c>
      <c r="I246" s="749">
        <v>215172</v>
      </c>
      <c r="J246" s="749" t="s">
        <v>984</v>
      </c>
      <c r="K246" s="749" t="s">
        <v>985</v>
      </c>
      <c r="L246" s="752">
        <v>282.46666666666664</v>
      </c>
      <c r="M246" s="752">
        <v>3</v>
      </c>
      <c r="N246" s="753">
        <v>847.4</v>
      </c>
    </row>
    <row r="247" spans="1:14" ht="14.4" customHeight="1" x14ac:dyDescent="0.3">
      <c r="A247" s="747" t="s">
        <v>544</v>
      </c>
      <c r="B247" s="748" t="s">
        <v>545</v>
      </c>
      <c r="C247" s="749" t="s">
        <v>561</v>
      </c>
      <c r="D247" s="750" t="s">
        <v>562</v>
      </c>
      <c r="E247" s="751">
        <v>50113001</v>
      </c>
      <c r="F247" s="750" t="s">
        <v>570</v>
      </c>
      <c r="G247" s="749" t="s">
        <v>571</v>
      </c>
      <c r="H247" s="749">
        <v>840220</v>
      </c>
      <c r="I247" s="749">
        <v>0</v>
      </c>
      <c r="J247" s="749" t="s">
        <v>986</v>
      </c>
      <c r="K247" s="749" t="s">
        <v>546</v>
      </c>
      <c r="L247" s="752">
        <v>218.20000000000002</v>
      </c>
      <c r="M247" s="752">
        <v>7</v>
      </c>
      <c r="N247" s="753">
        <v>1527.4</v>
      </c>
    </row>
    <row r="248" spans="1:14" ht="14.4" customHeight="1" x14ac:dyDescent="0.3">
      <c r="A248" s="747" t="s">
        <v>544</v>
      </c>
      <c r="B248" s="748" t="s">
        <v>545</v>
      </c>
      <c r="C248" s="749" t="s">
        <v>561</v>
      </c>
      <c r="D248" s="750" t="s">
        <v>562</v>
      </c>
      <c r="E248" s="751">
        <v>50113001</v>
      </c>
      <c r="F248" s="750" t="s">
        <v>570</v>
      </c>
      <c r="G248" s="749" t="s">
        <v>580</v>
      </c>
      <c r="H248" s="749">
        <v>169714</v>
      </c>
      <c r="I248" s="749">
        <v>169714</v>
      </c>
      <c r="J248" s="749" t="s">
        <v>987</v>
      </c>
      <c r="K248" s="749" t="s">
        <v>988</v>
      </c>
      <c r="L248" s="752">
        <v>112.28</v>
      </c>
      <c r="M248" s="752">
        <v>1</v>
      </c>
      <c r="N248" s="753">
        <v>112.28</v>
      </c>
    </row>
    <row r="249" spans="1:14" ht="14.4" customHeight="1" x14ac:dyDescent="0.3">
      <c r="A249" s="747" t="s">
        <v>544</v>
      </c>
      <c r="B249" s="748" t="s">
        <v>545</v>
      </c>
      <c r="C249" s="749" t="s">
        <v>561</v>
      </c>
      <c r="D249" s="750" t="s">
        <v>562</v>
      </c>
      <c r="E249" s="751">
        <v>50113001</v>
      </c>
      <c r="F249" s="750" t="s">
        <v>570</v>
      </c>
      <c r="G249" s="749" t="s">
        <v>580</v>
      </c>
      <c r="H249" s="749">
        <v>184245</v>
      </c>
      <c r="I249" s="749">
        <v>184245</v>
      </c>
      <c r="J249" s="749" t="s">
        <v>989</v>
      </c>
      <c r="K249" s="749" t="s">
        <v>990</v>
      </c>
      <c r="L249" s="752">
        <v>92.769999999999982</v>
      </c>
      <c r="M249" s="752">
        <v>2</v>
      </c>
      <c r="N249" s="753">
        <v>185.53999999999996</v>
      </c>
    </row>
    <row r="250" spans="1:14" ht="14.4" customHeight="1" x14ac:dyDescent="0.3">
      <c r="A250" s="747" t="s">
        <v>544</v>
      </c>
      <c r="B250" s="748" t="s">
        <v>545</v>
      </c>
      <c r="C250" s="749" t="s">
        <v>561</v>
      </c>
      <c r="D250" s="750" t="s">
        <v>562</v>
      </c>
      <c r="E250" s="751">
        <v>50113001</v>
      </c>
      <c r="F250" s="750" t="s">
        <v>570</v>
      </c>
      <c r="G250" s="749" t="s">
        <v>580</v>
      </c>
      <c r="H250" s="749">
        <v>128148</v>
      </c>
      <c r="I250" s="749">
        <v>28148</v>
      </c>
      <c r="J250" s="749" t="s">
        <v>991</v>
      </c>
      <c r="K250" s="749" t="s">
        <v>582</v>
      </c>
      <c r="L250" s="752">
        <v>1041.1200000000003</v>
      </c>
      <c r="M250" s="752">
        <v>1</v>
      </c>
      <c r="N250" s="753">
        <v>1041.1200000000003</v>
      </c>
    </row>
    <row r="251" spans="1:14" ht="14.4" customHeight="1" x14ac:dyDescent="0.3">
      <c r="A251" s="747" t="s">
        <v>544</v>
      </c>
      <c r="B251" s="748" t="s">
        <v>545</v>
      </c>
      <c r="C251" s="749" t="s">
        <v>561</v>
      </c>
      <c r="D251" s="750" t="s">
        <v>562</v>
      </c>
      <c r="E251" s="751">
        <v>50113001</v>
      </c>
      <c r="F251" s="750" t="s">
        <v>570</v>
      </c>
      <c r="G251" s="749" t="s">
        <v>571</v>
      </c>
      <c r="H251" s="749">
        <v>188217</v>
      </c>
      <c r="I251" s="749">
        <v>88217</v>
      </c>
      <c r="J251" s="749" t="s">
        <v>992</v>
      </c>
      <c r="K251" s="749" t="s">
        <v>993</v>
      </c>
      <c r="L251" s="752">
        <v>125.92937500000001</v>
      </c>
      <c r="M251" s="752">
        <v>16</v>
      </c>
      <c r="N251" s="753">
        <v>2014.8700000000001</v>
      </c>
    </row>
    <row r="252" spans="1:14" ht="14.4" customHeight="1" x14ac:dyDescent="0.3">
      <c r="A252" s="747" t="s">
        <v>544</v>
      </c>
      <c r="B252" s="748" t="s">
        <v>545</v>
      </c>
      <c r="C252" s="749" t="s">
        <v>561</v>
      </c>
      <c r="D252" s="750" t="s">
        <v>562</v>
      </c>
      <c r="E252" s="751">
        <v>50113001</v>
      </c>
      <c r="F252" s="750" t="s">
        <v>570</v>
      </c>
      <c r="G252" s="749" t="s">
        <v>571</v>
      </c>
      <c r="H252" s="749">
        <v>188219</v>
      </c>
      <c r="I252" s="749">
        <v>88219</v>
      </c>
      <c r="J252" s="749" t="s">
        <v>994</v>
      </c>
      <c r="K252" s="749" t="s">
        <v>995</v>
      </c>
      <c r="L252" s="752">
        <v>141.6</v>
      </c>
      <c r="M252" s="752">
        <v>2</v>
      </c>
      <c r="N252" s="753">
        <v>283.2</v>
      </c>
    </row>
    <row r="253" spans="1:14" ht="14.4" customHeight="1" x14ac:dyDescent="0.3">
      <c r="A253" s="747" t="s">
        <v>544</v>
      </c>
      <c r="B253" s="748" t="s">
        <v>545</v>
      </c>
      <c r="C253" s="749" t="s">
        <v>561</v>
      </c>
      <c r="D253" s="750" t="s">
        <v>562</v>
      </c>
      <c r="E253" s="751">
        <v>50113001</v>
      </c>
      <c r="F253" s="750" t="s">
        <v>570</v>
      </c>
      <c r="G253" s="749" t="s">
        <v>580</v>
      </c>
      <c r="H253" s="749">
        <v>207098</v>
      </c>
      <c r="I253" s="749">
        <v>207098</v>
      </c>
      <c r="J253" s="749" t="s">
        <v>996</v>
      </c>
      <c r="K253" s="749" t="s">
        <v>997</v>
      </c>
      <c r="L253" s="752">
        <v>138</v>
      </c>
      <c r="M253" s="752">
        <v>1</v>
      </c>
      <c r="N253" s="753">
        <v>138</v>
      </c>
    </row>
    <row r="254" spans="1:14" ht="14.4" customHeight="1" x14ac:dyDescent="0.3">
      <c r="A254" s="747" t="s">
        <v>544</v>
      </c>
      <c r="B254" s="748" t="s">
        <v>545</v>
      </c>
      <c r="C254" s="749" t="s">
        <v>561</v>
      </c>
      <c r="D254" s="750" t="s">
        <v>562</v>
      </c>
      <c r="E254" s="751">
        <v>50113001</v>
      </c>
      <c r="F254" s="750" t="s">
        <v>570</v>
      </c>
      <c r="G254" s="749" t="s">
        <v>580</v>
      </c>
      <c r="H254" s="749">
        <v>207092</v>
      </c>
      <c r="I254" s="749">
        <v>207092</v>
      </c>
      <c r="J254" s="749" t="s">
        <v>998</v>
      </c>
      <c r="K254" s="749" t="s">
        <v>999</v>
      </c>
      <c r="L254" s="752">
        <v>138.89000000000001</v>
      </c>
      <c r="M254" s="752">
        <v>1</v>
      </c>
      <c r="N254" s="753">
        <v>138.89000000000001</v>
      </c>
    </row>
    <row r="255" spans="1:14" ht="14.4" customHeight="1" x14ac:dyDescent="0.3">
      <c r="A255" s="747" t="s">
        <v>544</v>
      </c>
      <c r="B255" s="748" t="s">
        <v>545</v>
      </c>
      <c r="C255" s="749" t="s">
        <v>561</v>
      </c>
      <c r="D255" s="750" t="s">
        <v>562</v>
      </c>
      <c r="E255" s="751">
        <v>50113001</v>
      </c>
      <c r="F255" s="750" t="s">
        <v>570</v>
      </c>
      <c r="G255" s="749" t="s">
        <v>571</v>
      </c>
      <c r="H255" s="749">
        <v>118489</v>
      </c>
      <c r="I255" s="749">
        <v>18489</v>
      </c>
      <c r="J255" s="749" t="s">
        <v>1000</v>
      </c>
      <c r="K255" s="749" t="s">
        <v>1001</v>
      </c>
      <c r="L255" s="752">
        <v>360.17999999999995</v>
      </c>
      <c r="M255" s="752">
        <v>1</v>
      </c>
      <c r="N255" s="753">
        <v>360.17999999999995</v>
      </c>
    </row>
    <row r="256" spans="1:14" ht="14.4" customHeight="1" x14ac:dyDescent="0.3">
      <c r="A256" s="747" t="s">
        <v>544</v>
      </c>
      <c r="B256" s="748" t="s">
        <v>545</v>
      </c>
      <c r="C256" s="749" t="s">
        <v>561</v>
      </c>
      <c r="D256" s="750" t="s">
        <v>562</v>
      </c>
      <c r="E256" s="751">
        <v>50113001</v>
      </c>
      <c r="F256" s="750" t="s">
        <v>570</v>
      </c>
      <c r="G256" s="749" t="s">
        <v>571</v>
      </c>
      <c r="H256" s="749">
        <v>210625</v>
      </c>
      <c r="I256" s="749">
        <v>210625</v>
      </c>
      <c r="J256" s="749" t="s">
        <v>1002</v>
      </c>
      <c r="K256" s="749" t="s">
        <v>1003</v>
      </c>
      <c r="L256" s="752">
        <v>1527.63</v>
      </c>
      <c r="M256" s="752">
        <v>1</v>
      </c>
      <c r="N256" s="753">
        <v>1527.63</v>
      </c>
    </row>
    <row r="257" spans="1:14" ht="14.4" customHeight="1" x14ac:dyDescent="0.3">
      <c r="A257" s="747" t="s">
        <v>544</v>
      </c>
      <c r="B257" s="748" t="s">
        <v>545</v>
      </c>
      <c r="C257" s="749" t="s">
        <v>561</v>
      </c>
      <c r="D257" s="750" t="s">
        <v>562</v>
      </c>
      <c r="E257" s="751">
        <v>50113001</v>
      </c>
      <c r="F257" s="750" t="s">
        <v>570</v>
      </c>
      <c r="G257" s="749" t="s">
        <v>571</v>
      </c>
      <c r="H257" s="749">
        <v>109307</v>
      </c>
      <c r="I257" s="749">
        <v>9307</v>
      </c>
      <c r="J257" s="749" t="s">
        <v>1004</v>
      </c>
      <c r="K257" s="749" t="s">
        <v>1005</v>
      </c>
      <c r="L257" s="752">
        <v>59.179999999999986</v>
      </c>
      <c r="M257" s="752">
        <v>1</v>
      </c>
      <c r="N257" s="753">
        <v>59.179999999999986</v>
      </c>
    </row>
    <row r="258" spans="1:14" ht="14.4" customHeight="1" x14ac:dyDescent="0.3">
      <c r="A258" s="747" t="s">
        <v>544</v>
      </c>
      <c r="B258" s="748" t="s">
        <v>545</v>
      </c>
      <c r="C258" s="749" t="s">
        <v>561</v>
      </c>
      <c r="D258" s="750" t="s">
        <v>562</v>
      </c>
      <c r="E258" s="751">
        <v>50113001</v>
      </c>
      <c r="F258" s="750" t="s">
        <v>570</v>
      </c>
      <c r="G258" s="749" t="s">
        <v>580</v>
      </c>
      <c r="H258" s="749">
        <v>149909</v>
      </c>
      <c r="I258" s="749">
        <v>49909</v>
      </c>
      <c r="J258" s="749" t="s">
        <v>1006</v>
      </c>
      <c r="K258" s="749" t="s">
        <v>1007</v>
      </c>
      <c r="L258" s="752">
        <v>27.89222222222222</v>
      </c>
      <c r="M258" s="752">
        <v>9</v>
      </c>
      <c r="N258" s="753">
        <v>251.02999999999997</v>
      </c>
    </row>
    <row r="259" spans="1:14" ht="14.4" customHeight="1" x14ac:dyDescent="0.3">
      <c r="A259" s="747" t="s">
        <v>544</v>
      </c>
      <c r="B259" s="748" t="s">
        <v>545</v>
      </c>
      <c r="C259" s="749" t="s">
        <v>561</v>
      </c>
      <c r="D259" s="750" t="s">
        <v>562</v>
      </c>
      <c r="E259" s="751">
        <v>50113001</v>
      </c>
      <c r="F259" s="750" t="s">
        <v>570</v>
      </c>
      <c r="G259" s="749" t="s">
        <v>571</v>
      </c>
      <c r="H259" s="749">
        <v>192853</v>
      </c>
      <c r="I259" s="749">
        <v>192853</v>
      </c>
      <c r="J259" s="749" t="s">
        <v>1008</v>
      </c>
      <c r="K259" s="749" t="s">
        <v>1009</v>
      </c>
      <c r="L259" s="752">
        <v>107.64285714285715</v>
      </c>
      <c r="M259" s="752">
        <v>7</v>
      </c>
      <c r="N259" s="753">
        <v>753.50000000000011</v>
      </c>
    </row>
    <row r="260" spans="1:14" ht="14.4" customHeight="1" x14ac:dyDescent="0.3">
      <c r="A260" s="747" t="s">
        <v>544</v>
      </c>
      <c r="B260" s="748" t="s">
        <v>545</v>
      </c>
      <c r="C260" s="749" t="s">
        <v>561</v>
      </c>
      <c r="D260" s="750" t="s">
        <v>562</v>
      </c>
      <c r="E260" s="751">
        <v>50113001</v>
      </c>
      <c r="F260" s="750" t="s">
        <v>570</v>
      </c>
      <c r="G260" s="749" t="s">
        <v>571</v>
      </c>
      <c r="H260" s="749">
        <v>147476</v>
      </c>
      <c r="I260" s="749">
        <v>47476</v>
      </c>
      <c r="J260" s="749" t="s">
        <v>1010</v>
      </c>
      <c r="K260" s="749" t="s">
        <v>627</v>
      </c>
      <c r="L260" s="752">
        <v>86.7</v>
      </c>
      <c r="M260" s="752">
        <v>1</v>
      </c>
      <c r="N260" s="753">
        <v>86.7</v>
      </c>
    </row>
    <row r="261" spans="1:14" ht="14.4" customHeight="1" x14ac:dyDescent="0.3">
      <c r="A261" s="747" t="s">
        <v>544</v>
      </c>
      <c r="B261" s="748" t="s">
        <v>545</v>
      </c>
      <c r="C261" s="749" t="s">
        <v>561</v>
      </c>
      <c r="D261" s="750" t="s">
        <v>562</v>
      </c>
      <c r="E261" s="751">
        <v>50113001</v>
      </c>
      <c r="F261" s="750" t="s">
        <v>570</v>
      </c>
      <c r="G261" s="749" t="s">
        <v>580</v>
      </c>
      <c r="H261" s="749">
        <v>845492</v>
      </c>
      <c r="I261" s="749">
        <v>114068</v>
      </c>
      <c r="J261" s="749" t="s">
        <v>1011</v>
      </c>
      <c r="K261" s="749" t="s">
        <v>854</v>
      </c>
      <c r="L261" s="752">
        <v>34.269999999999996</v>
      </c>
      <c r="M261" s="752">
        <v>1</v>
      </c>
      <c r="N261" s="753">
        <v>34.269999999999996</v>
      </c>
    </row>
    <row r="262" spans="1:14" ht="14.4" customHeight="1" x14ac:dyDescent="0.3">
      <c r="A262" s="747" t="s">
        <v>544</v>
      </c>
      <c r="B262" s="748" t="s">
        <v>545</v>
      </c>
      <c r="C262" s="749" t="s">
        <v>561</v>
      </c>
      <c r="D262" s="750" t="s">
        <v>562</v>
      </c>
      <c r="E262" s="751">
        <v>50113001</v>
      </c>
      <c r="F262" s="750" t="s">
        <v>570</v>
      </c>
      <c r="G262" s="749" t="s">
        <v>580</v>
      </c>
      <c r="H262" s="749">
        <v>844554</v>
      </c>
      <c r="I262" s="749">
        <v>114065</v>
      </c>
      <c r="J262" s="749" t="s">
        <v>1012</v>
      </c>
      <c r="K262" s="749" t="s">
        <v>1013</v>
      </c>
      <c r="L262" s="752">
        <v>18.29</v>
      </c>
      <c r="M262" s="752">
        <v>2</v>
      </c>
      <c r="N262" s="753">
        <v>36.58</v>
      </c>
    </row>
    <row r="263" spans="1:14" ht="14.4" customHeight="1" x14ac:dyDescent="0.3">
      <c r="A263" s="747" t="s">
        <v>544</v>
      </c>
      <c r="B263" s="748" t="s">
        <v>545</v>
      </c>
      <c r="C263" s="749" t="s">
        <v>561</v>
      </c>
      <c r="D263" s="750" t="s">
        <v>562</v>
      </c>
      <c r="E263" s="751">
        <v>50113001</v>
      </c>
      <c r="F263" s="750" t="s">
        <v>570</v>
      </c>
      <c r="G263" s="749" t="s">
        <v>571</v>
      </c>
      <c r="H263" s="749">
        <v>114955</v>
      </c>
      <c r="I263" s="749">
        <v>14955</v>
      </c>
      <c r="J263" s="749" t="s">
        <v>1014</v>
      </c>
      <c r="K263" s="749" t="s">
        <v>1015</v>
      </c>
      <c r="L263" s="752">
        <v>128.80000000000004</v>
      </c>
      <c r="M263" s="752">
        <v>1</v>
      </c>
      <c r="N263" s="753">
        <v>128.80000000000004</v>
      </c>
    </row>
    <row r="264" spans="1:14" ht="14.4" customHeight="1" x14ac:dyDescent="0.3">
      <c r="A264" s="747" t="s">
        <v>544</v>
      </c>
      <c r="B264" s="748" t="s">
        <v>545</v>
      </c>
      <c r="C264" s="749" t="s">
        <v>561</v>
      </c>
      <c r="D264" s="750" t="s">
        <v>562</v>
      </c>
      <c r="E264" s="751">
        <v>50113001</v>
      </c>
      <c r="F264" s="750" t="s">
        <v>570</v>
      </c>
      <c r="G264" s="749" t="s">
        <v>571</v>
      </c>
      <c r="H264" s="749">
        <v>196635</v>
      </c>
      <c r="I264" s="749">
        <v>96635</v>
      </c>
      <c r="J264" s="749" t="s">
        <v>1016</v>
      </c>
      <c r="K264" s="749" t="s">
        <v>1017</v>
      </c>
      <c r="L264" s="752">
        <v>111.72000000000003</v>
      </c>
      <c r="M264" s="752">
        <v>1</v>
      </c>
      <c r="N264" s="753">
        <v>111.72000000000003</v>
      </c>
    </row>
    <row r="265" spans="1:14" ht="14.4" customHeight="1" x14ac:dyDescent="0.3">
      <c r="A265" s="747" t="s">
        <v>544</v>
      </c>
      <c r="B265" s="748" t="s">
        <v>545</v>
      </c>
      <c r="C265" s="749" t="s">
        <v>561</v>
      </c>
      <c r="D265" s="750" t="s">
        <v>562</v>
      </c>
      <c r="E265" s="751">
        <v>50113001</v>
      </c>
      <c r="F265" s="750" t="s">
        <v>570</v>
      </c>
      <c r="G265" s="749" t="s">
        <v>571</v>
      </c>
      <c r="H265" s="749">
        <v>117992</v>
      </c>
      <c r="I265" s="749">
        <v>17992</v>
      </c>
      <c r="J265" s="749" t="s">
        <v>1018</v>
      </c>
      <c r="K265" s="749" t="s">
        <v>1019</v>
      </c>
      <c r="L265" s="752">
        <v>94.339999999999989</v>
      </c>
      <c r="M265" s="752">
        <v>3</v>
      </c>
      <c r="N265" s="753">
        <v>283.02</v>
      </c>
    </row>
    <row r="266" spans="1:14" ht="14.4" customHeight="1" x14ac:dyDescent="0.3">
      <c r="A266" s="747" t="s">
        <v>544</v>
      </c>
      <c r="B266" s="748" t="s">
        <v>545</v>
      </c>
      <c r="C266" s="749" t="s">
        <v>561</v>
      </c>
      <c r="D266" s="750" t="s">
        <v>562</v>
      </c>
      <c r="E266" s="751">
        <v>50113001</v>
      </c>
      <c r="F266" s="750" t="s">
        <v>570</v>
      </c>
      <c r="G266" s="749" t="s">
        <v>571</v>
      </c>
      <c r="H266" s="749">
        <v>186393</v>
      </c>
      <c r="I266" s="749">
        <v>86393</v>
      </c>
      <c r="J266" s="749" t="s">
        <v>1018</v>
      </c>
      <c r="K266" s="749" t="s">
        <v>1020</v>
      </c>
      <c r="L266" s="752">
        <v>51.629999999999995</v>
      </c>
      <c r="M266" s="752">
        <v>3</v>
      </c>
      <c r="N266" s="753">
        <v>154.88999999999999</v>
      </c>
    </row>
    <row r="267" spans="1:14" ht="14.4" customHeight="1" x14ac:dyDescent="0.3">
      <c r="A267" s="747" t="s">
        <v>544</v>
      </c>
      <c r="B267" s="748" t="s">
        <v>545</v>
      </c>
      <c r="C267" s="749" t="s">
        <v>561</v>
      </c>
      <c r="D267" s="750" t="s">
        <v>562</v>
      </c>
      <c r="E267" s="751">
        <v>50113001</v>
      </c>
      <c r="F267" s="750" t="s">
        <v>570</v>
      </c>
      <c r="G267" s="749" t="s">
        <v>571</v>
      </c>
      <c r="H267" s="749">
        <v>100498</v>
      </c>
      <c r="I267" s="749">
        <v>498</v>
      </c>
      <c r="J267" s="749" t="s">
        <v>1021</v>
      </c>
      <c r="K267" s="749" t="s">
        <v>1022</v>
      </c>
      <c r="L267" s="752">
        <v>107.52206896551725</v>
      </c>
      <c r="M267" s="752">
        <v>29</v>
      </c>
      <c r="N267" s="753">
        <v>3118.1400000000003</v>
      </c>
    </row>
    <row r="268" spans="1:14" ht="14.4" customHeight="1" x14ac:dyDescent="0.3">
      <c r="A268" s="747" t="s">
        <v>544</v>
      </c>
      <c r="B268" s="748" t="s">
        <v>545</v>
      </c>
      <c r="C268" s="749" t="s">
        <v>561</v>
      </c>
      <c r="D268" s="750" t="s">
        <v>562</v>
      </c>
      <c r="E268" s="751">
        <v>50113001</v>
      </c>
      <c r="F268" s="750" t="s">
        <v>570</v>
      </c>
      <c r="G268" s="749" t="s">
        <v>571</v>
      </c>
      <c r="H268" s="749">
        <v>100499</v>
      </c>
      <c r="I268" s="749">
        <v>499</v>
      </c>
      <c r="J268" s="749" t="s">
        <v>1021</v>
      </c>
      <c r="K268" s="749" t="s">
        <v>1023</v>
      </c>
      <c r="L268" s="752">
        <v>111.23833333333333</v>
      </c>
      <c r="M268" s="752">
        <v>18</v>
      </c>
      <c r="N268" s="753">
        <v>2002.29</v>
      </c>
    </row>
    <row r="269" spans="1:14" ht="14.4" customHeight="1" x14ac:dyDescent="0.3">
      <c r="A269" s="747" t="s">
        <v>544</v>
      </c>
      <c r="B269" s="748" t="s">
        <v>545</v>
      </c>
      <c r="C269" s="749" t="s">
        <v>561</v>
      </c>
      <c r="D269" s="750" t="s">
        <v>562</v>
      </c>
      <c r="E269" s="751">
        <v>50113001</v>
      </c>
      <c r="F269" s="750" t="s">
        <v>570</v>
      </c>
      <c r="G269" s="749" t="s">
        <v>571</v>
      </c>
      <c r="H269" s="749">
        <v>215978</v>
      </c>
      <c r="I269" s="749">
        <v>215978</v>
      </c>
      <c r="J269" s="749" t="s">
        <v>1024</v>
      </c>
      <c r="K269" s="749" t="s">
        <v>1025</v>
      </c>
      <c r="L269" s="752">
        <v>116.31750000000002</v>
      </c>
      <c r="M269" s="752">
        <v>4</v>
      </c>
      <c r="N269" s="753">
        <v>465.2700000000001</v>
      </c>
    </row>
    <row r="270" spans="1:14" ht="14.4" customHeight="1" x14ac:dyDescent="0.3">
      <c r="A270" s="747" t="s">
        <v>544</v>
      </c>
      <c r="B270" s="748" t="s">
        <v>545</v>
      </c>
      <c r="C270" s="749" t="s">
        <v>561</v>
      </c>
      <c r="D270" s="750" t="s">
        <v>562</v>
      </c>
      <c r="E270" s="751">
        <v>50113001</v>
      </c>
      <c r="F270" s="750" t="s">
        <v>570</v>
      </c>
      <c r="G270" s="749" t="s">
        <v>571</v>
      </c>
      <c r="H270" s="749">
        <v>116594</v>
      </c>
      <c r="I270" s="749">
        <v>16594</v>
      </c>
      <c r="J270" s="749" t="s">
        <v>1026</v>
      </c>
      <c r="K270" s="749" t="s">
        <v>1027</v>
      </c>
      <c r="L270" s="752">
        <v>111.46799999999999</v>
      </c>
      <c r="M270" s="752">
        <v>5</v>
      </c>
      <c r="N270" s="753">
        <v>557.33999999999992</v>
      </c>
    </row>
    <row r="271" spans="1:14" ht="14.4" customHeight="1" x14ac:dyDescent="0.3">
      <c r="A271" s="747" t="s">
        <v>544</v>
      </c>
      <c r="B271" s="748" t="s">
        <v>545</v>
      </c>
      <c r="C271" s="749" t="s">
        <v>561</v>
      </c>
      <c r="D271" s="750" t="s">
        <v>562</v>
      </c>
      <c r="E271" s="751">
        <v>50113001</v>
      </c>
      <c r="F271" s="750" t="s">
        <v>570</v>
      </c>
      <c r="G271" s="749" t="s">
        <v>571</v>
      </c>
      <c r="H271" s="749">
        <v>102547</v>
      </c>
      <c r="I271" s="749">
        <v>2547</v>
      </c>
      <c r="J271" s="749" t="s">
        <v>1028</v>
      </c>
      <c r="K271" s="749" t="s">
        <v>1029</v>
      </c>
      <c r="L271" s="752">
        <v>45.340000000000011</v>
      </c>
      <c r="M271" s="752">
        <v>2</v>
      </c>
      <c r="N271" s="753">
        <v>90.680000000000021</v>
      </c>
    </row>
    <row r="272" spans="1:14" ht="14.4" customHeight="1" x14ac:dyDescent="0.3">
      <c r="A272" s="747" t="s">
        <v>544</v>
      </c>
      <c r="B272" s="748" t="s">
        <v>545</v>
      </c>
      <c r="C272" s="749" t="s">
        <v>561</v>
      </c>
      <c r="D272" s="750" t="s">
        <v>562</v>
      </c>
      <c r="E272" s="751">
        <v>50113001</v>
      </c>
      <c r="F272" s="750" t="s">
        <v>570</v>
      </c>
      <c r="G272" s="749" t="s">
        <v>571</v>
      </c>
      <c r="H272" s="749">
        <v>225168</v>
      </c>
      <c r="I272" s="749">
        <v>225168</v>
      </c>
      <c r="J272" s="749" t="s">
        <v>1028</v>
      </c>
      <c r="K272" s="749" t="s">
        <v>641</v>
      </c>
      <c r="L272" s="752">
        <v>64.877499999999984</v>
      </c>
      <c r="M272" s="752">
        <v>12</v>
      </c>
      <c r="N272" s="753">
        <v>778.52999999999986</v>
      </c>
    </row>
    <row r="273" spans="1:14" ht="14.4" customHeight="1" x14ac:dyDescent="0.3">
      <c r="A273" s="747" t="s">
        <v>544</v>
      </c>
      <c r="B273" s="748" t="s">
        <v>545</v>
      </c>
      <c r="C273" s="749" t="s">
        <v>561</v>
      </c>
      <c r="D273" s="750" t="s">
        <v>562</v>
      </c>
      <c r="E273" s="751">
        <v>50113001</v>
      </c>
      <c r="F273" s="750" t="s">
        <v>570</v>
      </c>
      <c r="G273" s="749" t="s">
        <v>571</v>
      </c>
      <c r="H273" s="749">
        <v>225169</v>
      </c>
      <c r="I273" s="749">
        <v>225169</v>
      </c>
      <c r="J273" s="749" t="s">
        <v>1028</v>
      </c>
      <c r="K273" s="749" t="s">
        <v>1029</v>
      </c>
      <c r="L273" s="752">
        <v>45.339999999999996</v>
      </c>
      <c r="M273" s="752">
        <v>2</v>
      </c>
      <c r="N273" s="753">
        <v>90.679999999999993</v>
      </c>
    </row>
    <row r="274" spans="1:14" ht="14.4" customHeight="1" x14ac:dyDescent="0.3">
      <c r="A274" s="747" t="s">
        <v>544</v>
      </c>
      <c r="B274" s="748" t="s">
        <v>545</v>
      </c>
      <c r="C274" s="749" t="s">
        <v>561</v>
      </c>
      <c r="D274" s="750" t="s">
        <v>562</v>
      </c>
      <c r="E274" s="751">
        <v>50113001</v>
      </c>
      <c r="F274" s="750" t="s">
        <v>570</v>
      </c>
      <c r="G274" s="749" t="s">
        <v>580</v>
      </c>
      <c r="H274" s="749">
        <v>201290</v>
      </c>
      <c r="I274" s="749">
        <v>201290</v>
      </c>
      <c r="J274" s="749" t="s">
        <v>1030</v>
      </c>
      <c r="K274" s="749" t="s">
        <v>1031</v>
      </c>
      <c r="L274" s="752">
        <v>43.419999999999995</v>
      </c>
      <c r="M274" s="752">
        <v>21</v>
      </c>
      <c r="N274" s="753">
        <v>911.81999999999982</v>
      </c>
    </row>
    <row r="275" spans="1:14" ht="14.4" customHeight="1" x14ac:dyDescent="0.3">
      <c r="A275" s="747" t="s">
        <v>544</v>
      </c>
      <c r="B275" s="748" t="s">
        <v>545</v>
      </c>
      <c r="C275" s="749" t="s">
        <v>561</v>
      </c>
      <c r="D275" s="750" t="s">
        <v>562</v>
      </c>
      <c r="E275" s="751">
        <v>50113001</v>
      </c>
      <c r="F275" s="750" t="s">
        <v>570</v>
      </c>
      <c r="G275" s="749" t="s">
        <v>580</v>
      </c>
      <c r="H275" s="749">
        <v>140368</v>
      </c>
      <c r="I275" s="749">
        <v>40368</v>
      </c>
      <c r="J275" s="749" t="s">
        <v>1032</v>
      </c>
      <c r="K275" s="749" t="s">
        <v>1033</v>
      </c>
      <c r="L275" s="752">
        <v>61.7</v>
      </c>
      <c r="M275" s="752">
        <v>1</v>
      </c>
      <c r="N275" s="753">
        <v>61.7</v>
      </c>
    </row>
    <row r="276" spans="1:14" ht="14.4" customHeight="1" x14ac:dyDescent="0.3">
      <c r="A276" s="747" t="s">
        <v>544</v>
      </c>
      <c r="B276" s="748" t="s">
        <v>545</v>
      </c>
      <c r="C276" s="749" t="s">
        <v>561</v>
      </c>
      <c r="D276" s="750" t="s">
        <v>562</v>
      </c>
      <c r="E276" s="751">
        <v>50113001</v>
      </c>
      <c r="F276" s="750" t="s">
        <v>570</v>
      </c>
      <c r="G276" s="749" t="s">
        <v>571</v>
      </c>
      <c r="H276" s="749">
        <v>102684</v>
      </c>
      <c r="I276" s="749">
        <v>2684</v>
      </c>
      <c r="J276" s="749" t="s">
        <v>1034</v>
      </c>
      <c r="K276" s="749" t="s">
        <v>1035</v>
      </c>
      <c r="L276" s="752">
        <v>73.709999999999965</v>
      </c>
      <c r="M276" s="752">
        <v>12</v>
      </c>
      <c r="N276" s="753">
        <v>884.51999999999964</v>
      </c>
    </row>
    <row r="277" spans="1:14" ht="14.4" customHeight="1" x14ac:dyDescent="0.3">
      <c r="A277" s="747" t="s">
        <v>544</v>
      </c>
      <c r="B277" s="748" t="s">
        <v>545</v>
      </c>
      <c r="C277" s="749" t="s">
        <v>561</v>
      </c>
      <c r="D277" s="750" t="s">
        <v>562</v>
      </c>
      <c r="E277" s="751">
        <v>50113001</v>
      </c>
      <c r="F277" s="750" t="s">
        <v>570</v>
      </c>
      <c r="G277" s="749" t="s">
        <v>571</v>
      </c>
      <c r="H277" s="749">
        <v>157119</v>
      </c>
      <c r="I277" s="749">
        <v>157119</v>
      </c>
      <c r="J277" s="749" t="s">
        <v>1036</v>
      </c>
      <c r="K277" s="749" t="s">
        <v>1037</v>
      </c>
      <c r="L277" s="752">
        <v>121.25</v>
      </c>
      <c r="M277" s="752">
        <v>1</v>
      </c>
      <c r="N277" s="753">
        <v>121.25</v>
      </c>
    </row>
    <row r="278" spans="1:14" ht="14.4" customHeight="1" x14ac:dyDescent="0.3">
      <c r="A278" s="747" t="s">
        <v>544</v>
      </c>
      <c r="B278" s="748" t="s">
        <v>545</v>
      </c>
      <c r="C278" s="749" t="s">
        <v>561</v>
      </c>
      <c r="D278" s="750" t="s">
        <v>562</v>
      </c>
      <c r="E278" s="751">
        <v>50113001</v>
      </c>
      <c r="F278" s="750" t="s">
        <v>570</v>
      </c>
      <c r="G278" s="749" t="s">
        <v>571</v>
      </c>
      <c r="H278" s="749">
        <v>218109</v>
      </c>
      <c r="I278" s="749">
        <v>218109</v>
      </c>
      <c r="J278" s="749" t="s">
        <v>1038</v>
      </c>
      <c r="K278" s="749" t="s">
        <v>1039</v>
      </c>
      <c r="L278" s="752">
        <v>143.43</v>
      </c>
      <c r="M278" s="752">
        <v>1</v>
      </c>
      <c r="N278" s="753">
        <v>143.43</v>
      </c>
    </row>
    <row r="279" spans="1:14" ht="14.4" customHeight="1" x14ac:dyDescent="0.3">
      <c r="A279" s="747" t="s">
        <v>544</v>
      </c>
      <c r="B279" s="748" t="s">
        <v>545</v>
      </c>
      <c r="C279" s="749" t="s">
        <v>561</v>
      </c>
      <c r="D279" s="750" t="s">
        <v>562</v>
      </c>
      <c r="E279" s="751">
        <v>50113001</v>
      </c>
      <c r="F279" s="750" t="s">
        <v>570</v>
      </c>
      <c r="G279" s="749" t="s">
        <v>571</v>
      </c>
      <c r="H279" s="749">
        <v>850459</v>
      </c>
      <c r="I279" s="749">
        <v>127760</v>
      </c>
      <c r="J279" s="749" t="s">
        <v>1040</v>
      </c>
      <c r="K279" s="749" t="s">
        <v>1041</v>
      </c>
      <c r="L279" s="752">
        <v>59.37</v>
      </c>
      <c r="M279" s="752">
        <v>1</v>
      </c>
      <c r="N279" s="753">
        <v>59.37</v>
      </c>
    </row>
    <row r="280" spans="1:14" ht="14.4" customHeight="1" x14ac:dyDescent="0.3">
      <c r="A280" s="747" t="s">
        <v>544</v>
      </c>
      <c r="B280" s="748" t="s">
        <v>545</v>
      </c>
      <c r="C280" s="749" t="s">
        <v>561</v>
      </c>
      <c r="D280" s="750" t="s">
        <v>562</v>
      </c>
      <c r="E280" s="751">
        <v>50113001</v>
      </c>
      <c r="F280" s="750" t="s">
        <v>570</v>
      </c>
      <c r="G280" s="749" t="s">
        <v>546</v>
      </c>
      <c r="H280" s="749">
        <v>127778</v>
      </c>
      <c r="I280" s="749">
        <v>127778</v>
      </c>
      <c r="J280" s="749" t="s">
        <v>1042</v>
      </c>
      <c r="K280" s="749" t="s">
        <v>1043</v>
      </c>
      <c r="L280" s="752">
        <v>144.98500000000001</v>
      </c>
      <c r="M280" s="752">
        <v>4</v>
      </c>
      <c r="N280" s="753">
        <v>579.94000000000005</v>
      </c>
    </row>
    <row r="281" spans="1:14" ht="14.4" customHeight="1" x14ac:dyDescent="0.3">
      <c r="A281" s="747" t="s">
        <v>544</v>
      </c>
      <c r="B281" s="748" t="s">
        <v>545</v>
      </c>
      <c r="C281" s="749" t="s">
        <v>561</v>
      </c>
      <c r="D281" s="750" t="s">
        <v>562</v>
      </c>
      <c r="E281" s="751">
        <v>50113001</v>
      </c>
      <c r="F281" s="750" t="s">
        <v>570</v>
      </c>
      <c r="G281" s="749" t="s">
        <v>580</v>
      </c>
      <c r="H281" s="749">
        <v>184530</v>
      </c>
      <c r="I281" s="749">
        <v>200207</v>
      </c>
      <c r="J281" s="749" t="s">
        <v>1044</v>
      </c>
      <c r="K281" s="749" t="s">
        <v>1045</v>
      </c>
      <c r="L281" s="752">
        <v>75.680000000000021</v>
      </c>
      <c r="M281" s="752">
        <v>1</v>
      </c>
      <c r="N281" s="753">
        <v>75.680000000000021</v>
      </c>
    </row>
    <row r="282" spans="1:14" ht="14.4" customHeight="1" x14ac:dyDescent="0.3">
      <c r="A282" s="747" t="s">
        <v>544</v>
      </c>
      <c r="B282" s="748" t="s">
        <v>545</v>
      </c>
      <c r="C282" s="749" t="s">
        <v>561</v>
      </c>
      <c r="D282" s="750" t="s">
        <v>562</v>
      </c>
      <c r="E282" s="751">
        <v>50113001</v>
      </c>
      <c r="F282" s="750" t="s">
        <v>570</v>
      </c>
      <c r="G282" s="749" t="s">
        <v>571</v>
      </c>
      <c r="H282" s="749">
        <v>196187</v>
      </c>
      <c r="I282" s="749">
        <v>96187</v>
      </c>
      <c r="J282" s="749" t="s">
        <v>1046</v>
      </c>
      <c r="K282" s="749" t="s">
        <v>1047</v>
      </c>
      <c r="L282" s="752">
        <v>60.700000000000017</v>
      </c>
      <c r="M282" s="752">
        <v>2</v>
      </c>
      <c r="N282" s="753">
        <v>121.40000000000003</v>
      </c>
    </row>
    <row r="283" spans="1:14" ht="14.4" customHeight="1" x14ac:dyDescent="0.3">
      <c r="A283" s="747" t="s">
        <v>544</v>
      </c>
      <c r="B283" s="748" t="s">
        <v>545</v>
      </c>
      <c r="C283" s="749" t="s">
        <v>561</v>
      </c>
      <c r="D283" s="750" t="s">
        <v>562</v>
      </c>
      <c r="E283" s="751">
        <v>50113001</v>
      </c>
      <c r="F283" s="750" t="s">
        <v>570</v>
      </c>
      <c r="G283" s="749" t="s">
        <v>571</v>
      </c>
      <c r="H283" s="749">
        <v>196190</v>
      </c>
      <c r="I283" s="749">
        <v>96190</v>
      </c>
      <c r="J283" s="749" t="s">
        <v>1046</v>
      </c>
      <c r="K283" s="749" t="s">
        <v>1048</v>
      </c>
      <c r="L283" s="752">
        <v>52.675000000000018</v>
      </c>
      <c r="M283" s="752">
        <v>2</v>
      </c>
      <c r="N283" s="753">
        <v>105.35000000000004</v>
      </c>
    </row>
    <row r="284" spans="1:14" ht="14.4" customHeight="1" x14ac:dyDescent="0.3">
      <c r="A284" s="747" t="s">
        <v>544</v>
      </c>
      <c r="B284" s="748" t="s">
        <v>545</v>
      </c>
      <c r="C284" s="749" t="s">
        <v>561</v>
      </c>
      <c r="D284" s="750" t="s">
        <v>562</v>
      </c>
      <c r="E284" s="751">
        <v>50113001</v>
      </c>
      <c r="F284" s="750" t="s">
        <v>570</v>
      </c>
      <c r="G284" s="749" t="s">
        <v>571</v>
      </c>
      <c r="H284" s="749">
        <v>121793</v>
      </c>
      <c r="I284" s="749">
        <v>21793</v>
      </c>
      <c r="J284" s="749" t="s">
        <v>1049</v>
      </c>
      <c r="K284" s="749" t="s">
        <v>1050</v>
      </c>
      <c r="L284" s="752">
        <v>107.43666666666668</v>
      </c>
      <c r="M284" s="752">
        <v>3</v>
      </c>
      <c r="N284" s="753">
        <v>322.31000000000006</v>
      </c>
    </row>
    <row r="285" spans="1:14" ht="14.4" customHeight="1" x14ac:dyDescent="0.3">
      <c r="A285" s="747" t="s">
        <v>544</v>
      </c>
      <c r="B285" s="748" t="s">
        <v>545</v>
      </c>
      <c r="C285" s="749" t="s">
        <v>561</v>
      </c>
      <c r="D285" s="750" t="s">
        <v>562</v>
      </c>
      <c r="E285" s="751">
        <v>50113001</v>
      </c>
      <c r="F285" s="750" t="s">
        <v>570</v>
      </c>
      <c r="G285" s="749" t="s">
        <v>571</v>
      </c>
      <c r="H285" s="749">
        <v>147271</v>
      </c>
      <c r="I285" s="749">
        <v>47271</v>
      </c>
      <c r="J285" s="749" t="s">
        <v>1051</v>
      </c>
      <c r="K285" s="749" t="s">
        <v>577</v>
      </c>
      <c r="L285" s="752">
        <v>92.036153846153866</v>
      </c>
      <c r="M285" s="752">
        <v>13</v>
      </c>
      <c r="N285" s="753">
        <v>1196.4700000000003</v>
      </c>
    </row>
    <row r="286" spans="1:14" ht="14.4" customHeight="1" x14ac:dyDescent="0.3">
      <c r="A286" s="747" t="s">
        <v>544</v>
      </c>
      <c r="B286" s="748" t="s">
        <v>545</v>
      </c>
      <c r="C286" s="749" t="s">
        <v>561</v>
      </c>
      <c r="D286" s="750" t="s">
        <v>562</v>
      </c>
      <c r="E286" s="751">
        <v>50113001</v>
      </c>
      <c r="F286" s="750" t="s">
        <v>570</v>
      </c>
      <c r="G286" s="749" t="s">
        <v>580</v>
      </c>
      <c r="H286" s="749">
        <v>116923</v>
      </c>
      <c r="I286" s="749">
        <v>16923</v>
      </c>
      <c r="J286" s="749" t="s">
        <v>1052</v>
      </c>
      <c r="K286" s="749" t="s">
        <v>1053</v>
      </c>
      <c r="L286" s="752">
        <v>78.260000000000005</v>
      </c>
      <c r="M286" s="752">
        <v>3</v>
      </c>
      <c r="N286" s="753">
        <v>234.78000000000003</v>
      </c>
    </row>
    <row r="287" spans="1:14" ht="14.4" customHeight="1" x14ac:dyDescent="0.3">
      <c r="A287" s="747" t="s">
        <v>544</v>
      </c>
      <c r="B287" s="748" t="s">
        <v>545</v>
      </c>
      <c r="C287" s="749" t="s">
        <v>561</v>
      </c>
      <c r="D287" s="750" t="s">
        <v>562</v>
      </c>
      <c r="E287" s="751">
        <v>50113001</v>
      </c>
      <c r="F287" s="750" t="s">
        <v>570</v>
      </c>
      <c r="G287" s="749" t="s">
        <v>580</v>
      </c>
      <c r="H287" s="749">
        <v>116932</v>
      </c>
      <c r="I287" s="749">
        <v>16932</v>
      </c>
      <c r="J287" s="749" t="s">
        <v>1054</v>
      </c>
      <c r="K287" s="749" t="s">
        <v>1055</v>
      </c>
      <c r="L287" s="752">
        <v>104.68500000000003</v>
      </c>
      <c r="M287" s="752">
        <v>2</v>
      </c>
      <c r="N287" s="753">
        <v>209.37000000000006</v>
      </c>
    </row>
    <row r="288" spans="1:14" ht="14.4" customHeight="1" x14ac:dyDescent="0.3">
      <c r="A288" s="747" t="s">
        <v>544</v>
      </c>
      <c r="B288" s="748" t="s">
        <v>545</v>
      </c>
      <c r="C288" s="749" t="s">
        <v>561</v>
      </c>
      <c r="D288" s="750" t="s">
        <v>562</v>
      </c>
      <c r="E288" s="751">
        <v>50113001</v>
      </c>
      <c r="F288" s="750" t="s">
        <v>570</v>
      </c>
      <c r="G288" s="749" t="s">
        <v>571</v>
      </c>
      <c r="H288" s="749">
        <v>223159</v>
      </c>
      <c r="I288" s="749">
        <v>223159</v>
      </c>
      <c r="J288" s="749" t="s">
        <v>1056</v>
      </c>
      <c r="K288" s="749" t="s">
        <v>1057</v>
      </c>
      <c r="L288" s="752">
        <v>73.16749999999999</v>
      </c>
      <c r="M288" s="752">
        <v>32</v>
      </c>
      <c r="N288" s="753">
        <v>2341.3599999999997</v>
      </c>
    </row>
    <row r="289" spans="1:14" ht="14.4" customHeight="1" x14ac:dyDescent="0.3">
      <c r="A289" s="747" t="s">
        <v>544</v>
      </c>
      <c r="B289" s="748" t="s">
        <v>545</v>
      </c>
      <c r="C289" s="749" t="s">
        <v>561</v>
      </c>
      <c r="D289" s="750" t="s">
        <v>562</v>
      </c>
      <c r="E289" s="751">
        <v>50113001</v>
      </c>
      <c r="F289" s="750" t="s">
        <v>570</v>
      </c>
      <c r="G289" s="749" t="s">
        <v>580</v>
      </c>
      <c r="H289" s="749">
        <v>188498</v>
      </c>
      <c r="I289" s="749">
        <v>88498</v>
      </c>
      <c r="J289" s="749" t="s">
        <v>1058</v>
      </c>
      <c r="K289" s="749" t="s">
        <v>1059</v>
      </c>
      <c r="L289" s="752">
        <v>167.04999999999998</v>
      </c>
      <c r="M289" s="752">
        <v>3</v>
      </c>
      <c r="N289" s="753">
        <v>501.15</v>
      </c>
    </row>
    <row r="290" spans="1:14" ht="14.4" customHeight="1" x14ac:dyDescent="0.3">
      <c r="A290" s="747" t="s">
        <v>544</v>
      </c>
      <c r="B290" s="748" t="s">
        <v>545</v>
      </c>
      <c r="C290" s="749" t="s">
        <v>561</v>
      </c>
      <c r="D290" s="750" t="s">
        <v>562</v>
      </c>
      <c r="E290" s="751">
        <v>50113001</v>
      </c>
      <c r="F290" s="750" t="s">
        <v>570</v>
      </c>
      <c r="G290" s="749" t="s">
        <v>571</v>
      </c>
      <c r="H290" s="749">
        <v>109414</v>
      </c>
      <c r="I290" s="749">
        <v>119687</v>
      </c>
      <c r="J290" s="749" t="s">
        <v>1060</v>
      </c>
      <c r="K290" s="749" t="s">
        <v>1061</v>
      </c>
      <c r="L290" s="752">
        <v>61.726666666666652</v>
      </c>
      <c r="M290" s="752">
        <v>9</v>
      </c>
      <c r="N290" s="753">
        <v>555.53999999999985</v>
      </c>
    </row>
    <row r="291" spans="1:14" ht="14.4" customHeight="1" x14ac:dyDescent="0.3">
      <c r="A291" s="747" t="s">
        <v>544</v>
      </c>
      <c r="B291" s="748" t="s">
        <v>545</v>
      </c>
      <c r="C291" s="749" t="s">
        <v>561</v>
      </c>
      <c r="D291" s="750" t="s">
        <v>562</v>
      </c>
      <c r="E291" s="751">
        <v>50113001</v>
      </c>
      <c r="F291" s="750" t="s">
        <v>570</v>
      </c>
      <c r="G291" s="749" t="s">
        <v>571</v>
      </c>
      <c r="H291" s="749">
        <v>100513</v>
      </c>
      <c r="I291" s="749">
        <v>513</v>
      </c>
      <c r="J291" s="749" t="s">
        <v>1062</v>
      </c>
      <c r="K291" s="749" t="s">
        <v>1022</v>
      </c>
      <c r="L291" s="752">
        <v>56.785000000000011</v>
      </c>
      <c r="M291" s="752">
        <v>18</v>
      </c>
      <c r="N291" s="753">
        <v>1022.1300000000002</v>
      </c>
    </row>
    <row r="292" spans="1:14" ht="14.4" customHeight="1" x14ac:dyDescent="0.3">
      <c r="A292" s="747" t="s">
        <v>544</v>
      </c>
      <c r="B292" s="748" t="s">
        <v>545</v>
      </c>
      <c r="C292" s="749" t="s">
        <v>561</v>
      </c>
      <c r="D292" s="750" t="s">
        <v>562</v>
      </c>
      <c r="E292" s="751">
        <v>50113001</v>
      </c>
      <c r="F292" s="750" t="s">
        <v>570</v>
      </c>
      <c r="G292" s="749" t="s">
        <v>571</v>
      </c>
      <c r="H292" s="749">
        <v>100516</v>
      </c>
      <c r="I292" s="749">
        <v>516</v>
      </c>
      <c r="J292" s="749" t="s">
        <v>1063</v>
      </c>
      <c r="K292" s="749" t="s">
        <v>1064</v>
      </c>
      <c r="L292" s="752">
        <v>98.960000000000051</v>
      </c>
      <c r="M292" s="752">
        <v>10</v>
      </c>
      <c r="N292" s="753">
        <v>989.60000000000048</v>
      </c>
    </row>
    <row r="293" spans="1:14" ht="14.4" customHeight="1" x14ac:dyDescent="0.3">
      <c r="A293" s="747" t="s">
        <v>544</v>
      </c>
      <c r="B293" s="748" t="s">
        <v>545</v>
      </c>
      <c r="C293" s="749" t="s">
        <v>561</v>
      </c>
      <c r="D293" s="750" t="s">
        <v>562</v>
      </c>
      <c r="E293" s="751">
        <v>50113001</v>
      </c>
      <c r="F293" s="750" t="s">
        <v>570</v>
      </c>
      <c r="G293" s="749" t="s">
        <v>580</v>
      </c>
      <c r="H293" s="749">
        <v>112572</v>
      </c>
      <c r="I293" s="749">
        <v>112572</v>
      </c>
      <c r="J293" s="749" t="s">
        <v>1065</v>
      </c>
      <c r="K293" s="749" t="s">
        <v>1066</v>
      </c>
      <c r="L293" s="752">
        <v>64.86</v>
      </c>
      <c r="M293" s="752">
        <v>2</v>
      </c>
      <c r="N293" s="753">
        <v>129.72</v>
      </c>
    </row>
    <row r="294" spans="1:14" ht="14.4" customHeight="1" x14ac:dyDescent="0.3">
      <c r="A294" s="747" t="s">
        <v>544</v>
      </c>
      <c r="B294" s="748" t="s">
        <v>545</v>
      </c>
      <c r="C294" s="749" t="s">
        <v>561</v>
      </c>
      <c r="D294" s="750" t="s">
        <v>562</v>
      </c>
      <c r="E294" s="751">
        <v>50113001</v>
      </c>
      <c r="F294" s="750" t="s">
        <v>570</v>
      </c>
      <c r="G294" s="749" t="s">
        <v>580</v>
      </c>
      <c r="H294" s="749">
        <v>191788</v>
      </c>
      <c r="I294" s="749">
        <v>91788</v>
      </c>
      <c r="J294" s="749" t="s">
        <v>1067</v>
      </c>
      <c r="K294" s="749" t="s">
        <v>1068</v>
      </c>
      <c r="L294" s="752">
        <v>9.1161538461538463</v>
      </c>
      <c r="M294" s="752">
        <v>13</v>
      </c>
      <c r="N294" s="753">
        <v>118.50999999999999</v>
      </c>
    </row>
    <row r="295" spans="1:14" ht="14.4" customHeight="1" x14ac:dyDescent="0.3">
      <c r="A295" s="747" t="s">
        <v>544</v>
      </c>
      <c r="B295" s="748" t="s">
        <v>545</v>
      </c>
      <c r="C295" s="749" t="s">
        <v>561</v>
      </c>
      <c r="D295" s="750" t="s">
        <v>562</v>
      </c>
      <c r="E295" s="751">
        <v>50113001</v>
      </c>
      <c r="F295" s="750" t="s">
        <v>570</v>
      </c>
      <c r="G295" s="749" t="s">
        <v>571</v>
      </c>
      <c r="H295" s="749">
        <v>184398</v>
      </c>
      <c r="I295" s="749">
        <v>84398</v>
      </c>
      <c r="J295" s="749" t="s">
        <v>1069</v>
      </c>
      <c r="K295" s="749" t="s">
        <v>1070</v>
      </c>
      <c r="L295" s="752">
        <v>411.92999999999995</v>
      </c>
      <c r="M295" s="752">
        <v>2</v>
      </c>
      <c r="N295" s="753">
        <v>823.8599999999999</v>
      </c>
    </row>
    <row r="296" spans="1:14" ht="14.4" customHeight="1" x14ac:dyDescent="0.3">
      <c r="A296" s="747" t="s">
        <v>544</v>
      </c>
      <c r="B296" s="748" t="s">
        <v>545</v>
      </c>
      <c r="C296" s="749" t="s">
        <v>561</v>
      </c>
      <c r="D296" s="750" t="s">
        <v>562</v>
      </c>
      <c r="E296" s="751">
        <v>50113001</v>
      </c>
      <c r="F296" s="750" t="s">
        <v>570</v>
      </c>
      <c r="G296" s="749" t="s">
        <v>571</v>
      </c>
      <c r="H296" s="749">
        <v>184400</v>
      </c>
      <c r="I296" s="749">
        <v>84400</v>
      </c>
      <c r="J296" s="749" t="s">
        <v>1071</v>
      </c>
      <c r="K296" s="749" t="s">
        <v>1072</v>
      </c>
      <c r="L296" s="752">
        <v>671.57999999999993</v>
      </c>
      <c r="M296" s="752">
        <v>1</v>
      </c>
      <c r="N296" s="753">
        <v>671.57999999999993</v>
      </c>
    </row>
    <row r="297" spans="1:14" ht="14.4" customHeight="1" x14ac:dyDescent="0.3">
      <c r="A297" s="747" t="s">
        <v>544</v>
      </c>
      <c r="B297" s="748" t="s">
        <v>545</v>
      </c>
      <c r="C297" s="749" t="s">
        <v>561</v>
      </c>
      <c r="D297" s="750" t="s">
        <v>562</v>
      </c>
      <c r="E297" s="751">
        <v>50113001</v>
      </c>
      <c r="F297" s="750" t="s">
        <v>570</v>
      </c>
      <c r="G297" s="749" t="s">
        <v>571</v>
      </c>
      <c r="H297" s="749">
        <v>184399</v>
      </c>
      <c r="I297" s="749">
        <v>84399</v>
      </c>
      <c r="J297" s="749" t="s">
        <v>1073</v>
      </c>
      <c r="K297" s="749" t="s">
        <v>1074</v>
      </c>
      <c r="L297" s="752">
        <v>320.25888888888886</v>
      </c>
      <c r="M297" s="752">
        <v>9</v>
      </c>
      <c r="N297" s="753">
        <v>2882.33</v>
      </c>
    </row>
    <row r="298" spans="1:14" ht="14.4" customHeight="1" x14ac:dyDescent="0.3">
      <c r="A298" s="747" t="s">
        <v>544</v>
      </c>
      <c r="B298" s="748" t="s">
        <v>545</v>
      </c>
      <c r="C298" s="749" t="s">
        <v>561</v>
      </c>
      <c r="D298" s="750" t="s">
        <v>562</v>
      </c>
      <c r="E298" s="751">
        <v>50113001</v>
      </c>
      <c r="F298" s="750" t="s">
        <v>570</v>
      </c>
      <c r="G298" s="749" t="s">
        <v>580</v>
      </c>
      <c r="H298" s="749">
        <v>849187</v>
      </c>
      <c r="I298" s="749">
        <v>111902</v>
      </c>
      <c r="J298" s="749" t="s">
        <v>1075</v>
      </c>
      <c r="K298" s="749" t="s">
        <v>1076</v>
      </c>
      <c r="L298" s="752">
        <v>32.329999999999991</v>
      </c>
      <c r="M298" s="752">
        <v>3</v>
      </c>
      <c r="N298" s="753">
        <v>96.989999999999966</v>
      </c>
    </row>
    <row r="299" spans="1:14" ht="14.4" customHeight="1" x14ac:dyDescent="0.3">
      <c r="A299" s="747" t="s">
        <v>544</v>
      </c>
      <c r="B299" s="748" t="s">
        <v>545</v>
      </c>
      <c r="C299" s="749" t="s">
        <v>561</v>
      </c>
      <c r="D299" s="750" t="s">
        <v>562</v>
      </c>
      <c r="E299" s="751">
        <v>50113001</v>
      </c>
      <c r="F299" s="750" t="s">
        <v>570</v>
      </c>
      <c r="G299" s="749" t="s">
        <v>571</v>
      </c>
      <c r="H299" s="749">
        <v>131089</v>
      </c>
      <c r="I299" s="749">
        <v>31089</v>
      </c>
      <c r="J299" s="749" t="s">
        <v>1077</v>
      </c>
      <c r="K299" s="749" t="s">
        <v>1078</v>
      </c>
      <c r="L299" s="752">
        <v>56.610000000000007</v>
      </c>
      <c r="M299" s="752">
        <v>1</v>
      </c>
      <c r="N299" s="753">
        <v>56.610000000000007</v>
      </c>
    </row>
    <row r="300" spans="1:14" ht="14.4" customHeight="1" x14ac:dyDescent="0.3">
      <c r="A300" s="747" t="s">
        <v>544</v>
      </c>
      <c r="B300" s="748" t="s">
        <v>545</v>
      </c>
      <c r="C300" s="749" t="s">
        <v>561</v>
      </c>
      <c r="D300" s="750" t="s">
        <v>562</v>
      </c>
      <c r="E300" s="751">
        <v>50113001</v>
      </c>
      <c r="F300" s="750" t="s">
        <v>570</v>
      </c>
      <c r="G300" s="749" t="s">
        <v>571</v>
      </c>
      <c r="H300" s="749">
        <v>100536</v>
      </c>
      <c r="I300" s="749">
        <v>536</v>
      </c>
      <c r="J300" s="749" t="s">
        <v>1079</v>
      </c>
      <c r="K300" s="749" t="s">
        <v>1080</v>
      </c>
      <c r="L300" s="752">
        <v>140.25</v>
      </c>
      <c r="M300" s="752">
        <v>2</v>
      </c>
      <c r="N300" s="753">
        <v>280.5</v>
      </c>
    </row>
    <row r="301" spans="1:14" ht="14.4" customHeight="1" x14ac:dyDescent="0.3">
      <c r="A301" s="747" t="s">
        <v>544</v>
      </c>
      <c r="B301" s="748" t="s">
        <v>545</v>
      </c>
      <c r="C301" s="749" t="s">
        <v>561</v>
      </c>
      <c r="D301" s="750" t="s">
        <v>562</v>
      </c>
      <c r="E301" s="751">
        <v>50113001</v>
      </c>
      <c r="F301" s="750" t="s">
        <v>570</v>
      </c>
      <c r="G301" s="749" t="s">
        <v>580</v>
      </c>
      <c r="H301" s="749">
        <v>107981</v>
      </c>
      <c r="I301" s="749">
        <v>7981</v>
      </c>
      <c r="J301" s="749" t="s">
        <v>1081</v>
      </c>
      <c r="K301" s="749" t="s">
        <v>1082</v>
      </c>
      <c r="L301" s="752">
        <v>50.64</v>
      </c>
      <c r="M301" s="752">
        <v>7</v>
      </c>
      <c r="N301" s="753">
        <v>354.48</v>
      </c>
    </row>
    <row r="302" spans="1:14" ht="14.4" customHeight="1" x14ac:dyDescent="0.3">
      <c r="A302" s="747" t="s">
        <v>544</v>
      </c>
      <c r="B302" s="748" t="s">
        <v>545</v>
      </c>
      <c r="C302" s="749" t="s">
        <v>561</v>
      </c>
      <c r="D302" s="750" t="s">
        <v>562</v>
      </c>
      <c r="E302" s="751">
        <v>50113001</v>
      </c>
      <c r="F302" s="750" t="s">
        <v>570</v>
      </c>
      <c r="G302" s="749" t="s">
        <v>580</v>
      </c>
      <c r="H302" s="749">
        <v>155823</v>
      </c>
      <c r="I302" s="749">
        <v>55823</v>
      </c>
      <c r="J302" s="749" t="s">
        <v>1081</v>
      </c>
      <c r="K302" s="749" t="s">
        <v>1083</v>
      </c>
      <c r="L302" s="752">
        <v>33.563238095238091</v>
      </c>
      <c r="M302" s="752">
        <v>105</v>
      </c>
      <c r="N302" s="753">
        <v>3524.1399999999994</v>
      </c>
    </row>
    <row r="303" spans="1:14" ht="14.4" customHeight="1" x14ac:dyDescent="0.3">
      <c r="A303" s="747" t="s">
        <v>544</v>
      </c>
      <c r="B303" s="748" t="s">
        <v>545</v>
      </c>
      <c r="C303" s="749" t="s">
        <v>561</v>
      </c>
      <c r="D303" s="750" t="s">
        <v>562</v>
      </c>
      <c r="E303" s="751">
        <v>50113001</v>
      </c>
      <c r="F303" s="750" t="s">
        <v>570</v>
      </c>
      <c r="G303" s="749" t="s">
        <v>580</v>
      </c>
      <c r="H303" s="749">
        <v>155824</v>
      </c>
      <c r="I303" s="749">
        <v>55824</v>
      </c>
      <c r="J303" s="749" t="s">
        <v>1081</v>
      </c>
      <c r="K303" s="749" t="s">
        <v>1084</v>
      </c>
      <c r="L303" s="752">
        <v>50.73157894736844</v>
      </c>
      <c r="M303" s="752">
        <v>19</v>
      </c>
      <c r="N303" s="753">
        <v>963.90000000000032</v>
      </c>
    </row>
    <row r="304" spans="1:14" ht="14.4" customHeight="1" x14ac:dyDescent="0.3">
      <c r="A304" s="747" t="s">
        <v>544</v>
      </c>
      <c r="B304" s="748" t="s">
        <v>545</v>
      </c>
      <c r="C304" s="749" t="s">
        <v>561</v>
      </c>
      <c r="D304" s="750" t="s">
        <v>562</v>
      </c>
      <c r="E304" s="751">
        <v>50113001</v>
      </c>
      <c r="F304" s="750" t="s">
        <v>570</v>
      </c>
      <c r="G304" s="749" t="s">
        <v>580</v>
      </c>
      <c r="H304" s="749">
        <v>185206</v>
      </c>
      <c r="I304" s="749">
        <v>185206</v>
      </c>
      <c r="J304" s="749" t="s">
        <v>1085</v>
      </c>
      <c r="K304" s="749" t="s">
        <v>1086</v>
      </c>
      <c r="L304" s="752">
        <v>342.91</v>
      </c>
      <c r="M304" s="752">
        <v>1</v>
      </c>
      <c r="N304" s="753">
        <v>342.91</v>
      </c>
    </row>
    <row r="305" spans="1:14" ht="14.4" customHeight="1" x14ac:dyDescent="0.3">
      <c r="A305" s="747" t="s">
        <v>544</v>
      </c>
      <c r="B305" s="748" t="s">
        <v>545</v>
      </c>
      <c r="C305" s="749" t="s">
        <v>561</v>
      </c>
      <c r="D305" s="750" t="s">
        <v>562</v>
      </c>
      <c r="E305" s="751">
        <v>50113001</v>
      </c>
      <c r="F305" s="750" t="s">
        <v>570</v>
      </c>
      <c r="G305" s="749" t="s">
        <v>571</v>
      </c>
      <c r="H305" s="749">
        <v>126777</v>
      </c>
      <c r="I305" s="749">
        <v>26777</v>
      </c>
      <c r="J305" s="749" t="s">
        <v>1087</v>
      </c>
      <c r="K305" s="749" t="s">
        <v>1088</v>
      </c>
      <c r="L305" s="752">
        <v>280.64</v>
      </c>
      <c r="M305" s="752">
        <v>1</v>
      </c>
      <c r="N305" s="753">
        <v>280.64</v>
      </c>
    </row>
    <row r="306" spans="1:14" ht="14.4" customHeight="1" x14ac:dyDescent="0.3">
      <c r="A306" s="747" t="s">
        <v>544</v>
      </c>
      <c r="B306" s="748" t="s">
        <v>545</v>
      </c>
      <c r="C306" s="749" t="s">
        <v>561</v>
      </c>
      <c r="D306" s="750" t="s">
        <v>562</v>
      </c>
      <c r="E306" s="751">
        <v>50113001</v>
      </c>
      <c r="F306" s="750" t="s">
        <v>570</v>
      </c>
      <c r="G306" s="749" t="s">
        <v>580</v>
      </c>
      <c r="H306" s="749">
        <v>126789</v>
      </c>
      <c r="I306" s="749">
        <v>26789</v>
      </c>
      <c r="J306" s="749" t="s">
        <v>1089</v>
      </c>
      <c r="K306" s="749" t="s">
        <v>582</v>
      </c>
      <c r="L306" s="752">
        <v>671.48500000000013</v>
      </c>
      <c r="M306" s="752">
        <v>2</v>
      </c>
      <c r="N306" s="753">
        <v>1342.9700000000003</v>
      </c>
    </row>
    <row r="307" spans="1:14" ht="14.4" customHeight="1" x14ac:dyDescent="0.3">
      <c r="A307" s="747" t="s">
        <v>544</v>
      </c>
      <c r="B307" s="748" t="s">
        <v>545</v>
      </c>
      <c r="C307" s="749" t="s">
        <v>561</v>
      </c>
      <c r="D307" s="750" t="s">
        <v>562</v>
      </c>
      <c r="E307" s="751">
        <v>50113001</v>
      </c>
      <c r="F307" s="750" t="s">
        <v>570</v>
      </c>
      <c r="G307" s="749" t="s">
        <v>571</v>
      </c>
      <c r="H307" s="749">
        <v>201698</v>
      </c>
      <c r="I307" s="749">
        <v>201698</v>
      </c>
      <c r="J307" s="749" t="s">
        <v>1090</v>
      </c>
      <c r="K307" s="749" t="s">
        <v>1091</v>
      </c>
      <c r="L307" s="752">
        <v>130.53999999999996</v>
      </c>
      <c r="M307" s="752">
        <v>1</v>
      </c>
      <c r="N307" s="753">
        <v>130.53999999999996</v>
      </c>
    </row>
    <row r="308" spans="1:14" ht="14.4" customHeight="1" x14ac:dyDescent="0.3">
      <c r="A308" s="747" t="s">
        <v>544</v>
      </c>
      <c r="B308" s="748" t="s">
        <v>545</v>
      </c>
      <c r="C308" s="749" t="s">
        <v>561</v>
      </c>
      <c r="D308" s="750" t="s">
        <v>562</v>
      </c>
      <c r="E308" s="751">
        <v>50113001</v>
      </c>
      <c r="F308" s="750" t="s">
        <v>570</v>
      </c>
      <c r="G308" s="749" t="s">
        <v>571</v>
      </c>
      <c r="H308" s="749">
        <v>100876</v>
      </c>
      <c r="I308" s="749">
        <v>876</v>
      </c>
      <c r="J308" s="749" t="s">
        <v>1092</v>
      </c>
      <c r="K308" s="749" t="s">
        <v>1093</v>
      </c>
      <c r="L308" s="752">
        <v>70.72</v>
      </c>
      <c r="M308" s="752">
        <v>3</v>
      </c>
      <c r="N308" s="753">
        <v>212.16</v>
      </c>
    </row>
    <row r="309" spans="1:14" ht="14.4" customHeight="1" x14ac:dyDescent="0.3">
      <c r="A309" s="747" t="s">
        <v>544</v>
      </c>
      <c r="B309" s="748" t="s">
        <v>545</v>
      </c>
      <c r="C309" s="749" t="s">
        <v>561</v>
      </c>
      <c r="D309" s="750" t="s">
        <v>562</v>
      </c>
      <c r="E309" s="751">
        <v>50113001</v>
      </c>
      <c r="F309" s="750" t="s">
        <v>570</v>
      </c>
      <c r="G309" s="749" t="s">
        <v>571</v>
      </c>
      <c r="H309" s="749">
        <v>849997</v>
      </c>
      <c r="I309" s="749">
        <v>500278</v>
      </c>
      <c r="J309" s="749" t="s">
        <v>1094</v>
      </c>
      <c r="K309" s="749" t="s">
        <v>1095</v>
      </c>
      <c r="L309" s="752">
        <v>290.29999999999995</v>
      </c>
      <c r="M309" s="752">
        <v>1</v>
      </c>
      <c r="N309" s="753">
        <v>290.29999999999995</v>
      </c>
    </row>
    <row r="310" spans="1:14" ht="14.4" customHeight="1" x14ac:dyDescent="0.3">
      <c r="A310" s="747" t="s">
        <v>544</v>
      </c>
      <c r="B310" s="748" t="s">
        <v>545</v>
      </c>
      <c r="C310" s="749" t="s">
        <v>561</v>
      </c>
      <c r="D310" s="750" t="s">
        <v>562</v>
      </c>
      <c r="E310" s="751">
        <v>50113001</v>
      </c>
      <c r="F310" s="750" t="s">
        <v>570</v>
      </c>
      <c r="G310" s="749" t="s">
        <v>571</v>
      </c>
      <c r="H310" s="749">
        <v>844547</v>
      </c>
      <c r="I310" s="749">
        <v>107143</v>
      </c>
      <c r="J310" s="749" t="s">
        <v>1096</v>
      </c>
      <c r="K310" s="749" t="s">
        <v>1097</v>
      </c>
      <c r="L310" s="752">
        <v>57.179999999999978</v>
      </c>
      <c r="M310" s="752">
        <v>3</v>
      </c>
      <c r="N310" s="753">
        <v>171.53999999999994</v>
      </c>
    </row>
    <row r="311" spans="1:14" ht="14.4" customHeight="1" x14ac:dyDescent="0.3">
      <c r="A311" s="747" t="s">
        <v>544</v>
      </c>
      <c r="B311" s="748" t="s">
        <v>545</v>
      </c>
      <c r="C311" s="749" t="s">
        <v>561</v>
      </c>
      <c r="D311" s="750" t="s">
        <v>562</v>
      </c>
      <c r="E311" s="751">
        <v>50113001</v>
      </c>
      <c r="F311" s="750" t="s">
        <v>570</v>
      </c>
      <c r="G311" s="749" t="s">
        <v>571</v>
      </c>
      <c r="H311" s="749">
        <v>157351</v>
      </c>
      <c r="I311" s="749">
        <v>57351</v>
      </c>
      <c r="J311" s="749" t="s">
        <v>1098</v>
      </c>
      <c r="K311" s="749" t="s">
        <v>1099</v>
      </c>
      <c r="L311" s="752">
        <v>47.44</v>
      </c>
      <c r="M311" s="752">
        <v>3</v>
      </c>
      <c r="N311" s="753">
        <v>142.32</v>
      </c>
    </row>
    <row r="312" spans="1:14" ht="14.4" customHeight="1" x14ac:dyDescent="0.3">
      <c r="A312" s="747" t="s">
        <v>544</v>
      </c>
      <c r="B312" s="748" t="s">
        <v>545</v>
      </c>
      <c r="C312" s="749" t="s">
        <v>561</v>
      </c>
      <c r="D312" s="750" t="s">
        <v>562</v>
      </c>
      <c r="E312" s="751">
        <v>50113001</v>
      </c>
      <c r="F312" s="750" t="s">
        <v>570</v>
      </c>
      <c r="G312" s="749" t="s">
        <v>571</v>
      </c>
      <c r="H312" s="749">
        <v>101940</v>
      </c>
      <c r="I312" s="749">
        <v>1940</v>
      </c>
      <c r="J312" s="749" t="s">
        <v>1100</v>
      </c>
      <c r="K312" s="749" t="s">
        <v>1101</v>
      </c>
      <c r="L312" s="752">
        <v>34.849999999999994</v>
      </c>
      <c r="M312" s="752">
        <v>1</v>
      </c>
      <c r="N312" s="753">
        <v>34.849999999999994</v>
      </c>
    </row>
    <row r="313" spans="1:14" ht="14.4" customHeight="1" x14ac:dyDescent="0.3">
      <c r="A313" s="747" t="s">
        <v>544</v>
      </c>
      <c r="B313" s="748" t="s">
        <v>545</v>
      </c>
      <c r="C313" s="749" t="s">
        <v>561</v>
      </c>
      <c r="D313" s="750" t="s">
        <v>562</v>
      </c>
      <c r="E313" s="751">
        <v>50113001</v>
      </c>
      <c r="F313" s="750" t="s">
        <v>570</v>
      </c>
      <c r="G313" s="749" t="s">
        <v>546</v>
      </c>
      <c r="H313" s="749">
        <v>111076</v>
      </c>
      <c r="I313" s="749">
        <v>11076</v>
      </c>
      <c r="J313" s="749" t="s">
        <v>1102</v>
      </c>
      <c r="K313" s="749" t="s">
        <v>1103</v>
      </c>
      <c r="L313" s="752">
        <v>467.84000000000009</v>
      </c>
      <c r="M313" s="752">
        <v>1</v>
      </c>
      <c r="N313" s="753">
        <v>467.84000000000009</v>
      </c>
    </row>
    <row r="314" spans="1:14" ht="14.4" customHeight="1" x14ac:dyDescent="0.3">
      <c r="A314" s="747" t="s">
        <v>544</v>
      </c>
      <c r="B314" s="748" t="s">
        <v>545</v>
      </c>
      <c r="C314" s="749" t="s">
        <v>561</v>
      </c>
      <c r="D314" s="750" t="s">
        <v>562</v>
      </c>
      <c r="E314" s="751">
        <v>50113001</v>
      </c>
      <c r="F314" s="750" t="s">
        <v>570</v>
      </c>
      <c r="G314" s="749" t="s">
        <v>571</v>
      </c>
      <c r="H314" s="749">
        <v>117983</v>
      </c>
      <c r="I314" s="749">
        <v>17983</v>
      </c>
      <c r="J314" s="749" t="s">
        <v>1104</v>
      </c>
      <c r="K314" s="749" t="s">
        <v>1105</v>
      </c>
      <c r="L314" s="752">
        <v>80.86</v>
      </c>
      <c r="M314" s="752">
        <v>3</v>
      </c>
      <c r="N314" s="753">
        <v>242.57999999999998</v>
      </c>
    </row>
    <row r="315" spans="1:14" ht="14.4" customHeight="1" x14ac:dyDescent="0.3">
      <c r="A315" s="747" t="s">
        <v>544</v>
      </c>
      <c r="B315" s="748" t="s">
        <v>545</v>
      </c>
      <c r="C315" s="749" t="s">
        <v>561</v>
      </c>
      <c r="D315" s="750" t="s">
        <v>562</v>
      </c>
      <c r="E315" s="751">
        <v>50113001</v>
      </c>
      <c r="F315" s="750" t="s">
        <v>570</v>
      </c>
      <c r="G315" s="749" t="s">
        <v>580</v>
      </c>
      <c r="H315" s="749">
        <v>157871</v>
      </c>
      <c r="I315" s="749">
        <v>157871</v>
      </c>
      <c r="J315" s="749" t="s">
        <v>1106</v>
      </c>
      <c r="K315" s="749" t="s">
        <v>1107</v>
      </c>
      <c r="L315" s="752">
        <v>165</v>
      </c>
      <c r="M315" s="752">
        <v>3</v>
      </c>
      <c r="N315" s="753">
        <v>495</v>
      </c>
    </row>
    <row r="316" spans="1:14" ht="14.4" customHeight="1" x14ac:dyDescent="0.3">
      <c r="A316" s="747" t="s">
        <v>544</v>
      </c>
      <c r="B316" s="748" t="s">
        <v>545</v>
      </c>
      <c r="C316" s="749" t="s">
        <v>561</v>
      </c>
      <c r="D316" s="750" t="s">
        <v>562</v>
      </c>
      <c r="E316" s="751">
        <v>50113001</v>
      </c>
      <c r="F316" s="750" t="s">
        <v>570</v>
      </c>
      <c r="G316" s="749" t="s">
        <v>580</v>
      </c>
      <c r="H316" s="749">
        <v>850729</v>
      </c>
      <c r="I316" s="749">
        <v>157875</v>
      </c>
      <c r="J316" s="749" t="s">
        <v>1108</v>
      </c>
      <c r="K316" s="749" t="s">
        <v>1109</v>
      </c>
      <c r="L316" s="752">
        <v>225.5</v>
      </c>
      <c r="M316" s="752">
        <v>1</v>
      </c>
      <c r="N316" s="753">
        <v>225.5</v>
      </c>
    </row>
    <row r="317" spans="1:14" ht="14.4" customHeight="1" x14ac:dyDescent="0.3">
      <c r="A317" s="747" t="s">
        <v>544</v>
      </c>
      <c r="B317" s="748" t="s">
        <v>545</v>
      </c>
      <c r="C317" s="749" t="s">
        <v>561</v>
      </c>
      <c r="D317" s="750" t="s">
        <v>562</v>
      </c>
      <c r="E317" s="751">
        <v>50113001</v>
      </c>
      <c r="F317" s="750" t="s">
        <v>570</v>
      </c>
      <c r="G317" s="749" t="s">
        <v>571</v>
      </c>
      <c r="H317" s="749">
        <v>848950</v>
      </c>
      <c r="I317" s="749">
        <v>155148</v>
      </c>
      <c r="J317" s="749" t="s">
        <v>1110</v>
      </c>
      <c r="K317" s="749" t="s">
        <v>1111</v>
      </c>
      <c r="L317" s="752">
        <v>20.038333423571014</v>
      </c>
      <c r="M317" s="752">
        <v>6</v>
      </c>
      <c r="N317" s="753">
        <v>120.23000054142608</v>
      </c>
    </row>
    <row r="318" spans="1:14" ht="14.4" customHeight="1" x14ac:dyDescent="0.3">
      <c r="A318" s="747" t="s">
        <v>544</v>
      </c>
      <c r="B318" s="748" t="s">
        <v>545</v>
      </c>
      <c r="C318" s="749" t="s">
        <v>561</v>
      </c>
      <c r="D318" s="750" t="s">
        <v>562</v>
      </c>
      <c r="E318" s="751">
        <v>50113001</v>
      </c>
      <c r="F318" s="750" t="s">
        <v>570</v>
      </c>
      <c r="G318" s="749" t="s">
        <v>571</v>
      </c>
      <c r="H318" s="749">
        <v>849941</v>
      </c>
      <c r="I318" s="749">
        <v>162142</v>
      </c>
      <c r="J318" s="749" t="s">
        <v>1110</v>
      </c>
      <c r="K318" s="749" t="s">
        <v>1112</v>
      </c>
      <c r="L318" s="752">
        <v>29.719130434782606</v>
      </c>
      <c r="M318" s="752">
        <v>23</v>
      </c>
      <c r="N318" s="753">
        <v>683.54</v>
      </c>
    </row>
    <row r="319" spans="1:14" ht="14.4" customHeight="1" x14ac:dyDescent="0.3">
      <c r="A319" s="747" t="s">
        <v>544</v>
      </c>
      <c r="B319" s="748" t="s">
        <v>545</v>
      </c>
      <c r="C319" s="749" t="s">
        <v>561</v>
      </c>
      <c r="D319" s="750" t="s">
        <v>562</v>
      </c>
      <c r="E319" s="751">
        <v>50113001</v>
      </c>
      <c r="F319" s="750" t="s">
        <v>570</v>
      </c>
      <c r="G319" s="749" t="s">
        <v>571</v>
      </c>
      <c r="H319" s="749">
        <v>130229</v>
      </c>
      <c r="I319" s="749">
        <v>30229</v>
      </c>
      <c r="J319" s="749" t="s">
        <v>1113</v>
      </c>
      <c r="K319" s="749" t="s">
        <v>1114</v>
      </c>
      <c r="L319" s="752">
        <v>148.82000000000002</v>
      </c>
      <c r="M319" s="752">
        <v>1</v>
      </c>
      <c r="N319" s="753">
        <v>148.82000000000002</v>
      </c>
    </row>
    <row r="320" spans="1:14" ht="14.4" customHeight="1" x14ac:dyDescent="0.3">
      <c r="A320" s="747" t="s">
        <v>544</v>
      </c>
      <c r="B320" s="748" t="s">
        <v>545</v>
      </c>
      <c r="C320" s="749" t="s">
        <v>561</v>
      </c>
      <c r="D320" s="750" t="s">
        <v>562</v>
      </c>
      <c r="E320" s="751">
        <v>50113001</v>
      </c>
      <c r="F320" s="750" t="s">
        <v>570</v>
      </c>
      <c r="G320" s="749" t="s">
        <v>571</v>
      </c>
      <c r="H320" s="749">
        <v>154424</v>
      </c>
      <c r="I320" s="749">
        <v>54424</v>
      </c>
      <c r="J320" s="749" t="s">
        <v>1115</v>
      </c>
      <c r="K320" s="749" t="s">
        <v>1116</v>
      </c>
      <c r="L320" s="752">
        <v>177.11000000000004</v>
      </c>
      <c r="M320" s="752">
        <v>1</v>
      </c>
      <c r="N320" s="753">
        <v>177.11000000000004</v>
      </c>
    </row>
    <row r="321" spans="1:14" ht="14.4" customHeight="1" x14ac:dyDescent="0.3">
      <c r="A321" s="747" t="s">
        <v>544</v>
      </c>
      <c r="B321" s="748" t="s">
        <v>545</v>
      </c>
      <c r="C321" s="749" t="s">
        <v>561</v>
      </c>
      <c r="D321" s="750" t="s">
        <v>562</v>
      </c>
      <c r="E321" s="751">
        <v>50113001</v>
      </c>
      <c r="F321" s="750" t="s">
        <v>570</v>
      </c>
      <c r="G321" s="749" t="s">
        <v>571</v>
      </c>
      <c r="H321" s="749">
        <v>111696</v>
      </c>
      <c r="I321" s="749">
        <v>11696</v>
      </c>
      <c r="J321" s="749" t="s">
        <v>1117</v>
      </c>
      <c r="K321" s="749" t="s">
        <v>1118</v>
      </c>
      <c r="L321" s="752">
        <v>324.83000000000004</v>
      </c>
      <c r="M321" s="752">
        <v>2</v>
      </c>
      <c r="N321" s="753">
        <v>649.66000000000008</v>
      </c>
    </row>
    <row r="322" spans="1:14" ht="14.4" customHeight="1" x14ac:dyDescent="0.3">
      <c r="A322" s="747" t="s">
        <v>544</v>
      </c>
      <c r="B322" s="748" t="s">
        <v>545</v>
      </c>
      <c r="C322" s="749" t="s">
        <v>561</v>
      </c>
      <c r="D322" s="750" t="s">
        <v>562</v>
      </c>
      <c r="E322" s="751">
        <v>50113001</v>
      </c>
      <c r="F322" s="750" t="s">
        <v>570</v>
      </c>
      <c r="G322" s="749" t="s">
        <v>571</v>
      </c>
      <c r="H322" s="749">
        <v>501383</v>
      </c>
      <c r="I322" s="749">
        <v>11693</v>
      </c>
      <c r="J322" s="749" t="s">
        <v>1117</v>
      </c>
      <c r="K322" s="749" t="s">
        <v>1119</v>
      </c>
      <c r="L322" s="752">
        <v>447.69999999999993</v>
      </c>
      <c r="M322" s="752">
        <v>9</v>
      </c>
      <c r="N322" s="753">
        <v>4029.2999999999993</v>
      </c>
    </row>
    <row r="323" spans="1:14" ht="14.4" customHeight="1" x14ac:dyDescent="0.3">
      <c r="A323" s="747" t="s">
        <v>544</v>
      </c>
      <c r="B323" s="748" t="s">
        <v>545</v>
      </c>
      <c r="C323" s="749" t="s">
        <v>561</v>
      </c>
      <c r="D323" s="750" t="s">
        <v>562</v>
      </c>
      <c r="E323" s="751">
        <v>50113001</v>
      </c>
      <c r="F323" s="750" t="s">
        <v>570</v>
      </c>
      <c r="G323" s="749" t="s">
        <v>571</v>
      </c>
      <c r="H323" s="749">
        <v>29328</v>
      </c>
      <c r="I323" s="749">
        <v>29328</v>
      </c>
      <c r="J323" s="749" t="s">
        <v>1120</v>
      </c>
      <c r="K323" s="749" t="s">
        <v>1121</v>
      </c>
      <c r="L323" s="752">
        <v>1147.92</v>
      </c>
      <c r="M323" s="752">
        <v>3</v>
      </c>
      <c r="N323" s="753">
        <v>3443.76</v>
      </c>
    </row>
    <row r="324" spans="1:14" ht="14.4" customHeight="1" x14ac:dyDescent="0.3">
      <c r="A324" s="747" t="s">
        <v>544</v>
      </c>
      <c r="B324" s="748" t="s">
        <v>545</v>
      </c>
      <c r="C324" s="749" t="s">
        <v>561</v>
      </c>
      <c r="D324" s="750" t="s">
        <v>562</v>
      </c>
      <c r="E324" s="751">
        <v>50113001</v>
      </c>
      <c r="F324" s="750" t="s">
        <v>570</v>
      </c>
      <c r="G324" s="749" t="s">
        <v>571</v>
      </c>
      <c r="H324" s="749">
        <v>846347</v>
      </c>
      <c r="I324" s="749">
        <v>29327</v>
      </c>
      <c r="J324" s="749" t="s">
        <v>1122</v>
      </c>
      <c r="K324" s="749" t="s">
        <v>546</v>
      </c>
      <c r="L324" s="752">
        <v>562.96</v>
      </c>
      <c r="M324" s="752">
        <v>3</v>
      </c>
      <c r="N324" s="753">
        <v>1688.88</v>
      </c>
    </row>
    <row r="325" spans="1:14" ht="14.4" customHeight="1" x14ac:dyDescent="0.3">
      <c r="A325" s="747" t="s">
        <v>544</v>
      </c>
      <c r="B325" s="748" t="s">
        <v>545</v>
      </c>
      <c r="C325" s="749" t="s">
        <v>561</v>
      </c>
      <c r="D325" s="750" t="s">
        <v>562</v>
      </c>
      <c r="E325" s="751">
        <v>50113001</v>
      </c>
      <c r="F325" s="750" t="s">
        <v>570</v>
      </c>
      <c r="G325" s="749" t="s">
        <v>571</v>
      </c>
      <c r="H325" s="749">
        <v>102963</v>
      </c>
      <c r="I325" s="749">
        <v>2963</v>
      </c>
      <c r="J325" s="749" t="s">
        <v>1123</v>
      </c>
      <c r="K325" s="749" t="s">
        <v>1124</v>
      </c>
      <c r="L325" s="752">
        <v>97.11</v>
      </c>
      <c r="M325" s="752">
        <v>1</v>
      </c>
      <c r="N325" s="753">
        <v>97.11</v>
      </c>
    </row>
    <row r="326" spans="1:14" ht="14.4" customHeight="1" x14ac:dyDescent="0.3">
      <c r="A326" s="747" t="s">
        <v>544</v>
      </c>
      <c r="B326" s="748" t="s">
        <v>545</v>
      </c>
      <c r="C326" s="749" t="s">
        <v>561</v>
      </c>
      <c r="D326" s="750" t="s">
        <v>562</v>
      </c>
      <c r="E326" s="751">
        <v>50113001</v>
      </c>
      <c r="F326" s="750" t="s">
        <v>570</v>
      </c>
      <c r="G326" s="749" t="s">
        <v>571</v>
      </c>
      <c r="H326" s="749">
        <v>100269</v>
      </c>
      <c r="I326" s="749">
        <v>269</v>
      </c>
      <c r="J326" s="749" t="s">
        <v>1125</v>
      </c>
      <c r="K326" s="749" t="s">
        <v>759</v>
      </c>
      <c r="L326" s="752">
        <v>40.570000000000007</v>
      </c>
      <c r="M326" s="752">
        <v>5</v>
      </c>
      <c r="N326" s="753">
        <v>202.85000000000002</v>
      </c>
    </row>
    <row r="327" spans="1:14" ht="14.4" customHeight="1" x14ac:dyDescent="0.3">
      <c r="A327" s="747" t="s">
        <v>544</v>
      </c>
      <c r="B327" s="748" t="s">
        <v>545</v>
      </c>
      <c r="C327" s="749" t="s">
        <v>561</v>
      </c>
      <c r="D327" s="750" t="s">
        <v>562</v>
      </c>
      <c r="E327" s="751">
        <v>50113001</v>
      </c>
      <c r="F327" s="750" t="s">
        <v>570</v>
      </c>
      <c r="G327" s="749" t="s">
        <v>546</v>
      </c>
      <c r="H327" s="749">
        <v>211472</v>
      </c>
      <c r="I327" s="749">
        <v>211472</v>
      </c>
      <c r="J327" s="749" t="s">
        <v>1126</v>
      </c>
      <c r="K327" s="749" t="s">
        <v>1127</v>
      </c>
      <c r="L327" s="752">
        <v>224.2</v>
      </c>
      <c r="M327" s="752">
        <v>1</v>
      </c>
      <c r="N327" s="753">
        <v>224.2</v>
      </c>
    </row>
    <row r="328" spans="1:14" ht="14.4" customHeight="1" x14ac:dyDescent="0.3">
      <c r="A328" s="747" t="s">
        <v>544</v>
      </c>
      <c r="B328" s="748" t="s">
        <v>545</v>
      </c>
      <c r="C328" s="749" t="s">
        <v>561</v>
      </c>
      <c r="D328" s="750" t="s">
        <v>562</v>
      </c>
      <c r="E328" s="751">
        <v>50113001</v>
      </c>
      <c r="F328" s="750" t="s">
        <v>570</v>
      </c>
      <c r="G328" s="749" t="s">
        <v>571</v>
      </c>
      <c r="H328" s="749">
        <v>102961</v>
      </c>
      <c r="I328" s="749">
        <v>2961</v>
      </c>
      <c r="J328" s="749" t="s">
        <v>1128</v>
      </c>
      <c r="K328" s="749" t="s">
        <v>1129</v>
      </c>
      <c r="L328" s="752">
        <v>38.61999999999999</v>
      </c>
      <c r="M328" s="752">
        <v>2</v>
      </c>
      <c r="N328" s="753">
        <v>77.239999999999981</v>
      </c>
    </row>
    <row r="329" spans="1:14" ht="14.4" customHeight="1" x14ac:dyDescent="0.3">
      <c r="A329" s="747" t="s">
        <v>544</v>
      </c>
      <c r="B329" s="748" t="s">
        <v>545</v>
      </c>
      <c r="C329" s="749" t="s">
        <v>561</v>
      </c>
      <c r="D329" s="750" t="s">
        <v>562</v>
      </c>
      <c r="E329" s="751">
        <v>50113001</v>
      </c>
      <c r="F329" s="750" t="s">
        <v>570</v>
      </c>
      <c r="G329" s="749" t="s">
        <v>580</v>
      </c>
      <c r="H329" s="749">
        <v>846824</v>
      </c>
      <c r="I329" s="749">
        <v>124087</v>
      </c>
      <c r="J329" s="749" t="s">
        <v>1130</v>
      </c>
      <c r="K329" s="749" t="s">
        <v>1031</v>
      </c>
      <c r="L329" s="752">
        <v>158.97999999999999</v>
      </c>
      <c r="M329" s="752">
        <v>1</v>
      </c>
      <c r="N329" s="753">
        <v>158.97999999999999</v>
      </c>
    </row>
    <row r="330" spans="1:14" ht="14.4" customHeight="1" x14ac:dyDescent="0.3">
      <c r="A330" s="747" t="s">
        <v>544</v>
      </c>
      <c r="B330" s="748" t="s">
        <v>545</v>
      </c>
      <c r="C330" s="749" t="s">
        <v>561</v>
      </c>
      <c r="D330" s="750" t="s">
        <v>562</v>
      </c>
      <c r="E330" s="751">
        <v>50113001</v>
      </c>
      <c r="F330" s="750" t="s">
        <v>570</v>
      </c>
      <c r="G330" s="749" t="s">
        <v>580</v>
      </c>
      <c r="H330" s="749">
        <v>844651</v>
      </c>
      <c r="I330" s="749">
        <v>101205</v>
      </c>
      <c r="J330" s="749" t="s">
        <v>1131</v>
      </c>
      <c r="K330" s="749" t="s">
        <v>677</v>
      </c>
      <c r="L330" s="752">
        <v>86.09</v>
      </c>
      <c r="M330" s="752">
        <v>5</v>
      </c>
      <c r="N330" s="753">
        <v>430.45000000000005</v>
      </c>
    </row>
    <row r="331" spans="1:14" ht="14.4" customHeight="1" x14ac:dyDescent="0.3">
      <c r="A331" s="747" t="s">
        <v>544</v>
      </c>
      <c r="B331" s="748" t="s">
        <v>545</v>
      </c>
      <c r="C331" s="749" t="s">
        <v>561</v>
      </c>
      <c r="D331" s="750" t="s">
        <v>562</v>
      </c>
      <c r="E331" s="751">
        <v>50113001</v>
      </c>
      <c r="F331" s="750" t="s">
        <v>570</v>
      </c>
      <c r="G331" s="749" t="s">
        <v>580</v>
      </c>
      <c r="H331" s="749">
        <v>845220</v>
      </c>
      <c r="I331" s="749">
        <v>101211</v>
      </c>
      <c r="J331" s="749" t="s">
        <v>1131</v>
      </c>
      <c r="K331" s="749" t="s">
        <v>1132</v>
      </c>
      <c r="L331" s="752">
        <v>219.57000000000005</v>
      </c>
      <c r="M331" s="752">
        <v>1</v>
      </c>
      <c r="N331" s="753">
        <v>219.57000000000005</v>
      </c>
    </row>
    <row r="332" spans="1:14" ht="14.4" customHeight="1" x14ac:dyDescent="0.3">
      <c r="A332" s="747" t="s">
        <v>544</v>
      </c>
      <c r="B332" s="748" t="s">
        <v>545</v>
      </c>
      <c r="C332" s="749" t="s">
        <v>561</v>
      </c>
      <c r="D332" s="750" t="s">
        <v>562</v>
      </c>
      <c r="E332" s="751">
        <v>50113001</v>
      </c>
      <c r="F332" s="750" t="s">
        <v>570</v>
      </c>
      <c r="G332" s="749" t="s">
        <v>580</v>
      </c>
      <c r="H332" s="749">
        <v>846338</v>
      </c>
      <c r="I332" s="749">
        <v>122685</v>
      </c>
      <c r="J332" s="749" t="s">
        <v>1133</v>
      </c>
      <c r="K332" s="749" t="s">
        <v>693</v>
      </c>
      <c r="L332" s="752">
        <v>116.04833333333335</v>
      </c>
      <c r="M332" s="752">
        <v>6</v>
      </c>
      <c r="N332" s="753">
        <v>696.29000000000008</v>
      </c>
    </row>
    <row r="333" spans="1:14" ht="14.4" customHeight="1" x14ac:dyDescent="0.3">
      <c r="A333" s="747" t="s">
        <v>544</v>
      </c>
      <c r="B333" s="748" t="s">
        <v>545</v>
      </c>
      <c r="C333" s="749" t="s">
        <v>561</v>
      </c>
      <c r="D333" s="750" t="s">
        <v>562</v>
      </c>
      <c r="E333" s="751">
        <v>50113001</v>
      </c>
      <c r="F333" s="750" t="s">
        <v>570</v>
      </c>
      <c r="G333" s="749" t="s">
        <v>580</v>
      </c>
      <c r="H333" s="749">
        <v>846340</v>
      </c>
      <c r="I333" s="749">
        <v>122690</v>
      </c>
      <c r="J333" s="749" t="s">
        <v>1133</v>
      </c>
      <c r="K333" s="749" t="s">
        <v>691</v>
      </c>
      <c r="L333" s="752">
        <v>277.7</v>
      </c>
      <c r="M333" s="752">
        <v>1</v>
      </c>
      <c r="N333" s="753">
        <v>277.7</v>
      </c>
    </row>
    <row r="334" spans="1:14" ht="14.4" customHeight="1" x14ac:dyDescent="0.3">
      <c r="A334" s="747" t="s">
        <v>544</v>
      </c>
      <c r="B334" s="748" t="s">
        <v>545</v>
      </c>
      <c r="C334" s="749" t="s">
        <v>561</v>
      </c>
      <c r="D334" s="750" t="s">
        <v>562</v>
      </c>
      <c r="E334" s="751">
        <v>50113001</v>
      </c>
      <c r="F334" s="750" t="s">
        <v>570</v>
      </c>
      <c r="G334" s="749" t="s">
        <v>571</v>
      </c>
      <c r="H334" s="749">
        <v>159710</v>
      </c>
      <c r="I334" s="749">
        <v>59710</v>
      </c>
      <c r="J334" s="749" t="s">
        <v>1134</v>
      </c>
      <c r="K334" s="749" t="s">
        <v>1135</v>
      </c>
      <c r="L334" s="752">
        <v>205.16</v>
      </c>
      <c r="M334" s="752">
        <v>1</v>
      </c>
      <c r="N334" s="753">
        <v>205.16</v>
      </c>
    </row>
    <row r="335" spans="1:14" ht="14.4" customHeight="1" x14ac:dyDescent="0.3">
      <c r="A335" s="747" t="s">
        <v>544</v>
      </c>
      <c r="B335" s="748" t="s">
        <v>545</v>
      </c>
      <c r="C335" s="749" t="s">
        <v>561</v>
      </c>
      <c r="D335" s="750" t="s">
        <v>562</v>
      </c>
      <c r="E335" s="751">
        <v>50113001</v>
      </c>
      <c r="F335" s="750" t="s">
        <v>570</v>
      </c>
      <c r="G335" s="749" t="s">
        <v>580</v>
      </c>
      <c r="H335" s="749">
        <v>154432</v>
      </c>
      <c r="I335" s="749">
        <v>54432</v>
      </c>
      <c r="J335" s="749" t="s">
        <v>1136</v>
      </c>
      <c r="K335" s="749" t="s">
        <v>1137</v>
      </c>
      <c r="L335" s="752">
        <v>62.030000000000015</v>
      </c>
      <c r="M335" s="752">
        <v>1</v>
      </c>
      <c r="N335" s="753">
        <v>62.030000000000015</v>
      </c>
    </row>
    <row r="336" spans="1:14" ht="14.4" customHeight="1" x14ac:dyDescent="0.3">
      <c r="A336" s="747" t="s">
        <v>544</v>
      </c>
      <c r="B336" s="748" t="s">
        <v>545</v>
      </c>
      <c r="C336" s="749" t="s">
        <v>561</v>
      </c>
      <c r="D336" s="750" t="s">
        <v>562</v>
      </c>
      <c r="E336" s="751">
        <v>50113001</v>
      </c>
      <c r="F336" s="750" t="s">
        <v>570</v>
      </c>
      <c r="G336" s="749" t="s">
        <v>580</v>
      </c>
      <c r="H336" s="749">
        <v>178689</v>
      </c>
      <c r="I336" s="749">
        <v>178689</v>
      </c>
      <c r="J336" s="749" t="s">
        <v>1138</v>
      </c>
      <c r="K336" s="749" t="s">
        <v>1139</v>
      </c>
      <c r="L336" s="752">
        <v>97.759999999999991</v>
      </c>
      <c r="M336" s="752">
        <v>2</v>
      </c>
      <c r="N336" s="753">
        <v>195.51999999999998</v>
      </c>
    </row>
    <row r="337" spans="1:14" ht="14.4" customHeight="1" x14ac:dyDescent="0.3">
      <c r="A337" s="747" t="s">
        <v>544</v>
      </c>
      <c r="B337" s="748" t="s">
        <v>545</v>
      </c>
      <c r="C337" s="749" t="s">
        <v>561</v>
      </c>
      <c r="D337" s="750" t="s">
        <v>562</v>
      </c>
      <c r="E337" s="751">
        <v>50113001</v>
      </c>
      <c r="F337" s="750" t="s">
        <v>570</v>
      </c>
      <c r="G337" s="749" t="s">
        <v>571</v>
      </c>
      <c r="H337" s="749">
        <v>104207</v>
      </c>
      <c r="I337" s="749">
        <v>4207</v>
      </c>
      <c r="J337" s="749" t="s">
        <v>1140</v>
      </c>
      <c r="K337" s="749" t="s">
        <v>1141</v>
      </c>
      <c r="L337" s="752">
        <v>39.935000000000002</v>
      </c>
      <c r="M337" s="752">
        <v>4</v>
      </c>
      <c r="N337" s="753">
        <v>159.74</v>
      </c>
    </row>
    <row r="338" spans="1:14" ht="14.4" customHeight="1" x14ac:dyDescent="0.3">
      <c r="A338" s="747" t="s">
        <v>544</v>
      </c>
      <c r="B338" s="748" t="s">
        <v>545</v>
      </c>
      <c r="C338" s="749" t="s">
        <v>561</v>
      </c>
      <c r="D338" s="750" t="s">
        <v>562</v>
      </c>
      <c r="E338" s="751">
        <v>50113001</v>
      </c>
      <c r="F338" s="750" t="s">
        <v>570</v>
      </c>
      <c r="G338" s="749" t="s">
        <v>571</v>
      </c>
      <c r="H338" s="749">
        <v>845758</v>
      </c>
      <c r="I338" s="749">
        <v>280</v>
      </c>
      <c r="J338" s="749" t="s">
        <v>1142</v>
      </c>
      <c r="K338" s="749" t="s">
        <v>1143</v>
      </c>
      <c r="L338" s="752">
        <v>34.13000000000001</v>
      </c>
      <c r="M338" s="752">
        <v>2</v>
      </c>
      <c r="N338" s="753">
        <v>68.260000000000019</v>
      </c>
    </row>
    <row r="339" spans="1:14" ht="14.4" customHeight="1" x14ac:dyDescent="0.3">
      <c r="A339" s="747" t="s">
        <v>544</v>
      </c>
      <c r="B339" s="748" t="s">
        <v>545</v>
      </c>
      <c r="C339" s="749" t="s">
        <v>561</v>
      </c>
      <c r="D339" s="750" t="s">
        <v>562</v>
      </c>
      <c r="E339" s="751">
        <v>50113001</v>
      </c>
      <c r="F339" s="750" t="s">
        <v>570</v>
      </c>
      <c r="G339" s="749" t="s">
        <v>571</v>
      </c>
      <c r="H339" s="749">
        <v>204373</v>
      </c>
      <c r="I339" s="749">
        <v>204373</v>
      </c>
      <c r="J339" s="749" t="s">
        <v>1144</v>
      </c>
      <c r="K339" s="749" t="s">
        <v>1145</v>
      </c>
      <c r="L339" s="752">
        <v>1389.4100000000003</v>
      </c>
      <c r="M339" s="752">
        <v>1</v>
      </c>
      <c r="N339" s="753">
        <v>1389.4100000000003</v>
      </c>
    </row>
    <row r="340" spans="1:14" ht="14.4" customHeight="1" x14ac:dyDescent="0.3">
      <c r="A340" s="747" t="s">
        <v>544</v>
      </c>
      <c r="B340" s="748" t="s">
        <v>545</v>
      </c>
      <c r="C340" s="749" t="s">
        <v>561</v>
      </c>
      <c r="D340" s="750" t="s">
        <v>562</v>
      </c>
      <c r="E340" s="751">
        <v>50113001</v>
      </c>
      <c r="F340" s="750" t="s">
        <v>570</v>
      </c>
      <c r="G340" s="749" t="s">
        <v>580</v>
      </c>
      <c r="H340" s="749">
        <v>142870</v>
      </c>
      <c r="I340" s="749">
        <v>142870</v>
      </c>
      <c r="J340" s="749" t="s">
        <v>1146</v>
      </c>
      <c r="K340" s="749" t="s">
        <v>1147</v>
      </c>
      <c r="L340" s="752">
        <v>727.32000000000016</v>
      </c>
      <c r="M340" s="752">
        <v>1</v>
      </c>
      <c r="N340" s="753">
        <v>727.32000000000016</v>
      </c>
    </row>
    <row r="341" spans="1:14" ht="14.4" customHeight="1" x14ac:dyDescent="0.3">
      <c r="A341" s="747" t="s">
        <v>544</v>
      </c>
      <c r="B341" s="748" t="s">
        <v>545</v>
      </c>
      <c r="C341" s="749" t="s">
        <v>561</v>
      </c>
      <c r="D341" s="750" t="s">
        <v>562</v>
      </c>
      <c r="E341" s="751">
        <v>50113001</v>
      </c>
      <c r="F341" s="750" t="s">
        <v>570</v>
      </c>
      <c r="G341" s="749" t="s">
        <v>580</v>
      </c>
      <c r="H341" s="749">
        <v>142865</v>
      </c>
      <c r="I341" s="749">
        <v>142865</v>
      </c>
      <c r="J341" s="749" t="s">
        <v>1148</v>
      </c>
      <c r="K341" s="749" t="s">
        <v>1149</v>
      </c>
      <c r="L341" s="752">
        <v>47.190000000000005</v>
      </c>
      <c r="M341" s="752">
        <v>10</v>
      </c>
      <c r="N341" s="753">
        <v>471.90000000000003</v>
      </c>
    </row>
    <row r="342" spans="1:14" ht="14.4" customHeight="1" x14ac:dyDescent="0.3">
      <c r="A342" s="747" t="s">
        <v>544</v>
      </c>
      <c r="B342" s="748" t="s">
        <v>545</v>
      </c>
      <c r="C342" s="749" t="s">
        <v>561</v>
      </c>
      <c r="D342" s="750" t="s">
        <v>562</v>
      </c>
      <c r="E342" s="751">
        <v>50113001</v>
      </c>
      <c r="F342" s="750" t="s">
        <v>570</v>
      </c>
      <c r="G342" s="749" t="s">
        <v>571</v>
      </c>
      <c r="H342" s="749">
        <v>987648</v>
      </c>
      <c r="I342" s="749">
        <v>185390</v>
      </c>
      <c r="J342" s="749" t="s">
        <v>1150</v>
      </c>
      <c r="K342" s="749" t="s">
        <v>1151</v>
      </c>
      <c r="L342" s="752">
        <v>109.89</v>
      </c>
      <c r="M342" s="752">
        <v>1</v>
      </c>
      <c r="N342" s="753">
        <v>109.89</v>
      </c>
    </row>
    <row r="343" spans="1:14" ht="14.4" customHeight="1" x14ac:dyDescent="0.3">
      <c r="A343" s="747" t="s">
        <v>544</v>
      </c>
      <c r="B343" s="748" t="s">
        <v>545</v>
      </c>
      <c r="C343" s="749" t="s">
        <v>561</v>
      </c>
      <c r="D343" s="750" t="s">
        <v>562</v>
      </c>
      <c r="E343" s="751">
        <v>50113001</v>
      </c>
      <c r="F343" s="750" t="s">
        <v>570</v>
      </c>
      <c r="G343" s="749" t="s">
        <v>571</v>
      </c>
      <c r="H343" s="749">
        <v>118304</v>
      </c>
      <c r="I343" s="749">
        <v>18304</v>
      </c>
      <c r="J343" s="749" t="s">
        <v>1152</v>
      </c>
      <c r="K343" s="749" t="s">
        <v>1153</v>
      </c>
      <c r="L343" s="752">
        <v>185.60999999999999</v>
      </c>
      <c r="M343" s="752">
        <v>38</v>
      </c>
      <c r="N343" s="753">
        <v>7053.1799999999994</v>
      </c>
    </row>
    <row r="344" spans="1:14" ht="14.4" customHeight="1" x14ac:dyDescent="0.3">
      <c r="A344" s="747" t="s">
        <v>544</v>
      </c>
      <c r="B344" s="748" t="s">
        <v>545</v>
      </c>
      <c r="C344" s="749" t="s">
        <v>561</v>
      </c>
      <c r="D344" s="750" t="s">
        <v>562</v>
      </c>
      <c r="E344" s="751">
        <v>50113001</v>
      </c>
      <c r="F344" s="750" t="s">
        <v>570</v>
      </c>
      <c r="G344" s="749" t="s">
        <v>571</v>
      </c>
      <c r="H344" s="749">
        <v>118305</v>
      </c>
      <c r="I344" s="749">
        <v>18305</v>
      </c>
      <c r="J344" s="749" t="s">
        <v>1152</v>
      </c>
      <c r="K344" s="749" t="s">
        <v>1154</v>
      </c>
      <c r="L344" s="752">
        <v>242</v>
      </c>
      <c r="M344" s="752">
        <v>18</v>
      </c>
      <c r="N344" s="753">
        <v>4356</v>
      </c>
    </row>
    <row r="345" spans="1:14" ht="14.4" customHeight="1" x14ac:dyDescent="0.3">
      <c r="A345" s="747" t="s">
        <v>544</v>
      </c>
      <c r="B345" s="748" t="s">
        <v>545</v>
      </c>
      <c r="C345" s="749" t="s">
        <v>561</v>
      </c>
      <c r="D345" s="750" t="s">
        <v>562</v>
      </c>
      <c r="E345" s="751">
        <v>50113001</v>
      </c>
      <c r="F345" s="750" t="s">
        <v>570</v>
      </c>
      <c r="G345" s="749" t="s">
        <v>571</v>
      </c>
      <c r="H345" s="749">
        <v>159357</v>
      </c>
      <c r="I345" s="749">
        <v>59357</v>
      </c>
      <c r="J345" s="749" t="s">
        <v>1155</v>
      </c>
      <c r="K345" s="749" t="s">
        <v>1156</v>
      </c>
      <c r="L345" s="752">
        <v>188.88</v>
      </c>
      <c r="M345" s="752">
        <v>2</v>
      </c>
      <c r="N345" s="753">
        <v>377.76</v>
      </c>
    </row>
    <row r="346" spans="1:14" ht="14.4" customHeight="1" x14ac:dyDescent="0.3">
      <c r="A346" s="747" t="s">
        <v>544</v>
      </c>
      <c r="B346" s="748" t="s">
        <v>545</v>
      </c>
      <c r="C346" s="749" t="s">
        <v>561</v>
      </c>
      <c r="D346" s="750" t="s">
        <v>562</v>
      </c>
      <c r="E346" s="751">
        <v>50113001</v>
      </c>
      <c r="F346" s="750" t="s">
        <v>570</v>
      </c>
      <c r="G346" s="749" t="s">
        <v>571</v>
      </c>
      <c r="H346" s="749">
        <v>114957</v>
      </c>
      <c r="I346" s="749">
        <v>14957</v>
      </c>
      <c r="J346" s="749" t="s">
        <v>1157</v>
      </c>
      <c r="K346" s="749" t="s">
        <v>1158</v>
      </c>
      <c r="L346" s="752">
        <v>40.07</v>
      </c>
      <c r="M346" s="752">
        <v>6</v>
      </c>
      <c r="N346" s="753">
        <v>240.42000000000002</v>
      </c>
    </row>
    <row r="347" spans="1:14" ht="14.4" customHeight="1" x14ac:dyDescent="0.3">
      <c r="A347" s="747" t="s">
        <v>544</v>
      </c>
      <c r="B347" s="748" t="s">
        <v>545</v>
      </c>
      <c r="C347" s="749" t="s">
        <v>561</v>
      </c>
      <c r="D347" s="750" t="s">
        <v>562</v>
      </c>
      <c r="E347" s="751">
        <v>50113001</v>
      </c>
      <c r="F347" s="750" t="s">
        <v>570</v>
      </c>
      <c r="G347" s="749" t="s">
        <v>571</v>
      </c>
      <c r="H347" s="749">
        <v>114937</v>
      </c>
      <c r="I347" s="749">
        <v>14937</v>
      </c>
      <c r="J347" s="749" t="s">
        <v>1159</v>
      </c>
      <c r="K347" s="749" t="s">
        <v>1160</v>
      </c>
      <c r="L347" s="752">
        <v>79.680000000000021</v>
      </c>
      <c r="M347" s="752">
        <v>1</v>
      </c>
      <c r="N347" s="753">
        <v>79.680000000000021</v>
      </c>
    </row>
    <row r="348" spans="1:14" ht="14.4" customHeight="1" x14ac:dyDescent="0.3">
      <c r="A348" s="747" t="s">
        <v>544</v>
      </c>
      <c r="B348" s="748" t="s">
        <v>545</v>
      </c>
      <c r="C348" s="749" t="s">
        <v>561</v>
      </c>
      <c r="D348" s="750" t="s">
        <v>562</v>
      </c>
      <c r="E348" s="751">
        <v>50113001</v>
      </c>
      <c r="F348" s="750" t="s">
        <v>570</v>
      </c>
      <c r="G348" s="749" t="s">
        <v>580</v>
      </c>
      <c r="H348" s="749">
        <v>145551</v>
      </c>
      <c r="I348" s="749">
        <v>145551</v>
      </c>
      <c r="J348" s="749" t="s">
        <v>1161</v>
      </c>
      <c r="K348" s="749" t="s">
        <v>955</v>
      </c>
      <c r="L348" s="752">
        <v>69.38000000000001</v>
      </c>
      <c r="M348" s="752">
        <v>2</v>
      </c>
      <c r="N348" s="753">
        <v>138.76000000000002</v>
      </c>
    </row>
    <row r="349" spans="1:14" ht="14.4" customHeight="1" x14ac:dyDescent="0.3">
      <c r="A349" s="747" t="s">
        <v>544</v>
      </c>
      <c r="B349" s="748" t="s">
        <v>545</v>
      </c>
      <c r="C349" s="749" t="s">
        <v>561</v>
      </c>
      <c r="D349" s="750" t="s">
        <v>562</v>
      </c>
      <c r="E349" s="751">
        <v>50113001</v>
      </c>
      <c r="F349" s="750" t="s">
        <v>570</v>
      </c>
      <c r="G349" s="749" t="s">
        <v>571</v>
      </c>
      <c r="H349" s="749">
        <v>192086</v>
      </c>
      <c r="I349" s="749">
        <v>92086</v>
      </c>
      <c r="J349" s="749" t="s">
        <v>1162</v>
      </c>
      <c r="K349" s="749" t="s">
        <v>1163</v>
      </c>
      <c r="L349" s="752">
        <v>134.70000000000005</v>
      </c>
      <c r="M349" s="752">
        <v>1</v>
      </c>
      <c r="N349" s="753">
        <v>134.70000000000005</v>
      </c>
    </row>
    <row r="350" spans="1:14" ht="14.4" customHeight="1" x14ac:dyDescent="0.3">
      <c r="A350" s="747" t="s">
        <v>544</v>
      </c>
      <c r="B350" s="748" t="s">
        <v>545</v>
      </c>
      <c r="C350" s="749" t="s">
        <v>561</v>
      </c>
      <c r="D350" s="750" t="s">
        <v>562</v>
      </c>
      <c r="E350" s="751">
        <v>50113001</v>
      </c>
      <c r="F350" s="750" t="s">
        <v>570</v>
      </c>
      <c r="G350" s="749" t="s">
        <v>580</v>
      </c>
      <c r="H350" s="749">
        <v>215904</v>
      </c>
      <c r="I350" s="749">
        <v>215904</v>
      </c>
      <c r="J350" s="749" t="s">
        <v>1164</v>
      </c>
      <c r="K350" s="749" t="s">
        <v>1165</v>
      </c>
      <c r="L350" s="752">
        <v>119.19000000000003</v>
      </c>
      <c r="M350" s="752">
        <v>1</v>
      </c>
      <c r="N350" s="753">
        <v>119.19000000000003</v>
      </c>
    </row>
    <row r="351" spans="1:14" ht="14.4" customHeight="1" x14ac:dyDescent="0.3">
      <c r="A351" s="747" t="s">
        <v>544</v>
      </c>
      <c r="B351" s="748" t="s">
        <v>545</v>
      </c>
      <c r="C351" s="749" t="s">
        <v>561</v>
      </c>
      <c r="D351" s="750" t="s">
        <v>562</v>
      </c>
      <c r="E351" s="751">
        <v>50113001</v>
      </c>
      <c r="F351" s="750" t="s">
        <v>570</v>
      </c>
      <c r="G351" s="749" t="s">
        <v>580</v>
      </c>
      <c r="H351" s="749">
        <v>193552</v>
      </c>
      <c r="I351" s="749">
        <v>193552</v>
      </c>
      <c r="J351" s="749" t="s">
        <v>1166</v>
      </c>
      <c r="K351" s="749" t="s">
        <v>1167</v>
      </c>
      <c r="L351" s="752">
        <v>653.04</v>
      </c>
      <c r="M351" s="752">
        <v>1</v>
      </c>
      <c r="N351" s="753">
        <v>653.04</v>
      </c>
    </row>
    <row r="352" spans="1:14" ht="14.4" customHeight="1" x14ac:dyDescent="0.3">
      <c r="A352" s="747" t="s">
        <v>544</v>
      </c>
      <c r="B352" s="748" t="s">
        <v>545</v>
      </c>
      <c r="C352" s="749" t="s">
        <v>561</v>
      </c>
      <c r="D352" s="750" t="s">
        <v>562</v>
      </c>
      <c r="E352" s="751">
        <v>50113001</v>
      </c>
      <c r="F352" s="750" t="s">
        <v>570</v>
      </c>
      <c r="G352" s="749" t="s">
        <v>571</v>
      </c>
      <c r="H352" s="749">
        <v>199011</v>
      </c>
      <c r="I352" s="749">
        <v>199011</v>
      </c>
      <c r="J352" s="749" t="s">
        <v>1168</v>
      </c>
      <c r="K352" s="749" t="s">
        <v>1169</v>
      </c>
      <c r="L352" s="752">
        <v>31.747500000000006</v>
      </c>
      <c r="M352" s="752">
        <v>4</v>
      </c>
      <c r="N352" s="753">
        <v>126.99000000000002</v>
      </c>
    </row>
    <row r="353" spans="1:14" ht="14.4" customHeight="1" x14ac:dyDescent="0.3">
      <c r="A353" s="747" t="s">
        <v>544</v>
      </c>
      <c r="B353" s="748" t="s">
        <v>545</v>
      </c>
      <c r="C353" s="749" t="s">
        <v>561</v>
      </c>
      <c r="D353" s="750" t="s">
        <v>562</v>
      </c>
      <c r="E353" s="751">
        <v>50113001</v>
      </c>
      <c r="F353" s="750" t="s">
        <v>570</v>
      </c>
      <c r="G353" s="749" t="s">
        <v>571</v>
      </c>
      <c r="H353" s="749">
        <v>210078</v>
      </c>
      <c r="I353" s="749">
        <v>210078</v>
      </c>
      <c r="J353" s="749" t="s">
        <v>1170</v>
      </c>
      <c r="K353" s="749" t="s">
        <v>641</v>
      </c>
      <c r="L353" s="752">
        <v>307.35000000000008</v>
      </c>
      <c r="M353" s="752">
        <v>1</v>
      </c>
      <c r="N353" s="753">
        <v>307.35000000000008</v>
      </c>
    </row>
    <row r="354" spans="1:14" ht="14.4" customHeight="1" x14ac:dyDescent="0.3">
      <c r="A354" s="747" t="s">
        <v>544</v>
      </c>
      <c r="B354" s="748" t="s">
        <v>545</v>
      </c>
      <c r="C354" s="749" t="s">
        <v>561</v>
      </c>
      <c r="D354" s="750" t="s">
        <v>562</v>
      </c>
      <c r="E354" s="751">
        <v>50113001</v>
      </c>
      <c r="F354" s="750" t="s">
        <v>570</v>
      </c>
      <c r="G354" s="749" t="s">
        <v>571</v>
      </c>
      <c r="H354" s="749">
        <v>208204</v>
      </c>
      <c r="I354" s="749">
        <v>208204</v>
      </c>
      <c r="J354" s="749" t="s">
        <v>1171</v>
      </c>
      <c r="K354" s="749" t="s">
        <v>1172</v>
      </c>
      <c r="L354" s="752">
        <v>48.980000000000011</v>
      </c>
      <c r="M354" s="752">
        <v>4</v>
      </c>
      <c r="N354" s="753">
        <v>195.92000000000004</v>
      </c>
    </row>
    <row r="355" spans="1:14" ht="14.4" customHeight="1" x14ac:dyDescent="0.3">
      <c r="A355" s="747" t="s">
        <v>544</v>
      </c>
      <c r="B355" s="748" t="s">
        <v>545</v>
      </c>
      <c r="C355" s="749" t="s">
        <v>561</v>
      </c>
      <c r="D355" s="750" t="s">
        <v>562</v>
      </c>
      <c r="E355" s="751">
        <v>50113001</v>
      </c>
      <c r="F355" s="750" t="s">
        <v>570</v>
      </c>
      <c r="G355" s="749" t="s">
        <v>571</v>
      </c>
      <c r="H355" s="749">
        <v>159941</v>
      </c>
      <c r="I355" s="749">
        <v>59941</v>
      </c>
      <c r="J355" s="749" t="s">
        <v>1173</v>
      </c>
      <c r="K355" s="749" t="s">
        <v>1174</v>
      </c>
      <c r="L355" s="752">
        <v>231.79999999999995</v>
      </c>
      <c r="M355" s="752">
        <v>1</v>
      </c>
      <c r="N355" s="753">
        <v>231.79999999999995</v>
      </c>
    </row>
    <row r="356" spans="1:14" ht="14.4" customHeight="1" x14ac:dyDescent="0.3">
      <c r="A356" s="747" t="s">
        <v>544</v>
      </c>
      <c r="B356" s="748" t="s">
        <v>545</v>
      </c>
      <c r="C356" s="749" t="s">
        <v>561</v>
      </c>
      <c r="D356" s="750" t="s">
        <v>562</v>
      </c>
      <c r="E356" s="751">
        <v>50113001</v>
      </c>
      <c r="F356" s="750" t="s">
        <v>570</v>
      </c>
      <c r="G356" s="749" t="s">
        <v>571</v>
      </c>
      <c r="H356" s="749">
        <v>185793</v>
      </c>
      <c r="I356" s="749">
        <v>136395</v>
      </c>
      <c r="J356" s="749" t="s">
        <v>1175</v>
      </c>
      <c r="K356" s="749" t="s">
        <v>1176</v>
      </c>
      <c r="L356" s="752">
        <v>188.87</v>
      </c>
      <c r="M356" s="752">
        <v>3</v>
      </c>
      <c r="N356" s="753">
        <v>566.61</v>
      </c>
    </row>
    <row r="357" spans="1:14" ht="14.4" customHeight="1" x14ac:dyDescent="0.3">
      <c r="A357" s="747" t="s">
        <v>544</v>
      </c>
      <c r="B357" s="748" t="s">
        <v>545</v>
      </c>
      <c r="C357" s="749" t="s">
        <v>561</v>
      </c>
      <c r="D357" s="750" t="s">
        <v>562</v>
      </c>
      <c r="E357" s="751">
        <v>50113001</v>
      </c>
      <c r="F357" s="750" t="s">
        <v>570</v>
      </c>
      <c r="G357" s="749" t="s">
        <v>571</v>
      </c>
      <c r="H357" s="749">
        <v>176400</v>
      </c>
      <c r="I357" s="749">
        <v>76400</v>
      </c>
      <c r="J357" s="749" t="s">
        <v>1177</v>
      </c>
      <c r="K357" s="749" t="s">
        <v>1178</v>
      </c>
      <c r="L357" s="752">
        <v>19.39</v>
      </c>
      <c r="M357" s="752">
        <v>1</v>
      </c>
      <c r="N357" s="753">
        <v>19.39</v>
      </c>
    </row>
    <row r="358" spans="1:14" ht="14.4" customHeight="1" x14ac:dyDescent="0.3">
      <c r="A358" s="747" t="s">
        <v>544</v>
      </c>
      <c r="B358" s="748" t="s">
        <v>545</v>
      </c>
      <c r="C358" s="749" t="s">
        <v>561</v>
      </c>
      <c r="D358" s="750" t="s">
        <v>562</v>
      </c>
      <c r="E358" s="751">
        <v>50113001</v>
      </c>
      <c r="F358" s="750" t="s">
        <v>570</v>
      </c>
      <c r="G358" s="749" t="s">
        <v>571</v>
      </c>
      <c r="H358" s="749">
        <v>149014</v>
      </c>
      <c r="I358" s="749">
        <v>49014</v>
      </c>
      <c r="J358" s="749" t="s">
        <v>1179</v>
      </c>
      <c r="K358" s="749" t="s">
        <v>1180</v>
      </c>
      <c r="L358" s="752">
        <v>101.49</v>
      </c>
      <c r="M358" s="752">
        <v>1</v>
      </c>
      <c r="N358" s="753">
        <v>101.49</v>
      </c>
    </row>
    <row r="359" spans="1:14" ht="14.4" customHeight="1" x14ac:dyDescent="0.3">
      <c r="A359" s="747" t="s">
        <v>544</v>
      </c>
      <c r="B359" s="748" t="s">
        <v>545</v>
      </c>
      <c r="C359" s="749" t="s">
        <v>561</v>
      </c>
      <c r="D359" s="750" t="s">
        <v>562</v>
      </c>
      <c r="E359" s="751">
        <v>50113001</v>
      </c>
      <c r="F359" s="750" t="s">
        <v>570</v>
      </c>
      <c r="G359" s="749" t="s">
        <v>571</v>
      </c>
      <c r="H359" s="749">
        <v>117162</v>
      </c>
      <c r="I359" s="749">
        <v>17162</v>
      </c>
      <c r="J359" s="749" t="s">
        <v>1181</v>
      </c>
      <c r="K359" s="749" t="s">
        <v>1182</v>
      </c>
      <c r="L359" s="752">
        <v>126.405</v>
      </c>
      <c r="M359" s="752">
        <v>4</v>
      </c>
      <c r="N359" s="753">
        <v>505.62</v>
      </c>
    </row>
    <row r="360" spans="1:14" ht="14.4" customHeight="1" x14ac:dyDescent="0.3">
      <c r="A360" s="747" t="s">
        <v>544</v>
      </c>
      <c r="B360" s="748" t="s">
        <v>545</v>
      </c>
      <c r="C360" s="749" t="s">
        <v>561</v>
      </c>
      <c r="D360" s="750" t="s">
        <v>562</v>
      </c>
      <c r="E360" s="751">
        <v>50113001</v>
      </c>
      <c r="F360" s="750" t="s">
        <v>570</v>
      </c>
      <c r="G360" s="749" t="s">
        <v>571</v>
      </c>
      <c r="H360" s="749">
        <v>844145</v>
      </c>
      <c r="I360" s="749">
        <v>56350</v>
      </c>
      <c r="J360" s="749" t="s">
        <v>1183</v>
      </c>
      <c r="K360" s="749" t="s">
        <v>1184</v>
      </c>
      <c r="L360" s="752">
        <v>36.058235294117637</v>
      </c>
      <c r="M360" s="752">
        <v>17</v>
      </c>
      <c r="N360" s="753">
        <v>612.98999999999978</v>
      </c>
    </row>
    <row r="361" spans="1:14" ht="14.4" customHeight="1" x14ac:dyDescent="0.3">
      <c r="A361" s="747" t="s">
        <v>544</v>
      </c>
      <c r="B361" s="748" t="s">
        <v>545</v>
      </c>
      <c r="C361" s="749" t="s">
        <v>561</v>
      </c>
      <c r="D361" s="750" t="s">
        <v>562</v>
      </c>
      <c r="E361" s="751">
        <v>50113001</v>
      </c>
      <c r="F361" s="750" t="s">
        <v>570</v>
      </c>
      <c r="G361" s="749" t="s">
        <v>571</v>
      </c>
      <c r="H361" s="749">
        <v>206848</v>
      </c>
      <c r="I361" s="749">
        <v>206848</v>
      </c>
      <c r="J361" s="749" t="s">
        <v>1185</v>
      </c>
      <c r="K361" s="749" t="s">
        <v>1186</v>
      </c>
      <c r="L361" s="752">
        <v>1273.81</v>
      </c>
      <c r="M361" s="752">
        <v>1</v>
      </c>
      <c r="N361" s="753">
        <v>1273.81</v>
      </c>
    </row>
    <row r="362" spans="1:14" ht="14.4" customHeight="1" x14ac:dyDescent="0.3">
      <c r="A362" s="747" t="s">
        <v>544</v>
      </c>
      <c r="B362" s="748" t="s">
        <v>545</v>
      </c>
      <c r="C362" s="749" t="s">
        <v>561</v>
      </c>
      <c r="D362" s="750" t="s">
        <v>562</v>
      </c>
      <c r="E362" s="751">
        <v>50113001</v>
      </c>
      <c r="F362" s="750" t="s">
        <v>570</v>
      </c>
      <c r="G362" s="749" t="s">
        <v>571</v>
      </c>
      <c r="H362" s="749">
        <v>188900</v>
      </c>
      <c r="I362" s="749">
        <v>88900</v>
      </c>
      <c r="J362" s="749" t="s">
        <v>1187</v>
      </c>
      <c r="K362" s="749" t="s">
        <v>1188</v>
      </c>
      <c r="L362" s="752">
        <v>80.587692477819729</v>
      </c>
      <c r="M362" s="752">
        <v>39</v>
      </c>
      <c r="N362" s="753">
        <v>3142.9200066349695</v>
      </c>
    </row>
    <row r="363" spans="1:14" ht="14.4" customHeight="1" x14ac:dyDescent="0.3">
      <c r="A363" s="747" t="s">
        <v>544</v>
      </c>
      <c r="B363" s="748" t="s">
        <v>545</v>
      </c>
      <c r="C363" s="749" t="s">
        <v>561</v>
      </c>
      <c r="D363" s="750" t="s">
        <v>562</v>
      </c>
      <c r="E363" s="751">
        <v>50113001</v>
      </c>
      <c r="F363" s="750" t="s">
        <v>570</v>
      </c>
      <c r="G363" s="749" t="s">
        <v>580</v>
      </c>
      <c r="H363" s="749">
        <v>180098</v>
      </c>
      <c r="I363" s="749">
        <v>180098</v>
      </c>
      <c r="J363" s="749" t="s">
        <v>1189</v>
      </c>
      <c r="K363" s="749" t="s">
        <v>1190</v>
      </c>
      <c r="L363" s="752">
        <v>590.69000000000005</v>
      </c>
      <c r="M363" s="752">
        <v>1</v>
      </c>
      <c r="N363" s="753">
        <v>590.69000000000005</v>
      </c>
    </row>
    <row r="364" spans="1:14" ht="14.4" customHeight="1" x14ac:dyDescent="0.3">
      <c r="A364" s="747" t="s">
        <v>544</v>
      </c>
      <c r="B364" s="748" t="s">
        <v>545</v>
      </c>
      <c r="C364" s="749" t="s">
        <v>561</v>
      </c>
      <c r="D364" s="750" t="s">
        <v>562</v>
      </c>
      <c r="E364" s="751">
        <v>50113001</v>
      </c>
      <c r="F364" s="750" t="s">
        <v>570</v>
      </c>
      <c r="G364" s="749" t="s">
        <v>580</v>
      </c>
      <c r="H364" s="749">
        <v>180087</v>
      </c>
      <c r="I364" s="749">
        <v>180087</v>
      </c>
      <c r="J364" s="749" t="s">
        <v>1191</v>
      </c>
      <c r="K364" s="749" t="s">
        <v>1190</v>
      </c>
      <c r="L364" s="752">
        <v>686.44</v>
      </c>
      <c r="M364" s="752">
        <v>2</v>
      </c>
      <c r="N364" s="753">
        <v>1372.88</v>
      </c>
    </row>
    <row r="365" spans="1:14" ht="14.4" customHeight="1" x14ac:dyDescent="0.3">
      <c r="A365" s="747" t="s">
        <v>544</v>
      </c>
      <c r="B365" s="748" t="s">
        <v>545</v>
      </c>
      <c r="C365" s="749" t="s">
        <v>561</v>
      </c>
      <c r="D365" s="750" t="s">
        <v>562</v>
      </c>
      <c r="E365" s="751">
        <v>50113001</v>
      </c>
      <c r="F365" s="750" t="s">
        <v>570</v>
      </c>
      <c r="G365" s="749" t="s">
        <v>571</v>
      </c>
      <c r="H365" s="749">
        <v>100610</v>
      </c>
      <c r="I365" s="749">
        <v>610</v>
      </c>
      <c r="J365" s="749" t="s">
        <v>1192</v>
      </c>
      <c r="K365" s="749" t="s">
        <v>1193</v>
      </c>
      <c r="L365" s="752">
        <v>67.474210526315801</v>
      </c>
      <c r="M365" s="752">
        <v>38</v>
      </c>
      <c r="N365" s="753">
        <v>2564.0200000000004</v>
      </c>
    </row>
    <row r="366" spans="1:14" ht="14.4" customHeight="1" x14ac:dyDescent="0.3">
      <c r="A366" s="747" t="s">
        <v>544</v>
      </c>
      <c r="B366" s="748" t="s">
        <v>545</v>
      </c>
      <c r="C366" s="749" t="s">
        <v>561</v>
      </c>
      <c r="D366" s="750" t="s">
        <v>562</v>
      </c>
      <c r="E366" s="751">
        <v>50113001</v>
      </c>
      <c r="F366" s="750" t="s">
        <v>570</v>
      </c>
      <c r="G366" s="749" t="s">
        <v>571</v>
      </c>
      <c r="H366" s="749">
        <v>395293</v>
      </c>
      <c r="I366" s="749">
        <v>180305</v>
      </c>
      <c r="J366" s="749" t="s">
        <v>1194</v>
      </c>
      <c r="K366" s="749" t="s">
        <v>1195</v>
      </c>
      <c r="L366" s="752">
        <v>114.81000000000003</v>
      </c>
      <c r="M366" s="752">
        <v>1</v>
      </c>
      <c r="N366" s="753">
        <v>114.81000000000003</v>
      </c>
    </row>
    <row r="367" spans="1:14" ht="14.4" customHeight="1" x14ac:dyDescent="0.3">
      <c r="A367" s="747" t="s">
        <v>544</v>
      </c>
      <c r="B367" s="748" t="s">
        <v>545</v>
      </c>
      <c r="C367" s="749" t="s">
        <v>561</v>
      </c>
      <c r="D367" s="750" t="s">
        <v>562</v>
      </c>
      <c r="E367" s="751">
        <v>50113001</v>
      </c>
      <c r="F367" s="750" t="s">
        <v>570</v>
      </c>
      <c r="G367" s="749" t="s">
        <v>571</v>
      </c>
      <c r="H367" s="749">
        <v>188630</v>
      </c>
      <c r="I367" s="749">
        <v>88630</v>
      </c>
      <c r="J367" s="749" t="s">
        <v>1196</v>
      </c>
      <c r="K367" s="749" t="s">
        <v>1197</v>
      </c>
      <c r="L367" s="752">
        <v>67.36090909090909</v>
      </c>
      <c r="M367" s="752">
        <v>11</v>
      </c>
      <c r="N367" s="753">
        <v>740.97</v>
      </c>
    </row>
    <row r="368" spans="1:14" ht="14.4" customHeight="1" x14ac:dyDescent="0.3">
      <c r="A368" s="747" t="s">
        <v>544</v>
      </c>
      <c r="B368" s="748" t="s">
        <v>545</v>
      </c>
      <c r="C368" s="749" t="s">
        <v>561</v>
      </c>
      <c r="D368" s="750" t="s">
        <v>562</v>
      </c>
      <c r="E368" s="751">
        <v>50113001</v>
      </c>
      <c r="F368" s="750" t="s">
        <v>570</v>
      </c>
      <c r="G368" s="749" t="s">
        <v>571</v>
      </c>
      <c r="H368" s="749">
        <v>116444</v>
      </c>
      <c r="I368" s="749">
        <v>16444</v>
      </c>
      <c r="J368" s="749" t="s">
        <v>1198</v>
      </c>
      <c r="K368" s="749" t="s">
        <v>1199</v>
      </c>
      <c r="L368" s="752">
        <v>127.48000000000003</v>
      </c>
      <c r="M368" s="752">
        <v>1</v>
      </c>
      <c r="N368" s="753">
        <v>127.48000000000003</v>
      </c>
    </row>
    <row r="369" spans="1:14" ht="14.4" customHeight="1" x14ac:dyDescent="0.3">
      <c r="A369" s="747" t="s">
        <v>544</v>
      </c>
      <c r="B369" s="748" t="s">
        <v>545</v>
      </c>
      <c r="C369" s="749" t="s">
        <v>561</v>
      </c>
      <c r="D369" s="750" t="s">
        <v>562</v>
      </c>
      <c r="E369" s="751">
        <v>50113001</v>
      </c>
      <c r="F369" s="750" t="s">
        <v>570</v>
      </c>
      <c r="G369" s="749" t="s">
        <v>580</v>
      </c>
      <c r="H369" s="749">
        <v>158191</v>
      </c>
      <c r="I369" s="749">
        <v>158191</v>
      </c>
      <c r="J369" s="749" t="s">
        <v>1200</v>
      </c>
      <c r="K369" s="749" t="s">
        <v>1201</v>
      </c>
      <c r="L369" s="752">
        <v>58.69166666666667</v>
      </c>
      <c r="M369" s="752">
        <v>6</v>
      </c>
      <c r="N369" s="753">
        <v>352.15000000000003</v>
      </c>
    </row>
    <row r="370" spans="1:14" ht="14.4" customHeight="1" x14ac:dyDescent="0.3">
      <c r="A370" s="747" t="s">
        <v>544</v>
      </c>
      <c r="B370" s="748" t="s">
        <v>545</v>
      </c>
      <c r="C370" s="749" t="s">
        <v>561</v>
      </c>
      <c r="D370" s="750" t="s">
        <v>562</v>
      </c>
      <c r="E370" s="751">
        <v>50113001</v>
      </c>
      <c r="F370" s="750" t="s">
        <v>570</v>
      </c>
      <c r="G370" s="749" t="s">
        <v>580</v>
      </c>
      <c r="H370" s="749">
        <v>189657</v>
      </c>
      <c r="I370" s="749">
        <v>189657</v>
      </c>
      <c r="J370" s="749" t="s">
        <v>1202</v>
      </c>
      <c r="K370" s="749" t="s">
        <v>693</v>
      </c>
      <c r="L370" s="752">
        <v>76.720000000000013</v>
      </c>
      <c r="M370" s="752">
        <v>3</v>
      </c>
      <c r="N370" s="753">
        <v>230.16000000000003</v>
      </c>
    </row>
    <row r="371" spans="1:14" ht="14.4" customHeight="1" x14ac:dyDescent="0.3">
      <c r="A371" s="747" t="s">
        <v>544</v>
      </c>
      <c r="B371" s="748" t="s">
        <v>545</v>
      </c>
      <c r="C371" s="749" t="s">
        <v>561</v>
      </c>
      <c r="D371" s="750" t="s">
        <v>562</v>
      </c>
      <c r="E371" s="751">
        <v>50113001</v>
      </c>
      <c r="F371" s="750" t="s">
        <v>570</v>
      </c>
      <c r="G371" s="749" t="s">
        <v>571</v>
      </c>
      <c r="H371" s="749">
        <v>184360</v>
      </c>
      <c r="I371" s="749">
        <v>84360</v>
      </c>
      <c r="J371" s="749" t="s">
        <v>1203</v>
      </c>
      <c r="K371" s="749" t="s">
        <v>1204</v>
      </c>
      <c r="L371" s="752">
        <v>144.21200000000005</v>
      </c>
      <c r="M371" s="752">
        <v>10</v>
      </c>
      <c r="N371" s="753">
        <v>1442.1200000000003</v>
      </c>
    </row>
    <row r="372" spans="1:14" ht="14.4" customHeight="1" x14ac:dyDescent="0.3">
      <c r="A372" s="747" t="s">
        <v>544</v>
      </c>
      <c r="B372" s="748" t="s">
        <v>545</v>
      </c>
      <c r="C372" s="749" t="s">
        <v>561</v>
      </c>
      <c r="D372" s="750" t="s">
        <v>562</v>
      </c>
      <c r="E372" s="751">
        <v>50113001</v>
      </c>
      <c r="F372" s="750" t="s">
        <v>570</v>
      </c>
      <c r="G372" s="749" t="s">
        <v>571</v>
      </c>
      <c r="H372" s="749">
        <v>845075</v>
      </c>
      <c r="I372" s="749">
        <v>125641</v>
      </c>
      <c r="J372" s="749" t="s">
        <v>1203</v>
      </c>
      <c r="K372" s="749" t="s">
        <v>1205</v>
      </c>
      <c r="L372" s="752">
        <v>353.96999999999997</v>
      </c>
      <c r="M372" s="752">
        <v>2</v>
      </c>
      <c r="N372" s="753">
        <v>707.93999999999994</v>
      </c>
    </row>
    <row r="373" spans="1:14" ht="14.4" customHeight="1" x14ac:dyDescent="0.3">
      <c r="A373" s="747" t="s">
        <v>544</v>
      </c>
      <c r="B373" s="748" t="s">
        <v>545</v>
      </c>
      <c r="C373" s="749" t="s">
        <v>561</v>
      </c>
      <c r="D373" s="750" t="s">
        <v>562</v>
      </c>
      <c r="E373" s="751">
        <v>50113001</v>
      </c>
      <c r="F373" s="750" t="s">
        <v>570</v>
      </c>
      <c r="G373" s="749" t="s">
        <v>571</v>
      </c>
      <c r="H373" s="749">
        <v>176715</v>
      </c>
      <c r="I373" s="749">
        <v>76715</v>
      </c>
      <c r="J373" s="749" t="s">
        <v>1206</v>
      </c>
      <c r="K373" s="749" t="s">
        <v>1207</v>
      </c>
      <c r="L373" s="752">
        <v>111.74500000000002</v>
      </c>
      <c r="M373" s="752">
        <v>2</v>
      </c>
      <c r="N373" s="753">
        <v>223.49000000000004</v>
      </c>
    </row>
    <row r="374" spans="1:14" ht="14.4" customHeight="1" x14ac:dyDescent="0.3">
      <c r="A374" s="747" t="s">
        <v>544</v>
      </c>
      <c r="B374" s="748" t="s">
        <v>545</v>
      </c>
      <c r="C374" s="749" t="s">
        <v>561</v>
      </c>
      <c r="D374" s="750" t="s">
        <v>562</v>
      </c>
      <c r="E374" s="751">
        <v>50113001</v>
      </c>
      <c r="F374" s="750" t="s">
        <v>570</v>
      </c>
      <c r="G374" s="749" t="s">
        <v>571</v>
      </c>
      <c r="H374" s="749">
        <v>215564</v>
      </c>
      <c r="I374" s="749">
        <v>215564</v>
      </c>
      <c r="J374" s="749" t="s">
        <v>1208</v>
      </c>
      <c r="K374" s="749" t="s">
        <v>1209</v>
      </c>
      <c r="L374" s="752">
        <v>157.66999999999999</v>
      </c>
      <c r="M374" s="752">
        <v>1</v>
      </c>
      <c r="N374" s="753">
        <v>157.66999999999999</v>
      </c>
    </row>
    <row r="375" spans="1:14" ht="14.4" customHeight="1" x14ac:dyDescent="0.3">
      <c r="A375" s="747" t="s">
        <v>544</v>
      </c>
      <c r="B375" s="748" t="s">
        <v>545</v>
      </c>
      <c r="C375" s="749" t="s">
        <v>561</v>
      </c>
      <c r="D375" s="750" t="s">
        <v>562</v>
      </c>
      <c r="E375" s="751">
        <v>50113001</v>
      </c>
      <c r="F375" s="750" t="s">
        <v>570</v>
      </c>
      <c r="G375" s="749" t="s">
        <v>571</v>
      </c>
      <c r="H375" s="749">
        <v>990392</v>
      </c>
      <c r="I375" s="749">
        <v>0</v>
      </c>
      <c r="J375" s="749" t="s">
        <v>1210</v>
      </c>
      <c r="K375" s="749" t="s">
        <v>546</v>
      </c>
      <c r="L375" s="752">
        <v>160.85999999999999</v>
      </c>
      <c r="M375" s="752">
        <v>1</v>
      </c>
      <c r="N375" s="753">
        <v>160.85999999999999</v>
      </c>
    </row>
    <row r="376" spans="1:14" ht="14.4" customHeight="1" x14ac:dyDescent="0.3">
      <c r="A376" s="747" t="s">
        <v>544</v>
      </c>
      <c r="B376" s="748" t="s">
        <v>545</v>
      </c>
      <c r="C376" s="749" t="s">
        <v>561</v>
      </c>
      <c r="D376" s="750" t="s">
        <v>562</v>
      </c>
      <c r="E376" s="751">
        <v>50113001</v>
      </c>
      <c r="F376" s="750" t="s">
        <v>570</v>
      </c>
      <c r="G376" s="749" t="s">
        <v>571</v>
      </c>
      <c r="H376" s="749">
        <v>100616</v>
      </c>
      <c r="I376" s="749">
        <v>616</v>
      </c>
      <c r="J376" s="749" t="s">
        <v>1211</v>
      </c>
      <c r="K376" s="749" t="s">
        <v>1212</v>
      </c>
      <c r="L376" s="752">
        <v>94.82</v>
      </c>
      <c r="M376" s="752">
        <v>1</v>
      </c>
      <c r="N376" s="753">
        <v>94.82</v>
      </c>
    </row>
    <row r="377" spans="1:14" ht="14.4" customHeight="1" x14ac:dyDescent="0.3">
      <c r="A377" s="747" t="s">
        <v>544</v>
      </c>
      <c r="B377" s="748" t="s">
        <v>545</v>
      </c>
      <c r="C377" s="749" t="s">
        <v>561</v>
      </c>
      <c r="D377" s="750" t="s">
        <v>562</v>
      </c>
      <c r="E377" s="751">
        <v>50113001</v>
      </c>
      <c r="F377" s="750" t="s">
        <v>570</v>
      </c>
      <c r="G377" s="749" t="s">
        <v>571</v>
      </c>
      <c r="H377" s="749">
        <v>175025</v>
      </c>
      <c r="I377" s="749">
        <v>75025</v>
      </c>
      <c r="J377" s="749" t="s">
        <v>1211</v>
      </c>
      <c r="K377" s="749" t="s">
        <v>1213</v>
      </c>
      <c r="L377" s="752">
        <v>36.490000000000009</v>
      </c>
      <c r="M377" s="752">
        <v>5</v>
      </c>
      <c r="N377" s="753">
        <v>182.45000000000005</v>
      </c>
    </row>
    <row r="378" spans="1:14" ht="14.4" customHeight="1" x14ac:dyDescent="0.3">
      <c r="A378" s="747" t="s">
        <v>544</v>
      </c>
      <c r="B378" s="748" t="s">
        <v>545</v>
      </c>
      <c r="C378" s="749" t="s">
        <v>561</v>
      </c>
      <c r="D378" s="750" t="s">
        <v>562</v>
      </c>
      <c r="E378" s="751">
        <v>50113001</v>
      </c>
      <c r="F378" s="750" t="s">
        <v>570</v>
      </c>
      <c r="G378" s="749" t="s">
        <v>571</v>
      </c>
      <c r="H378" s="749">
        <v>187149</v>
      </c>
      <c r="I378" s="749">
        <v>87149</v>
      </c>
      <c r="J378" s="749" t="s">
        <v>1214</v>
      </c>
      <c r="K378" s="749" t="s">
        <v>1215</v>
      </c>
      <c r="L378" s="752">
        <v>143.14000000000001</v>
      </c>
      <c r="M378" s="752">
        <v>1</v>
      </c>
      <c r="N378" s="753">
        <v>143.14000000000001</v>
      </c>
    </row>
    <row r="379" spans="1:14" ht="14.4" customHeight="1" x14ac:dyDescent="0.3">
      <c r="A379" s="747" t="s">
        <v>544</v>
      </c>
      <c r="B379" s="748" t="s">
        <v>545</v>
      </c>
      <c r="C379" s="749" t="s">
        <v>561</v>
      </c>
      <c r="D379" s="750" t="s">
        <v>562</v>
      </c>
      <c r="E379" s="751">
        <v>50113001</v>
      </c>
      <c r="F379" s="750" t="s">
        <v>570</v>
      </c>
      <c r="G379" s="749" t="s">
        <v>571</v>
      </c>
      <c r="H379" s="749">
        <v>148578</v>
      </c>
      <c r="I379" s="749">
        <v>48578</v>
      </c>
      <c r="J379" s="749" t="s">
        <v>1216</v>
      </c>
      <c r="K379" s="749" t="s">
        <v>1217</v>
      </c>
      <c r="L379" s="752">
        <v>54.980000000000011</v>
      </c>
      <c r="M379" s="752">
        <v>24</v>
      </c>
      <c r="N379" s="753">
        <v>1319.5200000000002</v>
      </c>
    </row>
    <row r="380" spans="1:14" ht="14.4" customHeight="1" x14ac:dyDescent="0.3">
      <c r="A380" s="747" t="s">
        <v>544</v>
      </c>
      <c r="B380" s="748" t="s">
        <v>545</v>
      </c>
      <c r="C380" s="749" t="s">
        <v>561</v>
      </c>
      <c r="D380" s="750" t="s">
        <v>562</v>
      </c>
      <c r="E380" s="751">
        <v>50113001</v>
      </c>
      <c r="F380" s="750" t="s">
        <v>570</v>
      </c>
      <c r="G380" s="749" t="s">
        <v>571</v>
      </c>
      <c r="H380" s="749">
        <v>848632</v>
      </c>
      <c r="I380" s="749">
        <v>125315</v>
      </c>
      <c r="J380" s="749" t="s">
        <v>1216</v>
      </c>
      <c r="K380" s="749" t="s">
        <v>1218</v>
      </c>
      <c r="L380" s="752">
        <v>58.71</v>
      </c>
      <c r="M380" s="752">
        <v>4</v>
      </c>
      <c r="N380" s="753">
        <v>234.84</v>
      </c>
    </row>
    <row r="381" spans="1:14" ht="14.4" customHeight="1" x14ac:dyDescent="0.3">
      <c r="A381" s="747" t="s">
        <v>544</v>
      </c>
      <c r="B381" s="748" t="s">
        <v>545</v>
      </c>
      <c r="C381" s="749" t="s">
        <v>561</v>
      </c>
      <c r="D381" s="750" t="s">
        <v>562</v>
      </c>
      <c r="E381" s="751">
        <v>50113001</v>
      </c>
      <c r="F381" s="750" t="s">
        <v>570</v>
      </c>
      <c r="G381" s="749" t="s">
        <v>571</v>
      </c>
      <c r="H381" s="749">
        <v>225172</v>
      </c>
      <c r="I381" s="749">
        <v>225172</v>
      </c>
      <c r="J381" s="749" t="s">
        <v>1219</v>
      </c>
      <c r="K381" s="749" t="s">
        <v>1220</v>
      </c>
      <c r="L381" s="752">
        <v>58.769999999999996</v>
      </c>
      <c r="M381" s="752">
        <v>2</v>
      </c>
      <c r="N381" s="753">
        <v>117.53999999999999</v>
      </c>
    </row>
    <row r="382" spans="1:14" ht="14.4" customHeight="1" x14ac:dyDescent="0.3">
      <c r="A382" s="747" t="s">
        <v>544</v>
      </c>
      <c r="B382" s="748" t="s">
        <v>545</v>
      </c>
      <c r="C382" s="749" t="s">
        <v>561</v>
      </c>
      <c r="D382" s="750" t="s">
        <v>562</v>
      </c>
      <c r="E382" s="751">
        <v>50113001</v>
      </c>
      <c r="F382" s="750" t="s">
        <v>570</v>
      </c>
      <c r="G382" s="749" t="s">
        <v>571</v>
      </c>
      <c r="H382" s="749">
        <v>109847</v>
      </c>
      <c r="I382" s="749">
        <v>9847</v>
      </c>
      <c r="J382" s="749" t="s">
        <v>1221</v>
      </c>
      <c r="K382" s="749" t="s">
        <v>1222</v>
      </c>
      <c r="L382" s="752">
        <v>41.060000000000009</v>
      </c>
      <c r="M382" s="752">
        <v>6</v>
      </c>
      <c r="N382" s="753">
        <v>246.36000000000004</v>
      </c>
    </row>
    <row r="383" spans="1:14" ht="14.4" customHeight="1" x14ac:dyDescent="0.3">
      <c r="A383" s="747" t="s">
        <v>544</v>
      </c>
      <c r="B383" s="748" t="s">
        <v>545</v>
      </c>
      <c r="C383" s="749" t="s">
        <v>561</v>
      </c>
      <c r="D383" s="750" t="s">
        <v>562</v>
      </c>
      <c r="E383" s="751">
        <v>50113001</v>
      </c>
      <c r="F383" s="750" t="s">
        <v>570</v>
      </c>
      <c r="G383" s="749" t="s">
        <v>571</v>
      </c>
      <c r="H383" s="749">
        <v>191836</v>
      </c>
      <c r="I383" s="749">
        <v>91836</v>
      </c>
      <c r="J383" s="749" t="s">
        <v>1221</v>
      </c>
      <c r="K383" s="749" t="s">
        <v>1223</v>
      </c>
      <c r="L383" s="752">
        <v>44.537142857142875</v>
      </c>
      <c r="M383" s="752">
        <v>7</v>
      </c>
      <c r="N383" s="753">
        <v>311.7600000000001</v>
      </c>
    </row>
    <row r="384" spans="1:14" ht="14.4" customHeight="1" x14ac:dyDescent="0.3">
      <c r="A384" s="747" t="s">
        <v>544</v>
      </c>
      <c r="B384" s="748" t="s">
        <v>545</v>
      </c>
      <c r="C384" s="749" t="s">
        <v>561</v>
      </c>
      <c r="D384" s="750" t="s">
        <v>562</v>
      </c>
      <c r="E384" s="751">
        <v>50113001</v>
      </c>
      <c r="F384" s="750" t="s">
        <v>570</v>
      </c>
      <c r="G384" s="749" t="s">
        <v>571</v>
      </c>
      <c r="H384" s="749">
        <v>168447</v>
      </c>
      <c r="I384" s="749">
        <v>168447</v>
      </c>
      <c r="J384" s="749" t="s">
        <v>1224</v>
      </c>
      <c r="K384" s="749" t="s">
        <v>677</v>
      </c>
      <c r="L384" s="752">
        <v>776.37545454545466</v>
      </c>
      <c r="M384" s="752">
        <v>11</v>
      </c>
      <c r="N384" s="753">
        <v>8540.130000000001</v>
      </c>
    </row>
    <row r="385" spans="1:14" ht="14.4" customHeight="1" x14ac:dyDescent="0.3">
      <c r="A385" s="747" t="s">
        <v>544</v>
      </c>
      <c r="B385" s="748" t="s">
        <v>545</v>
      </c>
      <c r="C385" s="749" t="s">
        <v>561</v>
      </c>
      <c r="D385" s="750" t="s">
        <v>562</v>
      </c>
      <c r="E385" s="751">
        <v>50113001</v>
      </c>
      <c r="F385" s="750" t="s">
        <v>570</v>
      </c>
      <c r="G385" s="749" t="s">
        <v>571</v>
      </c>
      <c r="H385" s="749">
        <v>168451</v>
      </c>
      <c r="I385" s="749">
        <v>168451</v>
      </c>
      <c r="J385" s="749" t="s">
        <v>1224</v>
      </c>
      <c r="K385" s="749" t="s">
        <v>1132</v>
      </c>
      <c r="L385" s="752">
        <v>2331.15</v>
      </c>
      <c r="M385" s="752">
        <v>2</v>
      </c>
      <c r="N385" s="753">
        <v>4662.3</v>
      </c>
    </row>
    <row r="386" spans="1:14" ht="14.4" customHeight="1" x14ac:dyDescent="0.3">
      <c r="A386" s="747" t="s">
        <v>544</v>
      </c>
      <c r="B386" s="748" t="s">
        <v>545</v>
      </c>
      <c r="C386" s="749" t="s">
        <v>561</v>
      </c>
      <c r="D386" s="750" t="s">
        <v>562</v>
      </c>
      <c r="E386" s="751">
        <v>50113001</v>
      </c>
      <c r="F386" s="750" t="s">
        <v>570</v>
      </c>
      <c r="G386" s="749" t="s">
        <v>571</v>
      </c>
      <c r="H386" s="749">
        <v>132086</v>
      </c>
      <c r="I386" s="749">
        <v>32086</v>
      </c>
      <c r="J386" s="749" t="s">
        <v>1225</v>
      </c>
      <c r="K386" s="749" t="s">
        <v>1226</v>
      </c>
      <c r="L386" s="752">
        <v>19.338571428571431</v>
      </c>
      <c r="M386" s="752">
        <v>7</v>
      </c>
      <c r="N386" s="753">
        <v>135.37</v>
      </c>
    </row>
    <row r="387" spans="1:14" ht="14.4" customHeight="1" x14ac:dyDescent="0.3">
      <c r="A387" s="747" t="s">
        <v>544</v>
      </c>
      <c r="B387" s="748" t="s">
        <v>545</v>
      </c>
      <c r="C387" s="749" t="s">
        <v>561</v>
      </c>
      <c r="D387" s="750" t="s">
        <v>562</v>
      </c>
      <c r="E387" s="751">
        <v>50113001</v>
      </c>
      <c r="F387" s="750" t="s">
        <v>570</v>
      </c>
      <c r="G387" s="749" t="s">
        <v>571</v>
      </c>
      <c r="H387" s="749">
        <v>159672</v>
      </c>
      <c r="I387" s="749">
        <v>59672</v>
      </c>
      <c r="J387" s="749" t="s">
        <v>1227</v>
      </c>
      <c r="K387" s="749" t="s">
        <v>1228</v>
      </c>
      <c r="L387" s="752">
        <v>47.07</v>
      </c>
      <c r="M387" s="752">
        <v>2</v>
      </c>
      <c r="N387" s="753">
        <v>94.14</v>
      </c>
    </row>
    <row r="388" spans="1:14" ht="14.4" customHeight="1" x14ac:dyDescent="0.3">
      <c r="A388" s="747" t="s">
        <v>544</v>
      </c>
      <c r="B388" s="748" t="s">
        <v>545</v>
      </c>
      <c r="C388" s="749" t="s">
        <v>561</v>
      </c>
      <c r="D388" s="750" t="s">
        <v>562</v>
      </c>
      <c r="E388" s="751">
        <v>50113001</v>
      </c>
      <c r="F388" s="750" t="s">
        <v>570</v>
      </c>
      <c r="G388" s="749" t="s">
        <v>571</v>
      </c>
      <c r="H388" s="749">
        <v>159673</v>
      </c>
      <c r="I388" s="749">
        <v>59673</v>
      </c>
      <c r="J388" s="749" t="s">
        <v>1227</v>
      </c>
      <c r="K388" s="749" t="s">
        <v>1229</v>
      </c>
      <c r="L388" s="752">
        <v>71.47</v>
      </c>
      <c r="M388" s="752">
        <v>1</v>
      </c>
      <c r="N388" s="753">
        <v>71.47</v>
      </c>
    </row>
    <row r="389" spans="1:14" ht="14.4" customHeight="1" x14ac:dyDescent="0.3">
      <c r="A389" s="747" t="s">
        <v>544</v>
      </c>
      <c r="B389" s="748" t="s">
        <v>545</v>
      </c>
      <c r="C389" s="749" t="s">
        <v>561</v>
      </c>
      <c r="D389" s="750" t="s">
        <v>562</v>
      </c>
      <c r="E389" s="751">
        <v>50113001</v>
      </c>
      <c r="F389" s="750" t="s">
        <v>570</v>
      </c>
      <c r="G389" s="749" t="s">
        <v>571</v>
      </c>
      <c r="H389" s="749">
        <v>214619</v>
      </c>
      <c r="I389" s="749">
        <v>214619</v>
      </c>
      <c r="J389" s="749" t="s">
        <v>1230</v>
      </c>
      <c r="K389" s="749" t="s">
        <v>1231</v>
      </c>
      <c r="L389" s="752">
        <v>224.40000000000006</v>
      </c>
      <c r="M389" s="752">
        <v>1</v>
      </c>
      <c r="N389" s="753">
        <v>224.40000000000006</v>
      </c>
    </row>
    <row r="390" spans="1:14" ht="14.4" customHeight="1" x14ac:dyDescent="0.3">
      <c r="A390" s="747" t="s">
        <v>544</v>
      </c>
      <c r="B390" s="748" t="s">
        <v>545</v>
      </c>
      <c r="C390" s="749" t="s">
        <v>561</v>
      </c>
      <c r="D390" s="750" t="s">
        <v>562</v>
      </c>
      <c r="E390" s="751">
        <v>50113001</v>
      </c>
      <c r="F390" s="750" t="s">
        <v>570</v>
      </c>
      <c r="G390" s="749" t="s">
        <v>571</v>
      </c>
      <c r="H390" s="749">
        <v>102828</v>
      </c>
      <c r="I390" s="749">
        <v>2828</v>
      </c>
      <c r="J390" s="749" t="s">
        <v>1232</v>
      </c>
      <c r="K390" s="749" t="s">
        <v>1233</v>
      </c>
      <c r="L390" s="752">
        <v>42.39</v>
      </c>
      <c r="M390" s="752">
        <v>4</v>
      </c>
      <c r="N390" s="753">
        <v>169.56</v>
      </c>
    </row>
    <row r="391" spans="1:14" ht="14.4" customHeight="1" x14ac:dyDescent="0.3">
      <c r="A391" s="747" t="s">
        <v>544</v>
      </c>
      <c r="B391" s="748" t="s">
        <v>545</v>
      </c>
      <c r="C391" s="749" t="s">
        <v>561</v>
      </c>
      <c r="D391" s="750" t="s">
        <v>562</v>
      </c>
      <c r="E391" s="751">
        <v>50113001</v>
      </c>
      <c r="F391" s="750" t="s">
        <v>570</v>
      </c>
      <c r="G391" s="749" t="s">
        <v>571</v>
      </c>
      <c r="H391" s="749">
        <v>850072</v>
      </c>
      <c r="I391" s="749">
        <v>162502</v>
      </c>
      <c r="J391" s="749" t="s">
        <v>1234</v>
      </c>
      <c r="K391" s="749" t="s">
        <v>1235</v>
      </c>
      <c r="L391" s="752">
        <v>56.100000000000009</v>
      </c>
      <c r="M391" s="752">
        <v>7</v>
      </c>
      <c r="N391" s="753">
        <v>392.70000000000005</v>
      </c>
    </row>
    <row r="392" spans="1:14" ht="14.4" customHeight="1" x14ac:dyDescent="0.3">
      <c r="A392" s="747" t="s">
        <v>544</v>
      </c>
      <c r="B392" s="748" t="s">
        <v>545</v>
      </c>
      <c r="C392" s="749" t="s">
        <v>561</v>
      </c>
      <c r="D392" s="750" t="s">
        <v>562</v>
      </c>
      <c r="E392" s="751">
        <v>50113001</v>
      </c>
      <c r="F392" s="750" t="s">
        <v>570</v>
      </c>
      <c r="G392" s="749" t="s">
        <v>571</v>
      </c>
      <c r="H392" s="749">
        <v>150117</v>
      </c>
      <c r="I392" s="749">
        <v>50117</v>
      </c>
      <c r="J392" s="749" t="s">
        <v>1236</v>
      </c>
      <c r="K392" s="749" t="s">
        <v>1237</v>
      </c>
      <c r="L392" s="752">
        <v>158.37333333333342</v>
      </c>
      <c r="M392" s="752">
        <v>3</v>
      </c>
      <c r="N392" s="753">
        <v>475.12000000000023</v>
      </c>
    </row>
    <row r="393" spans="1:14" ht="14.4" customHeight="1" x14ac:dyDescent="0.3">
      <c r="A393" s="747" t="s">
        <v>544</v>
      </c>
      <c r="B393" s="748" t="s">
        <v>545</v>
      </c>
      <c r="C393" s="749" t="s">
        <v>561</v>
      </c>
      <c r="D393" s="750" t="s">
        <v>562</v>
      </c>
      <c r="E393" s="751">
        <v>50113001</v>
      </c>
      <c r="F393" s="750" t="s">
        <v>570</v>
      </c>
      <c r="G393" s="749" t="s">
        <v>580</v>
      </c>
      <c r="H393" s="749">
        <v>190973</v>
      </c>
      <c r="I393" s="749">
        <v>190973</v>
      </c>
      <c r="J393" s="749" t="s">
        <v>1238</v>
      </c>
      <c r="K393" s="749" t="s">
        <v>693</v>
      </c>
      <c r="L393" s="752">
        <v>224.37</v>
      </c>
      <c r="M393" s="752">
        <v>3</v>
      </c>
      <c r="N393" s="753">
        <v>673.11</v>
      </c>
    </row>
    <row r="394" spans="1:14" ht="14.4" customHeight="1" x14ac:dyDescent="0.3">
      <c r="A394" s="747" t="s">
        <v>544</v>
      </c>
      <c r="B394" s="748" t="s">
        <v>545</v>
      </c>
      <c r="C394" s="749" t="s">
        <v>561</v>
      </c>
      <c r="D394" s="750" t="s">
        <v>562</v>
      </c>
      <c r="E394" s="751">
        <v>50113001</v>
      </c>
      <c r="F394" s="750" t="s">
        <v>570</v>
      </c>
      <c r="G394" s="749" t="s">
        <v>580</v>
      </c>
      <c r="H394" s="749">
        <v>190958</v>
      </c>
      <c r="I394" s="749">
        <v>190958</v>
      </c>
      <c r="J394" s="749" t="s">
        <v>1239</v>
      </c>
      <c r="K394" s="749" t="s">
        <v>693</v>
      </c>
      <c r="L394" s="752">
        <v>140.72</v>
      </c>
      <c r="M394" s="752">
        <v>3</v>
      </c>
      <c r="N394" s="753">
        <v>422.15999999999997</v>
      </c>
    </row>
    <row r="395" spans="1:14" ht="14.4" customHeight="1" x14ac:dyDescent="0.3">
      <c r="A395" s="747" t="s">
        <v>544</v>
      </c>
      <c r="B395" s="748" t="s">
        <v>545</v>
      </c>
      <c r="C395" s="749" t="s">
        <v>561</v>
      </c>
      <c r="D395" s="750" t="s">
        <v>562</v>
      </c>
      <c r="E395" s="751">
        <v>50113001</v>
      </c>
      <c r="F395" s="750" t="s">
        <v>570</v>
      </c>
      <c r="G395" s="749" t="s">
        <v>580</v>
      </c>
      <c r="H395" s="749">
        <v>56972</v>
      </c>
      <c r="I395" s="749">
        <v>56972</v>
      </c>
      <c r="J395" s="749" t="s">
        <v>1240</v>
      </c>
      <c r="K395" s="749" t="s">
        <v>1241</v>
      </c>
      <c r="L395" s="752">
        <v>14.770000000000001</v>
      </c>
      <c r="M395" s="752">
        <v>10</v>
      </c>
      <c r="N395" s="753">
        <v>147.70000000000002</v>
      </c>
    </row>
    <row r="396" spans="1:14" ht="14.4" customHeight="1" x14ac:dyDescent="0.3">
      <c r="A396" s="747" t="s">
        <v>544</v>
      </c>
      <c r="B396" s="748" t="s">
        <v>545</v>
      </c>
      <c r="C396" s="749" t="s">
        <v>561</v>
      </c>
      <c r="D396" s="750" t="s">
        <v>562</v>
      </c>
      <c r="E396" s="751">
        <v>50113001</v>
      </c>
      <c r="F396" s="750" t="s">
        <v>570</v>
      </c>
      <c r="G396" s="749" t="s">
        <v>580</v>
      </c>
      <c r="H396" s="749">
        <v>56976</v>
      </c>
      <c r="I396" s="749">
        <v>56976</v>
      </c>
      <c r="J396" s="749" t="s">
        <v>1242</v>
      </c>
      <c r="K396" s="749" t="s">
        <v>1243</v>
      </c>
      <c r="L396" s="752">
        <v>11.840000000000002</v>
      </c>
      <c r="M396" s="752">
        <v>3</v>
      </c>
      <c r="N396" s="753">
        <v>35.520000000000003</v>
      </c>
    </row>
    <row r="397" spans="1:14" ht="14.4" customHeight="1" x14ac:dyDescent="0.3">
      <c r="A397" s="747" t="s">
        <v>544</v>
      </c>
      <c r="B397" s="748" t="s">
        <v>545</v>
      </c>
      <c r="C397" s="749" t="s">
        <v>561</v>
      </c>
      <c r="D397" s="750" t="s">
        <v>562</v>
      </c>
      <c r="E397" s="751">
        <v>50113001</v>
      </c>
      <c r="F397" s="750" t="s">
        <v>570</v>
      </c>
      <c r="G397" s="749" t="s">
        <v>571</v>
      </c>
      <c r="H397" s="749">
        <v>146444</v>
      </c>
      <c r="I397" s="749">
        <v>46444</v>
      </c>
      <c r="J397" s="749" t="s">
        <v>1244</v>
      </c>
      <c r="K397" s="749" t="s">
        <v>1245</v>
      </c>
      <c r="L397" s="752">
        <v>349.90000000000032</v>
      </c>
      <c r="M397" s="752">
        <v>1</v>
      </c>
      <c r="N397" s="753">
        <v>349.90000000000032</v>
      </c>
    </row>
    <row r="398" spans="1:14" ht="14.4" customHeight="1" x14ac:dyDescent="0.3">
      <c r="A398" s="747" t="s">
        <v>544</v>
      </c>
      <c r="B398" s="748" t="s">
        <v>545</v>
      </c>
      <c r="C398" s="749" t="s">
        <v>561</v>
      </c>
      <c r="D398" s="750" t="s">
        <v>562</v>
      </c>
      <c r="E398" s="751">
        <v>50113001</v>
      </c>
      <c r="F398" s="750" t="s">
        <v>570</v>
      </c>
      <c r="G398" s="749" t="s">
        <v>571</v>
      </c>
      <c r="H398" s="749">
        <v>154094</v>
      </c>
      <c r="I398" s="749">
        <v>54094</v>
      </c>
      <c r="J398" s="749" t="s">
        <v>1246</v>
      </c>
      <c r="K398" s="749" t="s">
        <v>1247</v>
      </c>
      <c r="L398" s="752">
        <v>111.39000000000001</v>
      </c>
      <c r="M398" s="752">
        <v>4</v>
      </c>
      <c r="N398" s="753">
        <v>445.56000000000006</v>
      </c>
    </row>
    <row r="399" spans="1:14" ht="14.4" customHeight="1" x14ac:dyDescent="0.3">
      <c r="A399" s="747" t="s">
        <v>544</v>
      </c>
      <c r="B399" s="748" t="s">
        <v>545</v>
      </c>
      <c r="C399" s="749" t="s">
        <v>561</v>
      </c>
      <c r="D399" s="750" t="s">
        <v>562</v>
      </c>
      <c r="E399" s="751">
        <v>50113001</v>
      </c>
      <c r="F399" s="750" t="s">
        <v>570</v>
      </c>
      <c r="G399" s="749" t="s">
        <v>580</v>
      </c>
      <c r="H399" s="749">
        <v>138854</v>
      </c>
      <c r="I399" s="749">
        <v>138854</v>
      </c>
      <c r="J399" s="749" t="s">
        <v>1248</v>
      </c>
      <c r="K399" s="749" t="s">
        <v>675</v>
      </c>
      <c r="L399" s="752">
        <v>422.87000000000052</v>
      </c>
      <c r="M399" s="752">
        <v>1</v>
      </c>
      <c r="N399" s="753">
        <v>422.87000000000052</v>
      </c>
    </row>
    <row r="400" spans="1:14" ht="14.4" customHeight="1" x14ac:dyDescent="0.3">
      <c r="A400" s="747" t="s">
        <v>544</v>
      </c>
      <c r="B400" s="748" t="s">
        <v>545</v>
      </c>
      <c r="C400" s="749" t="s">
        <v>561</v>
      </c>
      <c r="D400" s="750" t="s">
        <v>562</v>
      </c>
      <c r="E400" s="751">
        <v>50113001</v>
      </c>
      <c r="F400" s="750" t="s">
        <v>570</v>
      </c>
      <c r="G400" s="749" t="s">
        <v>580</v>
      </c>
      <c r="H400" s="749">
        <v>174681</v>
      </c>
      <c r="I400" s="749">
        <v>174681</v>
      </c>
      <c r="J400" s="749" t="s">
        <v>1249</v>
      </c>
      <c r="K400" s="749" t="s">
        <v>1250</v>
      </c>
      <c r="L400" s="752">
        <v>219.44000000000005</v>
      </c>
      <c r="M400" s="752">
        <v>1</v>
      </c>
      <c r="N400" s="753">
        <v>219.44000000000005</v>
      </c>
    </row>
    <row r="401" spans="1:14" ht="14.4" customHeight="1" x14ac:dyDescent="0.3">
      <c r="A401" s="747" t="s">
        <v>544</v>
      </c>
      <c r="B401" s="748" t="s">
        <v>545</v>
      </c>
      <c r="C401" s="749" t="s">
        <v>561</v>
      </c>
      <c r="D401" s="750" t="s">
        <v>562</v>
      </c>
      <c r="E401" s="751">
        <v>50113001</v>
      </c>
      <c r="F401" s="750" t="s">
        <v>570</v>
      </c>
      <c r="G401" s="749" t="s">
        <v>580</v>
      </c>
      <c r="H401" s="749">
        <v>150309</v>
      </c>
      <c r="I401" s="749">
        <v>50309</v>
      </c>
      <c r="J401" s="749" t="s">
        <v>1251</v>
      </c>
      <c r="K401" s="749" t="s">
        <v>955</v>
      </c>
      <c r="L401" s="752">
        <v>34.35</v>
      </c>
      <c r="M401" s="752">
        <v>6</v>
      </c>
      <c r="N401" s="753">
        <v>206.10000000000002</v>
      </c>
    </row>
    <row r="402" spans="1:14" ht="14.4" customHeight="1" x14ac:dyDescent="0.3">
      <c r="A402" s="747" t="s">
        <v>544</v>
      </c>
      <c r="B402" s="748" t="s">
        <v>545</v>
      </c>
      <c r="C402" s="749" t="s">
        <v>561</v>
      </c>
      <c r="D402" s="750" t="s">
        <v>562</v>
      </c>
      <c r="E402" s="751">
        <v>50113001</v>
      </c>
      <c r="F402" s="750" t="s">
        <v>570</v>
      </c>
      <c r="G402" s="749" t="s">
        <v>580</v>
      </c>
      <c r="H402" s="749">
        <v>150311</v>
      </c>
      <c r="I402" s="749">
        <v>50311</v>
      </c>
      <c r="J402" s="749" t="s">
        <v>1251</v>
      </c>
      <c r="K402" s="749" t="s">
        <v>1252</v>
      </c>
      <c r="L402" s="752">
        <v>104.78000000000002</v>
      </c>
      <c r="M402" s="752">
        <v>1</v>
      </c>
      <c r="N402" s="753">
        <v>104.78000000000002</v>
      </c>
    </row>
    <row r="403" spans="1:14" ht="14.4" customHeight="1" x14ac:dyDescent="0.3">
      <c r="A403" s="747" t="s">
        <v>544</v>
      </c>
      <c r="B403" s="748" t="s">
        <v>545</v>
      </c>
      <c r="C403" s="749" t="s">
        <v>561</v>
      </c>
      <c r="D403" s="750" t="s">
        <v>562</v>
      </c>
      <c r="E403" s="751">
        <v>50113001</v>
      </c>
      <c r="F403" s="750" t="s">
        <v>570</v>
      </c>
      <c r="G403" s="749" t="s">
        <v>580</v>
      </c>
      <c r="H403" s="749">
        <v>150316</v>
      </c>
      <c r="I403" s="749">
        <v>50316</v>
      </c>
      <c r="J403" s="749" t="s">
        <v>1253</v>
      </c>
      <c r="K403" s="749" t="s">
        <v>588</v>
      </c>
      <c r="L403" s="752">
        <v>69.374999999999986</v>
      </c>
      <c r="M403" s="752">
        <v>2</v>
      </c>
      <c r="N403" s="753">
        <v>138.74999999999997</v>
      </c>
    </row>
    <row r="404" spans="1:14" ht="14.4" customHeight="1" x14ac:dyDescent="0.3">
      <c r="A404" s="747" t="s">
        <v>544</v>
      </c>
      <c r="B404" s="748" t="s">
        <v>545</v>
      </c>
      <c r="C404" s="749" t="s">
        <v>561</v>
      </c>
      <c r="D404" s="750" t="s">
        <v>562</v>
      </c>
      <c r="E404" s="751">
        <v>50113001</v>
      </c>
      <c r="F404" s="750" t="s">
        <v>570</v>
      </c>
      <c r="G404" s="749" t="s">
        <v>580</v>
      </c>
      <c r="H404" s="749">
        <v>150318</v>
      </c>
      <c r="I404" s="749">
        <v>50318</v>
      </c>
      <c r="J404" s="749" t="s">
        <v>1253</v>
      </c>
      <c r="K404" s="749" t="s">
        <v>1254</v>
      </c>
      <c r="L404" s="752">
        <v>207.27000000000004</v>
      </c>
      <c r="M404" s="752">
        <v>2</v>
      </c>
      <c r="N404" s="753">
        <v>414.54000000000008</v>
      </c>
    </row>
    <row r="405" spans="1:14" ht="14.4" customHeight="1" x14ac:dyDescent="0.3">
      <c r="A405" s="747" t="s">
        <v>544</v>
      </c>
      <c r="B405" s="748" t="s">
        <v>545</v>
      </c>
      <c r="C405" s="749" t="s">
        <v>561</v>
      </c>
      <c r="D405" s="750" t="s">
        <v>562</v>
      </c>
      <c r="E405" s="751">
        <v>50113001</v>
      </c>
      <c r="F405" s="750" t="s">
        <v>570</v>
      </c>
      <c r="G405" s="749" t="s">
        <v>580</v>
      </c>
      <c r="H405" s="749">
        <v>850551</v>
      </c>
      <c r="I405" s="749">
        <v>167859</v>
      </c>
      <c r="J405" s="749" t="s">
        <v>1255</v>
      </c>
      <c r="K405" s="749" t="s">
        <v>1256</v>
      </c>
      <c r="L405" s="752">
        <v>272.16000000000003</v>
      </c>
      <c r="M405" s="752">
        <v>1</v>
      </c>
      <c r="N405" s="753">
        <v>272.16000000000003</v>
      </c>
    </row>
    <row r="406" spans="1:14" ht="14.4" customHeight="1" x14ac:dyDescent="0.3">
      <c r="A406" s="747" t="s">
        <v>544</v>
      </c>
      <c r="B406" s="748" t="s">
        <v>545</v>
      </c>
      <c r="C406" s="749" t="s">
        <v>561</v>
      </c>
      <c r="D406" s="750" t="s">
        <v>562</v>
      </c>
      <c r="E406" s="751">
        <v>50113001</v>
      </c>
      <c r="F406" s="750" t="s">
        <v>570</v>
      </c>
      <c r="G406" s="749" t="s">
        <v>580</v>
      </c>
      <c r="H406" s="749">
        <v>194361</v>
      </c>
      <c r="I406" s="749">
        <v>194361</v>
      </c>
      <c r="J406" s="749" t="s">
        <v>1257</v>
      </c>
      <c r="K406" s="749" t="s">
        <v>1258</v>
      </c>
      <c r="L406" s="752">
        <v>1272.1500000000001</v>
      </c>
      <c r="M406" s="752">
        <v>2</v>
      </c>
      <c r="N406" s="753">
        <v>2544.3000000000002</v>
      </c>
    </row>
    <row r="407" spans="1:14" ht="14.4" customHeight="1" x14ac:dyDescent="0.3">
      <c r="A407" s="747" t="s">
        <v>544</v>
      </c>
      <c r="B407" s="748" t="s">
        <v>545</v>
      </c>
      <c r="C407" s="749" t="s">
        <v>561</v>
      </c>
      <c r="D407" s="750" t="s">
        <v>562</v>
      </c>
      <c r="E407" s="751">
        <v>50113001</v>
      </c>
      <c r="F407" s="750" t="s">
        <v>570</v>
      </c>
      <c r="G407" s="749" t="s">
        <v>571</v>
      </c>
      <c r="H407" s="749">
        <v>197864</v>
      </c>
      <c r="I407" s="749">
        <v>97864</v>
      </c>
      <c r="J407" s="749" t="s">
        <v>1259</v>
      </c>
      <c r="K407" s="749" t="s">
        <v>590</v>
      </c>
      <c r="L407" s="752">
        <v>300.59000000000003</v>
      </c>
      <c r="M407" s="752">
        <v>6</v>
      </c>
      <c r="N407" s="753">
        <v>1803.5400000000002</v>
      </c>
    </row>
    <row r="408" spans="1:14" ht="14.4" customHeight="1" x14ac:dyDescent="0.3">
      <c r="A408" s="747" t="s">
        <v>544</v>
      </c>
      <c r="B408" s="748" t="s">
        <v>545</v>
      </c>
      <c r="C408" s="749" t="s">
        <v>561</v>
      </c>
      <c r="D408" s="750" t="s">
        <v>562</v>
      </c>
      <c r="E408" s="751">
        <v>50113001</v>
      </c>
      <c r="F408" s="750" t="s">
        <v>570</v>
      </c>
      <c r="G408" s="749" t="s">
        <v>580</v>
      </c>
      <c r="H408" s="749">
        <v>849896</v>
      </c>
      <c r="I408" s="749">
        <v>134281</v>
      </c>
      <c r="J408" s="749" t="s">
        <v>1260</v>
      </c>
      <c r="K408" s="749" t="s">
        <v>1261</v>
      </c>
      <c r="L408" s="752">
        <v>114.648</v>
      </c>
      <c r="M408" s="752">
        <v>5</v>
      </c>
      <c r="N408" s="753">
        <v>573.24</v>
      </c>
    </row>
    <row r="409" spans="1:14" ht="14.4" customHeight="1" x14ac:dyDescent="0.3">
      <c r="A409" s="747" t="s">
        <v>544</v>
      </c>
      <c r="B409" s="748" t="s">
        <v>545</v>
      </c>
      <c r="C409" s="749" t="s">
        <v>561</v>
      </c>
      <c r="D409" s="750" t="s">
        <v>562</v>
      </c>
      <c r="E409" s="751">
        <v>50113001</v>
      </c>
      <c r="F409" s="750" t="s">
        <v>570</v>
      </c>
      <c r="G409" s="749" t="s">
        <v>580</v>
      </c>
      <c r="H409" s="749">
        <v>845108</v>
      </c>
      <c r="I409" s="749">
        <v>125595</v>
      </c>
      <c r="J409" s="749" t="s">
        <v>1262</v>
      </c>
      <c r="K409" s="749" t="s">
        <v>1263</v>
      </c>
      <c r="L409" s="752">
        <v>77.575000000000017</v>
      </c>
      <c r="M409" s="752">
        <v>2</v>
      </c>
      <c r="N409" s="753">
        <v>155.15000000000003</v>
      </c>
    </row>
    <row r="410" spans="1:14" ht="14.4" customHeight="1" x14ac:dyDescent="0.3">
      <c r="A410" s="747" t="s">
        <v>544</v>
      </c>
      <c r="B410" s="748" t="s">
        <v>545</v>
      </c>
      <c r="C410" s="749" t="s">
        <v>561</v>
      </c>
      <c r="D410" s="750" t="s">
        <v>562</v>
      </c>
      <c r="E410" s="751">
        <v>50113001</v>
      </c>
      <c r="F410" s="750" t="s">
        <v>570</v>
      </c>
      <c r="G410" s="749" t="s">
        <v>580</v>
      </c>
      <c r="H410" s="749">
        <v>845237</v>
      </c>
      <c r="I410" s="749">
        <v>125589</v>
      </c>
      <c r="J410" s="749" t="s">
        <v>1264</v>
      </c>
      <c r="K410" s="749" t="s">
        <v>1265</v>
      </c>
      <c r="L410" s="752">
        <v>49.81</v>
      </c>
      <c r="M410" s="752">
        <v>2</v>
      </c>
      <c r="N410" s="753">
        <v>99.62</v>
      </c>
    </row>
    <row r="411" spans="1:14" ht="14.4" customHeight="1" x14ac:dyDescent="0.3">
      <c r="A411" s="747" t="s">
        <v>544</v>
      </c>
      <c r="B411" s="748" t="s">
        <v>545</v>
      </c>
      <c r="C411" s="749" t="s">
        <v>561</v>
      </c>
      <c r="D411" s="750" t="s">
        <v>562</v>
      </c>
      <c r="E411" s="751">
        <v>50113001</v>
      </c>
      <c r="F411" s="750" t="s">
        <v>570</v>
      </c>
      <c r="G411" s="749" t="s">
        <v>546</v>
      </c>
      <c r="H411" s="749">
        <v>214627</v>
      </c>
      <c r="I411" s="749">
        <v>214627</v>
      </c>
      <c r="J411" s="749" t="s">
        <v>1266</v>
      </c>
      <c r="K411" s="749" t="s">
        <v>1267</v>
      </c>
      <c r="L411" s="752">
        <v>82.499999999999986</v>
      </c>
      <c r="M411" s="752">
        <v>1</v>
      </c>
      <c r="N411" s="753">
        <v>82.499999999999986</v>
      </c>
    </row>
    <row r="412" spans="1:14" ht="14.4" customHeight="1" x14ac:dyDescent="0.3">
      <c r="A412" s="747" t="s">
        <v>544</v>
      </c>
      <c r="B412" s="748" t="s">
        <v>545</v>
      </c>
      <c r="C412" s="749" t="s">
        <v>561</v>
      </c>
      <c r="D412" s="750" t="s">
        <v>562</v>
      </c>
      <c r="E412" s="751">
        <v>50113001</v>
      </c>
      <c r="F412" s="750" t="s">
        <v>570</v>
      </c>
      <c r="G412" s="749" t="s">
        <v>580</v>
      </c>
      <c r="H412" s="749">
        <v>214628</v>
      </c>
      <c r="I412" s="749">
        <v>214628</v>
      </c>
      <c r="J412" s="749" t="s">
        <v>1268</v>
      </c>
      <c r="K412" s="749" t="s">
        <v>1269</v>
      </c>
      <c r="L412" s="752">
        <v>71.566666666666677</v>
      </c>
      <c r="M412" s="752">
        <v>3</v>
      </c>
      <c r="N412" s="753">
        <v>214.70000000000005</v>
      </c>
    </row>
    <row r="413" spans="1:14" ht="14.4" customHeight="1" x14ac:dyDescent="0.3">
      <c r="A413" s="747" t="s">
        <v>544</v>
      </c>
      <c r="B413" s="748" t="s">
        <v>545</v>
      </c>
      <c r="C413" s="749" t="s">
        <v>561</v>
      </c>
      <c r="D413" s="750" t="s">
        <v>562</v>
      </c>
      <c r="E413" s="751">
        <v>50113001</v>
      </c>
      <c r="F413" s="750" t="s">
        <v>570</v>
      </c>
      <c r="G413" s="749" t="s">
        <v>580</v>
      </c>
      <c r="H413" s="749">
        <v>115562</v>
      </c>
      <c r="I413" s="749">
        <v>115562</v>
      </c>
      <c r="J413" s="749" t="s">
        <v>1270</v>
      </c>
      <c r="K413" s="749" t="s">
        <v>1271</v>
      </c>
      <c r="L413" s="752">
        <v>131.97000000000003</v>
      </c>
      <c r="M413" s="752">
        <v>1</v>
      </c>
      <c r="N413" s="753">
        <v>131.97000000000003</v>
      </c>
    </row>
    <row r="414" spans="1:14" ht="14.4" customHeight="1" x14ac:dyDescent="0.3">
      <c r="A414" s="747" t="s">
        <v>544</v>
      </c>
      <c r="B414" s="748" t="s">
        <v>545</v>
      </c>
      <c r="C414" s="749" t="s">
        <v>561</v>
      </c>
      <c r="D414" s="750" t="s">
        <v>562</v>
      </c>
      <c r="E414" s="751">
        <v>50113001</v>
      </c>
      <c r="F414" s="750" t="s">
        <v>570</v>
      </c>
      <c r="G414" s="749" t="s">
        <v>571</v>
      </c>
      <c r="H414" s="749">
        <v>202789</v>
      </c>
      <c r="I414" s="749">
        <v>202789</v>
      </c>
      <c r="J414" s="749" t="s">
        <v>1272</v>
      </c>
      <c r="K414" s="749" t="s">
        <v>1273</v>
      </c>
      <c r="L414" s="752">
        <v>70.620638297872347</v>
      </c>
      <c r="M414" s="752">
        <v>47</v>
      </c>
      <c r="N414" s="753">
        <v>3319.17</v>
      </c>
    </row>
    <row r="415" spans="1:14" ht="14.4" customHeight="1" x14ac:dyDescent="0.3">
      <c r="A415" s="747" t="s">
        <v>544</v>
      </c>
      <c r="B415" s="748" t="s">
        <v>545</v>
      </c>
      <c r="C415" s="749" t="s">
        <v>561</v>
      </c>
      <c r="D415" s="750" t="s">
        <v>562</v>
      </c>
      <c r="E415" s="751">
        <v>50113001</v>
      </c>
      <c r="F415" s="750" t="s">
        <v>570</v>
      </c>
      <c r="G415" s="749" t="s">
        <v>571</v>
      </c>
      <c r="H415" s="749">
        <v>202790</v>
      </c>
      <c r="I415" s="749">
        <v>202790</v>
      </c>
      <c r="J415" s="749" t="s">
        <v>1272</v>
      </c>
      <c r="K415" s="749" t="s">
        <v>1274</v>
      </c>
      <c r="L415" s="752">
        <v>112.19999999999999</v>
      </c>
      <c r="M415" s="752">
        <v>3</v>
      </c>
      <c r="N415" s="753">
        <v>336.59999999999997</v>
      </c>
    </row>
    <row r="416" spans="1:14" ht="14.4" customHeight="1" x14ac:dyDescent="0.3">
      <c r="A416" s="747" t="s">
        <v>544</v>
      </c>
      <c r="B416" s="748" t="s">
        <v>545</v>
      </c>
      <c r="C416" s="749" t="s">
        <v>561</v>
      </c>
      <c r="D416" s="750" t="s">
        <v>562</v>
      </c>
      <c r="E416" s="751">
        <v>50113001</v>
      </c>
      <c r="F416" s="750" t="s">
        <v>570</v>
      </c>
      <c r="G416" s="749" t="s">
        <v>571</v>
      </c>
      <c r="H416" s="749">
        <v>103550</v>
      </c>
      <c r="I416" s="749">
        <v>3550</v>
      </c>
      <c r="J416" s="749" t="s">
        <v>1275</v>
      </c>
      <c r="K416" s="749" t="s">
        <v>905</v>
      </c>
      <c r="L416" s="752">
        <v>39.887999999999991</v>
      </c>
      <c r="M416" s="752">
        <v>10</v>
      </c>
      <c r="N416" s="753">
        <v>398.87999999999988</v>
      </c>
    </row>
    <row r="417" spans="1:14" ht="14.4" customHeight="1" x14ac:dyDescent="0.3">
      <c r="A417" s="747" t="s">
        <v>544</v>
      </c>
      <c r="B417" s="748" t="s">
        <v>545</v>
      </c>
      <c r="C417" s="749" t="s">
        <v>561</v>
      </c>
      <c r="D417" s="750" t="s">
        <v>562</v>
      </c>
      <c r="E417" s="751">
        <v>50113001</v>
      </c>
      <c r="F417" s="750" t="s">
        <v>570</v>
      </c>
      <c r="G417" s="749" t="s">
        <v>571</v>
      </c>
      <c r="H417" s="749">
        <v>130434</v>
      </c>
      <c r="I417" s="749">
        <v>30434</v>
      </c>
      <c r="J417" s="749" t="s">
        <v>1275</v>
      </c>
      <c r="K417" s="749" t="s">
        <v>1276</v>
      </c>
      <c r="L417" s="752">
        <v>156.63000000000002</v>
      </c>
      <c r="M417" s="752">
        <v>3</v>
      </c>
      <c r="N417" s="753">
        <v>469.8900000000001</v>
      </c>
    </row>
    <row r="418" spans="1:14" ht="14.4" customHeight="1" x14ac:dyDescent="0.3">
      <c r="A418" s="747" t="s">
        <v>544</v>
      </c>
      <c r="B418" s="748" t="s">
        <v>545</v>
      </c>
      <c r="C418" s="749" t="s">
        <v>561</v>
      </c>
      <c r="D418" s="750" t="s">
        <v>562</v>
      </c>
      <c r="E418" s="751">
        <v>50113001</v>
      </c>
      <c r="F418" s="750" t="s">
        <v>570</v>
      </c>
      <c r="G418" s="749" t="s">
        <v>580</v>
      </c>
      <c r="H418" s="749">
        <v>201082</v>
      </c>
      <c r="I418" s="749">
        <v>201082</v>
      </c>
      <c r="J418" s="749" t="s">
        <v>1277</v>
      </c>
      <c r="K418" s="749" t="s">
        <v>1278</v>
      </c>
      <c r="L418" s="752">
        <v>86.137142857142862</v>
      </c>
      <c r="M418" s="752">
        <v>7</v>
      </c>
      <c r="N418" s="753">
        <v>602.96</v>
      </c>
    </row>
    <row r="419" spans="1:14" ht="14.4" customHeight="1" x14ac:dyDescent="0.3">
      <c r="A419" s="747" t="s">
        <v>544</v>
      </c>
      <c r="B419" s="748" t="s">
        <v>545</v>
      </c>
      <c r="C419" s="749" t="s">
        <v>561</v>
      </c>
      <c r="D419" s="750" t="s">
        <v>562</v>
      </c>
      <c r="E419" s="751">
        <v>50113001</v>
      </c>
      <c r="F419" s="750" t="s">
        <v>570</v>
      </c>
      <c r="G419" s="749" t="s">
        <v>571</v>
      </c>
      <c r="H419" s="749">
        <v>118279</v>
      </c>
      <c r="I419" s="749">
        <v>18279</v>
      </c>
      <c r="J419" s="749" t="s">
        <v>1279</v>
      </c>
      <c r="K419" s="749" t="s">
        <v>678</v>
      </c>
      <c r="L419" s="752">
        <v>1241</v>
      </c>
      <c r="M419" s="752">
        <v>1</v>
      </c>
      <c r="N419" s="753">
        <v>1241</v>
      </c>
    </row>
    <row r="420" spans="1:14" ht="14.4" customHeight="1" x14ac:dyDescent="0.3">
      <c r="A420" s="747" t="s">
        <v>544</v>
      </c>
      <c r="B420" s="748" t="s">
        <v>545</v>
      </c>
      <c r="C420" s="749" t="s">
        <v>561</v>
      </c>
      <c r="D420" s="750" t="s">
        <v>562</v>
      </c>
      <c r="E420" s="751">
        <v>50113001</v>
      </c>
      <c r="F420" s="750" t="s">
        <v>570</v>
      </c>
      <c r="G420" s="749" t="s">
        <v>571</v>
      </c>
      <c r="H420" s="749">
        <v>196118</v>
      </c>
      <c r="I420" s="749">
        <v>96118</v>
      </c>
      <c r="J420" s="749" t="s">
        <v>1280</v>
      </c>
      <c r="K420" s="749" t="s">
        <v>1281</v>
      </c>
      <c r="L420" s="752">
        <v>511.13</v>
      </c>
      <c r="M420" s="752">
        <v>1</v>
      </c>
      <c r="N420" s="753">
        <v>511.13</v>
      </c>
    </row>
    <row r="421" spans="1:14" ht="14.4" customHeight="1" x14ac:dyDescent="0.3">
      <c r="A421" s="747" t="s">
        <v>544</v>
      </c>
      <c r="B421" s="748" t="s">
        <v>545</v>
      </c>
      <c r="C421" s="749" t="s">
        <v>561</v>
      </c>
      <c r="D421" s="750" t="s">
        <v>562</v>
      </c>
      <c r="E421" s="751">
        <v>50113001</v>
      </c>
      <c r="F421" s="750" t="s">
        <v>570</v>
      </c>
      <c r="G421" s="749" t="s">
        <v>571</v>
      </c>
      <c r="H421" s="749">
        <v>225452</v>
      </c>
      <c r="I421" s="749">
        <v>225452</v>
      </c>
      <c r="J421" s="749" t="s">
        <v>1280</v>
      </c>
      <c r="K421" s="749" t="s">
        <v>1281</v>
      </c>
      <c r="L421" s="752">
        <v>511.12999999999994</v>
      </c>
      <c r="M421" s="752">
        <v>3</v>
      </c>
      <c r="N421" s="753">
        <v>1533.3899999999999</v>
      </c>
    </row>
    <row r="422" spans="1:14" ht="14.4" customHeight="1" x14ac:dyDescent="0.3">
      <c r="A422" s="747" t="s">
        <v>544</v>
      </c>
      <c r="B422" s="748" t="s">
        <v>545</v>
      </c>
      <c r="C422" s="749" t="s">
        <v>561</v>
      </c>
      <c r="D422" s="750" t="s">
        <v>562</v>
      </c>
      <c r="E422" s="751">
        <v>50113001</v>
      </c>
      <c r="F422" s="750" t="s">
        <v>570</v>
      </c>
      <c r="G422" s="749" t="s">
        <v>571</v>
      </c>
      <c r="H422" s="749">
        <v>184325</v>
      </c>
      <c r="I422" s="749">
        <v>84325</v>
      </c>
      <c r="J422" s="749" t="s">
        <v>1282</v>
      </c>
      <c r="K422" s="749" t="s">
        <v>1283</v>
      </c>
      <c r="L422" s="752">
        <v>76.819999999999993</v>
      </c>
      <c r="M422" s="752">
        <v>1</v>
      </c>
      <c r="N422" s="753">
        <v>76.819999999999993</v>
      </c>
    </row>
    <row r="423" spans="1:14" ht="14.4" customHeight="1" x14ac:dyDescent="0.3">
      <c r="A423" s="747" t="s">
        <v>544</v>
      </c>
      <c r="B423" s="748" t="s">
        <v>545</v>
      </c>
      <c r="C423" s="749" t="s">
        <v>561</v>
      </c>
      <c r="D423" s="750" t="s">
        <v>562</v>
      </c>
      <c r="E423" s="751">
        <v>50113001</v>
      </c>
      <c r="F423" s="750" t="s">
        <v>570</v>
      </c>
      <c r="G423" s="749" t="s">
        <v>571</v>
      </c>
      <c r="H423" s="749">
        <v>184785</v>
      </c>
      <c r="I423" s="749">
        <v>84785</v>
      </c>
      <c r="J423" s="749" t="s">
        <v>1282</v>
      </c>
      <c r="K423" s="749" t="s">
        <v>1284</v>
      </c>
      <c r="L423" s="752">
        <v>192.95999999999998</v>
      </c>
      <c r="M423" s="752">
        <v>2</v>
      </c>
      <c r="N423" s="753">
        <v>385.91999999999996</v>
      </c>
    </row>
    <row r="424" spans="1:14" ht="14.4" customHeight="1" x14ac:dyDescent="0.3">
      <c r="A424" s="747" t="s">
        <v>544</v>
      </c>
      <c r="B424" s="748" t="s">
        <v>545</v>
      </c>
      <c r="C424" s="749" t="s">
        <v>561</v>
      </c>
      <c r="D424" s="750" t="s">
        <v>562</v>
      </c>
      <c r="E424" s="751">
        <v>50113001</v>
      </c>
      <c r="F424" s="750" t="s">
        <v>570</v>
      </c>
      <c r="G424" s="749" t="s">
        <v>571</v>
      </c>
      <c r="H424" s="749">
        <v>112023</v>
      </c>
      <c r="I424" s="749">
        <v>12023</v>
      </c>
      <c r="J424" s="749" t="s">
        <v>1285</v>
      </c>
      <c r="K424" s="749" t="s">
        <v>1286</v>
      </c>
      <c r="L424" s="752">
        <v>70.50333333333333</v>
      </c>
      <c r="M424" s="752">
        <v>9</v>
      </c>
      <c r="N424" s="753">
        <v>634.53</v>
      </c>
    </row>
    <row r="425" spans="1:14" ht="14.4" customHeight="1" x14ac:dyDescent="0.3">
      <c r="A425" s="747" t="s">
        <v>544</v>
      </c>
      <c r="B425" s="748" t="s">
        <v>545</v>
      </c>
      <c r="C425" s="749" t="s">
        <v>561</v>
      </c>
      <c r="D425" s="750" t="s">
        <v>562</v>
      </c>
      <c r="E425" s="751">
        <v>50113001</v>
      </c>
      <c r="F425" s="750" t="s">
        <v>570</v>
      </c>
      <c r="G425" s="749" t="s">
        <v>571</v>
      </c>
      <c r="H425" s="749">
        <v>840155</v>
      </c>
      <c r="I425" s="749">
        <v>0</v>
      </c>
      <c r="J425" s="749" t="s">
        <v>1287</v>
      </c>
      <c r="K425" s="749" t="s">
        <v>546</v>
      </c>
      <c r="L425" s="752">
        <v>62.85</v>
      </c>
      <c r="M425" s="752">
        <v>4</v>
      </c>
      <c r="N425" s="753">
        <v>251.4</v>
      </c>
    </row>
    <row r="426" spans="1:14" ht="14.4" customHeight="1" x14ac:dyDescent="0.3">
      <c r="A426" s="747" t="s">
        <v>544</v>
      </c>
      <c r="B426" s="748" t="s">
        <v>545</v>
      </c>
      <c r="C426" s="749" t="s">
        <v>561</v>
      </c>
      <c r="D426" s="750" t="s">
        <v>562</v>
      </c>
      <c r="E426" s="751">
        <v>50113001</v>
      </c>
      <c r="F426" s="750" t="s">
        <v>570</v>
      </c>
      <c r="G426" s="749" t="s">
        <v>571</v>
      </c>
      <c r="H426" s="749">
        <v>194423</v>
      </c>
      <c r="I426" s="749">
        <v>194423</v>
      </c>
      <c r="J426" s="749" t="s">
        <v>1288</v>
      </c>
      <c r="K426" s="749" t="s">
        <v>1289</v>
      </c>
      <c r="L426" s="752">
        <v>791.18</v>
      </c>
      <c r="M426" s="752">
        <v>1</v>
      </c>
      <c r="N426" s="753">
        <v>791.18</v>
      </c>
    </row>
    <row r="427" spans="1:14" ht="14.4" customHeight="1" x14ac:dyDescent="0.3">
      <c r="A427" s="747" t="s">
        <v>544</v>
      </c>
      <c r="B427" s="748" t="s">
        <v>545</v>
      </c>
      <c r="C427" s="749" t="s">
        <v>561</v>
      </c>
      <c r="D427" s="750" t="s">
        <v>562</v>
      </c>
      <c r="E427" s="751">
        <v>50113001</v>
      </c>
      <c r="F427" s="750" t="s">
        <v>570</v>
      </c>
      <c r="G427" s="749" t="s">
        <v>546</v>
      </c>
      <c r="H427" s="749">
        <v>102871</v>
      </c>
      <c r="I427" s="749">
        <v>2871</v>
      </c>
      <c r="J427" s="749" t="s">
        <v>1290</v>
      </c>
      <c r="K427" s="749" t="s">
        <v>1291</v>
      </c>
      <c r="L427" s="752">
        <v>87.36</v>
      </c>
      <c r="M427" s="752">
        <v>1</v>
      </c>
      <c r="N427" s="753">
        <v>87.36</v>
      </c>
    </row>
    <row r="428" spans="1:14" ht="14.4" customHeight="1" x14ac:dyDescent="0.3">
      <c r="A428" s="747" t="s">
        <v>544</v>
      </c>
      <c r="B428" s="748" t="s">
        <v>545</v>
      </c>
      <c r="C428" s="749" t="s">
        <v>561</v>
      </c>
      <c r="D428" s="750" t="s">
        <v>562</v>
      </c>
      <c r="E428" s="751">
        <v>50113001</v>
      </c>
      <c r="F428" s="750" t="s">
        <v>570</v>
      </c>
      <c r="G428" s="749" t="s">
        <v>571</v>
      </c>
      <c r="H428" s="749">
        <v>100643</v>
      </c>
      <c r="I428" s="749">
        <v>643</v>
      </c>
      <c r="J428" s="749" t="s">
        <v>1292</v>
      </c>
      <c r="K428" s="749" t="s">
        <v>1293</v>
      </c>
      <c r="L428" s="752">
        <v>63.640000000000022</v>
      </c>
      <c r="M428" s="752">
        <v>3</v>
      </c>
      <c r="N428" s="753">
        <v>190.92000000000007</v>
      </c>
    </row>
    <row r="429" spans="1:14" ht="14.4" customHeight="1" x14ac:dyDescent="0.3">
      <c r="A429" s="747" t="s">
        <v>544</v>
      </c>
      <c r="B429" s="748" t="s">
        <v>545</v>
      </c>
      <c r="C429" s="749" t="s">
        <v>561</v>
      </c>
      <c r="D429" s="750" t="s">
        <v>562</v>
      </c>
      <c r="E429" s="751">
        <v>50113001</v>
      </c>
      <c r="F429" s="750" t="s">
        <v>570</v>
      </c>
      <c r="G429" s="749" t="s">
        <v>571</v>
      </c>
      <c r="H429" s="749">
        <v>100641</v>
      </c>
      <c r="I429" s="749">
        <v>641</v>
      </c>
      <c r="J429" s="749" t="s">
        <v>1294</v>
      </c>
      <c r="K429" s="749" t="s">
        <v>1295</v>
      </c>
      <c r="L429" s="752">
        <v>31.239999999999984</v>
      </c>
      <c r="M429" s="752">
        <v>3</v>
      </c>
      <c r="N429" s="753">
        <v>93.719999999999956</v>
      </c>
    </row>
    <row r="430" spans="1:14" ht="14.4" customHeight="1" x14ac:dyDescent="0.3">
      <c r="A430" s="747" t="s">
        <v>544</v>
      </c>
      <c r="B430" s="748" t="s">
        <v>545</v>
      </c>
      <c r="C430" s="749" t="s">
        <v>561</v>
      </c>
      <c r="D430" s="750" t="s">
        <v>562</v>
      </c>
      <c r="E430" s="751">
        <v>50113001</v>
      </c>
      <c r="F430" s="750" t="s">
        <v>570</v>
      </c>
      <c r="G430" s="749" t="s">
        <v>571</v>
      </c>
      <c r="H430" s="749">
        <v>840464</v>
      </c>
      <c r="I430" s="749">
        <v>0</v>
      </c>
      <c r="J430" s="749" t="s">
        <v>1296</v>
      </c>
      <c r="K430" s="749" t="s">
        <v>1297</v>
      </c>
      <c r="L430" s="752">
        <v>45.100000000000009</v>
      </c>
      <c r="M430" s="752">
        <v>1</v>
      </c>
      <c r="N430" s="753">
        <v>45.100000000000009</v>
      </c>
    </row>
    <row r="431" spans="1:14" ht="14.4" customHeight="1" x14ac:dyDescent="0.3">
      <c r="A431" s="747" t="s">
        <v>544</v>
      </c>
      <c r="B431" s="748" t="s">
        <v>545</v>
      </c>
      <c r="C431" s="749" t="s">
        <v>561</v>
      </c>
      <c r="D431" s="750" t="s">
        <v>562</v>
      </c>
      <c r="E431" s="751">
        <v>50113001</v>
      </c>
      <c r="F431" s="750" t="s">
        <v>570</v>
      </c>
      <c r="G431" s="749" t="s">
        <v>580</v>
      </c>
      <c r="H431" s="749">
        <v>194113</v>
      </c>
      <c r="I431" s="749">
        <v>94113</v>
      </c>
      <c r="J431" s="749" t="s">
        <v>1298</v>
      </c>
      <c r="K431" s="749" t="s">
        <v>1299</v>
      </c>
      <c r="L431" s="752">
        <v>111.25</v>
      </c>
      <c r="M431" s="752">
        <v>1</v>
      </c>
      <c r="N431" s="753">
        <v>111.25</v>
      </c>
    </row>
    <row r="432" spans="1:14" ht="14.4" customHeight="1" x14ac:dyDescent="0.3">
      <c r="A432" s="747" t="s">
        <v>544</v>
      </c>
      <c r="B432" s="748" t="s">
        <v>545</v>
      </c>
      <c r="C432" s="749" t="s">
        <v>561</v>
      </c>
      <c r="D432" s="750" t="s">
        <v>562</v>
      </c>
      <c r="E432" s="751">
        <v>50113001</v>
      </c>
      <c r="F432" s="750" t="s">
        <v>570</v>
      </c>
      <c r="G432" s="749" t="s">
        <v>571</v>
      </c>
      <c r="H432" s="749">
        <v>148673</v>
      </c>
      <c r="I432" s="749">
        <v>148673</v>
      </c>
      <c r="J432" s="749" t="s">
        <v>1300</v>
      </c>
      <c r="K432" s="749" t="s">
        <v>1076</v>
      </c>
      <c r="L432" s="752">
        <v>146.29999999999998</v>
      </c>
      <c r="M432" s="752">
        <v>1</v>
      </c>
      <c r="N432" s="753">
        <v>146.29999999999998</v>
      </c>
    </row>
    <row r="433" spans="1:14" ht="14.4" customHeight="1" x14ac:dyDescent="0.3">
      <c r="A433" s="747" t="s">
        <v>544</v>
      </c>
      <c r="B433" s="748" t="s">
        <v>545</v>
      </c>
      <c r="C433" s="749" t="s">
        <v>561</v>
      </c>
      <c r="D433" s="750" t="s">
        <v>562</v>
      </c>
      <c r="E433" s="751">
        <v>50113001</v>
      </c>
      <c r="F433" s="750" t="s">
        <v>570</v>
      </c>
      <c r="G433" s="749" t="s">
        <v>571</v>
      </c>
      <c r="H433" s="749">
        <v>158893</v>
      </c>
      <c r="I433" s="749">
        <v>58893</v>
      </c>
      <c r="J433" s="749" t="s">
        <v>1301</v>
      </c>
      <c r="K433" s="749" t="s">
        <v>1302</v>
      </c>
      <c r="L433" s="752">
        <v>159.62000000000003</v>
      </c>
      <c r="M433" s="752">
        <v>1</v>
      </c>
      <c r="N433" s="753">
        <v>159.62000000000003</v>
      </c>
    </row>
    <row r="434" spans="1:14" ht="14.4" customHeight="1" x14ac:dyDescent="0.3">
      <c r="A434" s="747" t="s">
        <v>544</v>
      </c>
      <c r="B434" s="748" t="s">
        <v>545</v>
      </c>
      <c r="C434" s="749" t="s">
        <v>561</v>
      </c>
      <c r="D434" s="750" t="s">
        <v>562</v>
      </c>
      <c r="E434" s="751">
        <v>50113001</v>
      </c>
      <c r="F434" s="750" t="s">
        <v>570</v>
      </c>
      <c r="G434" s="749" t="s">
        <v>580</v>
      </c>
      <c r="H434" s="749">
        <v>105496</v>
      </c>
      <c r="I434" s="749">
        <v>5496</v>
      </c>
      <c r="J434" s="749" t="s">
        <v>1303</v>
      </c>
      <c r="K434" s="749" t="s">
        <v>1304</v>
      </c>
      <c r="L434" s="752">
        <v>74.95</v>
      </c>
      <c r="M434" s="752">
        <v>1</v>
      </c>
      <c r="N434" s="753">
        <v>74.95</v>
      </c>
    </row>
    <row r="435" spans="1:14" ht="14.4" customHeight="1" x14ac:dyDescent="0.3">
      <c r="A435" s="747" t="s">
        <v>544</v>
      </c>
      <c r="B435" s="748" t="s">
        <v>545</v>
      </c>
      <c r="C435" s="749" t="s">
        <v>561</v>
      </c>
      <c r="D435" s="750" t="s">
        <v>562</v>
      </c>
      <c r="E435" s="751">
        <v>50113001</v>
      </c>
      <c r="F435" s="750" t="s">
        <v>570</v>
      </c>
      <c r="G435" s="749" t="s">
        <v>580</v>
      </c>
      <c r="H435" s="749">
        <v>166030</v>
      </c>
      <c r="I435" s="749">
        <v>66030</v>
      </c>
      <c r="J435" s="749" t="s">
        <v>1303</v>
      </c>
      <c r="K435" s="749" t="s">
        <v>577</v>
      </c>
      <c r="L435" s="752">
        <v>29.83</v>
      </c>
      <c r="M435" s="752">
        <v>1</v>
      </c>
      <c r="N435" s="753">
        <v>29.83</v>
      </c>
    </row>
    <row r="436" spans="1:14" ht="14.4" customHeight="1" x14ac:dyDescent="0.3">
      <c r="A436" s="747" t="s">
        <v>544</v>
      </c>
      <c r="B436" s="748" t="s">
        <v>545</v>
      </c>
      <c r="C436" s="749" t="s">
        <v>561</v>
      </c>
      <c r="D436" s="750" t="s">
        <v>562</v>
      </c>
      <c r="E436" s="751">
        <v>50113001</v>
      </c>
      <c r="F436" s="750" t="s">
        <v>570</v>
      </c>
      <c r="G436" s="749" t="s">
        <v>580</v>
      </c>
      <c r="H436" s="749">
        <v>153950</v>
      </c>
      <c r="I436" s="749">
        <v>53950</v>
      </c>
      <c r="J436" s="749" t="s">
        <v>1305</v>
      </c>
      <c r="K436" s="749" t="s">
        <v>1306</v>
      </c>
      <c r="L436" s="752">
        <v>91.530000000000015</v>
      </c>
      <c r="M436" s="752">
        <v>1</v>
      </c>
      <c r="N436" s="753">
        <v>91.530000000000015</v>
      </c>
    </row>
    <row r="437" spans="1:14" ht="14.4" customHeight="1" x14ac:dyDescent="0.3">
      <c r="A437" s="747" t="s">
        <v>544</v>
      </c>
      <c r="B437" s="748" t="s">
        <v>545</v>
      </c>
      <c r="C437" s="749" t="s">
        <v>561</v>
      </c>
      <c r="D437" s="750" t="s">
        <v>562</v>
      </c>
      <c r="E437" s="751">
        <v>50113001</v>
      </c>
      <c r="F437" s="750" t="s">
        <v>570</v>
      </c>
      <c r="G437" s="749" t="s">
        <v>580</v>
      </c>
      <c r="H437" s="749">
        <v>987473</v>
      </c>
      <c r="I437" s="749">
        <v>146894</v>
      </c>
      <c r="J437" s="749" t="s">
        <v>1307</v>
      </c>
      <c r="K437" s="749" t="s">
        <v>1308</v>
      </c>
      <c r="L437" s="752">
        <v>21.970000000000002</v>
      </c>
      <c r="M437" s="752">
        <v>13</v>
      </c>
      <c r="N437" s="753">
        <v>285.61</v>
      </c>
    </row>
    <row r="438" spans="1:14" ht="14.4" customHeight="1" x14ac:dyDescent="0.3">
      <c r="A438" s="747" t="s">
        <v>544</v>
      </c>
      <c r="B438" s="748" t="s">
        <v>545</v>
      </c>
      <c r="C438" s="749" t="s">
        <v>561</v>
      </c>
      <c r="D438" s="750" t="s">
        <v>562</v>
      </c>
      <c r="E438" s="751">
        <v>50113001</v>
      </c>
      <c r="F438" s="750" t="s">
        <v>570</v>
      </c>
      <c r="G438" s="749" t="s">
        <v>580</v>
      </c>
      <c r="H438" s="749">
        <v>989453</v>
      </c>
      <c r="I438" s="749">
        <v>146899</v>
      </c>
      <c r="J438" s="749" t="s">
        <v>1307</v>
      </c>
      <c r="K438" s="749" t="s">
        <v>1309</v>
      </c>
      <c r="L438" s="752">
        <v>45.490000000000009</v>
      </c>
      <c r="M438" s="752">
        <v>9</v>
      </c>
      <c r="N438" s="753">
        <v>409.41000000000008</v>
      </c>
    </row>
    <row r="439" spans="1:14" ht="14.4" customHeight="1" x14ac:dyDescent="0.3">
      <c r="A439" s="747" t="s">
        <v>544</v>
      </c>
      <c r="B439" s="748" t="s">
        <v>545</v>
      </c>
      <c r="C439" s="749" t="s">
        <v>561</v>
      </c>
      <c r="D439" s="750" t="s">
        <v>562</v>
      </c>
      <c r="E439" s="751">
        <v>50113001</v>
      </c>
      <c r="F439" s="750" t="s">
        <v>570</v>
      </c>
      <c r="G439" s="749" t="s">
        <v>571</v>
      </c>
      <c r="H439" s="749">
        <v>113703</v>
      </c>
      <c r="I439" s="749">
        <v>13703</v>
      </c>
      <c r="J439" s="749" t="s">
        <v>1310</v>
      </c>
      <c r="K439" s="749" t="s">
        <v>1311</v>
      </c>
      <c r="L439" s="752">
        <v>174.37999999999997</v>
      </c>
      <c r="M439" s="752">
        <v>1</v>
      </c>
      <c r="N439" s="753">
        <v>174.37999999999997</v>
      </c>
    </row>
    <row r="440" spans="1:14" ht="14.4" customHeight="1" x14ac:dyDescent="0.3">
      <c r="A440" s="747" t="s">
        <v>544</v>
      </c>
      <c r="B440" s="748" t="s">
        <v>545</v>
      </c>
      <c r="C440" s="749" t="s">
        <v>561</v>
      </c>
      <c r="D440" s="750" t="s">
        <v>562</v>
      </c>
      <c r="E440" s="751">
        <v>50113001</v>
      </c>
      <c r="F440" s="750" t="s">
        <v>570</v>
      </c>
      <c r="G440" s="749" t="s">
        <v>571</v>
      </c>
      <c r="H440" s="749">
        <v>113705</v>
      </c>
      <c r="I440" s="749">
        <v>13705</v>
      </c>
      <c r="J440" s="749" t="s">
        <v>1312</v>
      </c>
      <c r="K440" s="749" t="s">
        <v>1313</v>
      </c>
      <c r="L440" s="752">
        <v>760.64</v>
      </c>
      <c r="M440" s="752">
        <v>1</v>
      </c>
      <c r="N440" s="753">
        <v>760.64</v>
      </c>
    </row>
    <row r="441" spans="1:14" ht="14.4" customHeight="1" x14ac:dyDescent="0.3">
      <c r="A441" s="747" t="s">
        <v>544</v>
      </c>
      <c r="B441" s="748" t="s">
        <v>545</v>
      </c>
      <c r="C441" s="749" t="s">
        <v>561</v>
      </c>
      <c r="D441" s="750" t="s">
        <v>562</v>
      </c>
      <c r="E441" s="751">
        <v>50113001</v>
      </c>
      <c r="F441" s="750" t="s">
        <v>570</v>
      </c>
      <c r="G441" s="749" t="s">
        <v>580</v>
      </c>
      <c r="H441" s="749">
        <v>149483</v>
      </c>
      <c r="I441" s="749">
        <v>149483</v>
      </c>
      <c r="J441" s="749" t="s">
        <v>1314</v>
      </c>
      <c r="K441" s="749" t="s">
        <v>1315</v>
      </c>
      <c r="L441" s="752">
        <v>139.12666666666667</v>
      </c>
      <c r="M441" s="752">
        <v>3</v>
      </c>
      <c r="N441" s="753">
        <v>417.38</v>
      </c>
    </row>
    <row r="442" spans="1:14" ht="14.4" customHeight="1" x14ac:dyDescent="0.3">
      <c r="A442" s="747" t="s">
        <v>544</v>
      </c>
      <c r="B442" s="748" t="s">
        <v>545</v>
      </c>
      <c r="C442" s="749" t="s">
        <v>561</v>
      </c>
      <c r="D442" s="750" t="s">
        <v>562</v>
      </c>
      <c r="E442" s="751">
        <v>50113001</v>
      </c>
      <c r="F442" s="750" t="s">
        <v>570</v>
      </c>
      <c r="G442" s="749" t="s">
        <v>580</v>
      </c>
      <c r="H442" s="749">
        <v>849578</v>
      </c>
      <c r="I442" s="749">
        <v>149480</v>
      </c>
      <c r="J442" s="749" t="s">
        <v>1314</v>
      </c>
      <c r="K442" s="749" t="s">
        <v>1316</v>
      </c>
      <c r="L442" s="752">
        <v>69.446666666666673</v>
      </c>
      <c r="M442" s="752">
        <v>6</v>
      </c>
      <c r="N442" s="753">
        <v>416.68</v>
      </c>
    </row>
    <row r="443" spans="1:14" ht="14.4" customHeight="1" x14ac:dyDescent="0.3">
      <c r="A443" s="747" t="s">
        <v>544</v>
      </c>
      <c r="B443" s="748" t="s">
        <v>545</v>
      </c>
      <c r="C443" s="749" t="s">
        <v>561</v>
      </c>
      <c r="D443" s="750" t="s">
        <v>562</v>
      </c>
      <c r="E443" s="751">
        <v>50113006</v>
      </c>
      <c r="F443" s="750" t="s">
        <v>1317</v>
      </c>
      <c r="G443" s="749" t="s">
        <v>571</v>
      </c>
      <c r="H443" s="749">
        <v>217108</v>
      </c>
      <c r="I443" s="749">
        <v>217108</v>
      </c>
      <c r="J443" s="749" t="s">
        <v>1318</v>
      </c>
      <c r="K443" s="749" t="s">
        <v>1319</v>
      </c>
      <c r="L443" s="752">
        <v>164.73</v>
      </c>
      <c r="M443" s="752">
        <v>1</v>
      </c>
      <c r="N443" s="753">
        <v>164.73</v>
      </c>
    </row>
    <row r="444" spans="1:14" ht="14.4" customHeight="1" x14ac:dyDescent="0.3">
      <c r="A444" s="747" t="s">
        <v>544</v>
      </c>
      <c r="B444" s="748" t="s">
        <v>545</v>
      </c>
      <c r="C444" s="749" t="s">
        <v>561</v>
      </c>
      <c r="D444" s="750" t="s">
        <v>562</v>
      </c>
      <c r="E444" s="751">
        <v>50113006</v>
      </c>
      <c r="F444" s="750" t="s">
        <v>1317</v>
      </c>
      <c r="G444" s="749" t="s">
        <v>580</v>
      </c>
      <c r="H444" s="749">
        <v>217110</v>
      </c>
      <c r="I444" s="749">
        <v>217110</v>
      </c>
      <c r="J444" s="749" t="s">
        <v>1320</v>
      </c>
      <c r="K444" s="749" t="s">
        <v>1319</v>
      </c>
      <c r="L444" s="752">
        <v>164.73000000000002</v>
      </c>
      <c r="M444" s="752">
        <v>12</v>
      </c>
      <c r="N444" s="753">
        <v>1976.7600000000002</v>
      </c>
    </row>
    <row r="445" spans="1:14" ht="14.4" customHeight="1" x14ac:dyDescent="0.3">
      <c r="A445" s="747" t="s">
        <v>544</v>
      </c>
      <c r="B445" s="748" t="s">
        <v>545</v>
      </c>
      <c r="C445" s="749" t="s">
        <v>561</v>
      </c>
      <c r="D445" s="750" t="s">
        <v>562</v>
      </c>
      <c r="E445" s="751">
        <v>50113006</v>
      </c>
      <c r="F445" s="750" t="s">
        <v>1317</v>
      </c>
      <c r="G445" s="749" t="s">
        <v>580</v>
      </c>
      <c r="H445" s="749">
        <v>33833</v>
      </c>
      <c r="I445" s="749">
        <v>33833</v>
      </c>
      <c r="J445" s="749" t="s">
        <v>1321</v>
      </c>
      <c r="K445" s="749" t="s">
        <v>1319</v>
      </c>
      <c r="L445" s="752">
        <v>164.02400000000003</v>
      </c>
      <c r="M445" s="752">
        <v>10</v>
      </c>
      <c r="N445" s="753">
        <v>1640.2400000000002</v>
      </c>
    </row>
    <row r="446" spans="1:14" ht="14.4" customHeight="1" x14ac:dyDescent="0.3">
      <c r="A446" s="747" t="s">
        <v>544</v>
      </c>
      <c r="B446" s="748" t="s">
        <v>545</v>
      </c>
      <c r="C446" s="749" t="s">
        <v>561</v>
      </c>
      <c r="D446" s="750" t="s">
        <v>562</v>
      </c>
      <c r="E446" s="751">
        <v>50113006</v>
      </c>
      <c r="F446" s="750" t="s">
        <v>1317</v>
      </c>
      <c r="G446" s="749" t="s">
        <v>580</v>
      </c>
      <c r="H446" s="749">
        <v>133339</v>
      </c>
      <c r="I446" s="749">
        <v>33339</v>
      </c>
      <c r="J446" s="749" t="s">
        <v>1322</v>
      </c>
      <c r="K446" s="749" t="s">
        <v>1323</v>
      </c>
      <c r="L446" s="752">
        <v>42.201200000000007</v>
      </c>
      <c r="M446" s="752">
        <v>50</v>
      </c>
      <c r="N446" s="753">
        <v>2110.0600000000004</v>
      </c>
    </row>
    <row r="447" spans="1:14" ht="14.4" customHeight="1" x14ac:dyDescent="0.3">
      <c r="A447" s="747" t="s">
        <v>544</v>
      </c>
      <c r="B447" s="748" t="s">
        <v>545</v>
      </c>
      <c r="C447" s="749" t="s">
        <v>561</v>
      </c>
      <c r="D447" s="750" t="s">
        <v>562</v>
      </c>
      <c r="E447" s="751">
        <v>50113006</v>
      </c>
      <c r="F447" s="750" t="s">
        <v>1317</v>
      </c>
      <c r="G447" s="749" t="s">
        <v>580</v>
      </c>
      <c r="H447" s="749">
        <v>133340</v>
      </c>
      <c r="I447" s="749">
        <v>33340</v>
      </c>
      <c r="J447" s="749" t="s">
        <v>1324</v>
      </c>
      <c r="K447" s="749" t="s">
        <v>1323</v>
      </c>
      <c r="L447" s="752">
        <v>40.96882978723405</v>
      </c>
      <c r="M447" s="752">
        <v>94</v>
      </c>
      <c r="N447" s="753">
        <v>3851.0700000000006</v>
      </c>
    </row>
    <row r="448" spans="1:14" ht="14.4" customHeight="1" x14ac:dyDescent="0.3">
      <c r="A448" s="747" t="s">
        <v>544</v>
      </c>
      <c r="B448" s="748" t="s">
        <v>545</v>
      </c>
      <c r="C448" s="749" t="s">
        <v>561</v>
      </c>
      <c r="D448" s="750" t="s">
        <v>562</v>
      </c>
      <c r="E448" s="751">
        <v>50113006</v>
      </c>
      <c r="F448" s="750" t="s">
        <v>1317</v>
      </c>
      <c r="G448" s="749" t="s">
        <v>546</v>
      </c>
      <c r="H448" s="749">
        <v>217112</v>
      </c>
      <c r="I448" s="749">
        <v>217112</v>
      </c>
      <c r="J448" s="749" t="s">
        <v>1325</v>
      </c>
      <c r="K448" s="749" t="s">
        <v>1326</v>
      </c>
      <c r="L448" s="752">
        <v>169.56</v>
      </c>
      <c r="M448" s="752">
        <v>2</v>
      </c>
      <c r="N448" s="753">
        <v>339.12</v>
      </c>
    </row>
    <row r="449" spans="1:14" ht="14.4" customHeight="1" x14ac:dyDescent="0.3">
      <c r="A449" s="747" t="s">
        <v>544</v>
      </c>
      <c r="B449" s="748" t="s">
        <v>545</v>
      </c>
      <c r="C449" s="749" t="s">
        <v>561</v>
      </c>
      <c r="D449" s="750" t="s">
        <v>562</v>
      </c>
      <c r="E449" s="751">
        <v>50113006</v>
      </c>
      <c r="F449" s="750" t="s">
        <v>1317</v>
      </c>
      <c r="G449" s="749" t="s">
        <v>580</v>
      </c>
      <c r="H449" s="749">
        <v>33855</v>
      </c>
      <c r="I449" s="749">
        <v>33855</v>
      </c>
      <c r="J449" s="749" t="s">
        <v>1327</v>
      </c>
      <c r="K449" s="749" t="s">
        <v>1328</v>
      </c>
      <c r="L449" s="752">
        <v>179.26</v>
      </c>
      <c r="M449" s="752">
        <v>2</v>
      </c>
      <c r="N449" s="753">
        <v>358.52</v>
      </c>
    </row>
    <row r="450" spans="1:14" ht="14.4" customHeight="1" x14ac:dyDescent="0.3">
      <c r="A450" s="747" t="s">
        <v>544</v>
      </c>
      <c r="B450" s="748" t="s">
        <v>545</v>
      </c>
      <c r="C450" s="749" t="s">
        <v>561</v>
      </c>
      <c r="D450" s="750" t="s">
        <v>562</v>
      </c>
      <c r="E450" s="751">
        <v>50113006</v>
      </c>
      <c r="F450" s="750" t="s">
        <v>1317</v>
      </c>
      <c r="G450" s="749" t="s">
        <v>580</v>
      </c>
      <c r="H450" s="749">
        <v>33897</v>
      </c>
      <c r="I450" s="749">
        <v>33897</v>
      </c>
      <c r="J450" s="749" t="s">
        <v>1329</v>
      </c>
      <c r="K450" s="749" t="s">
        <v>1330</v>
      </c>
      <c r="L450" s="752">
        <v>149.36500000000001</v>
      </c>
      <c r="M450" s="752">
        <v>4</v>
      </c>
      <c r="N450" s="753">
        <v>597.46</v>
      </c>
    </row>
    <row r="451" spans="1:14" ht="14.4" customHeight="1" x14ac:dyDescent="0.3">
      <c r="A451" s="747" t="s">
        <v>544</v>
      </c>
      <c r="B451" s="748" t="s">
        <v>545</v>
      </c>
      <c r="C451" s="749" t="s">
        <v>561</v>
      </c>
      <c r="D451" s="750" t="s">
        <v>562</v>
      </c>
      <c r="E451" s="751">
        <v>50113006</v>
      </c>
      <c r="F451" s="750" t="s">
        <v>1317</v>
      </c>
      <c r="G451" s="749" t="s">
        <v>580</v>
      </c>
      <c r="H451" s="749">
        <v>33740</v>
      </c>
      <c r="I451" s="749">
        <v>33740</v>
      </c>
      <c r="J451" s="749" t="s">
        <v>1331</v>
      </c>
      <c r="K451" s="749" t="s">
        <v>1330</v>
      </c>
      <c r="L451" s="752">
        <v>141.0888888888889</v>
      </c>
      <c r="M451" s="752">
        <v>9</v>
      </c>
      <c r="N451" s="753">
        <v>1269.8000000000002</v>
      </c>
    </row>
    <row r="452" spans="1:14" ht="14.4" customHeight="1" x14ac:dyDescent="0.3">
      <c r="A452" s="747" t="s">
        <v>544</v>
      </c>
      <c r="B452" s="748" t="s">
        <v>545</v>
      </c>
      <c r="C452" s="749" t="s">
        <v>561</v>
      </c>
      <c r="D452" s="750" t="s">
        <v>562</v>
      </c>
      <c r="E452" s="751">
        <v>50113006</v>
      </c>
      <c r="F452" s="750" t="s">
        <v>1317</v>
      </c>
      <c r="G452" s="749" t="s">
        <v>580</v>
      </c>
      <c r="H452" s="749">
        <v>33739</v>
      </c>
      <c r="I452" s="749">
        <v>33739</v>
      </c>
      <c r="J452" s="749" t="s">
        <v>1332</v>
      </c>
      <c r="K452" s="749" t="s">
        <v>1330</v>
      </c>
      <c r="L452" s="752">
        <v>139.42384615384617</v>
      </c>
      <c r="M452" s="752">
        <v>13</v>
      </c>
      <c r="N452" s="753">
        <v>1812.5100000000002</v>
      </c>
    </row>
    <row r="453" spans="1:14" ht="14.4" customHeight="1" x14ac:dyDescent="0.3">
      <c r="A453" s="747" t="s">
        <v>544</v>
      </c>
      <c r="B453" s="748" t="s">
        <v>545</v>
      </c>
      <c r="C453" s="749" t="s">
        <v>561</v>
      </c>
      <c r="D453" s="750" t="s">
        <v>562</v>
      </c>
      <c r="E453" s="751">
        <v>50113006</v>
      </c>
      <c r="F453" s="750" t="s">
        <v>1317</v>
      </c>
      <c r="G453" s="749" t="s">
        <v>580</v>
      </c>
      <c r="H453" s="749">
        <v>846763</v>
      </c>
      <c r="I453" s="749">
        <v>33419</v>
      </c>
      <c r="J453" s="749" t="s">
        <v>1333</v>
      </c>
      <c r="K453" s="749" t="s">
        <v>1330</v>
      </c>
      <c r="L453" s="752">
        <v>129.148</v>
      </c>
      <c r="M453" s="752">
        <v>10</v>
      </c>
      <c r="N453" s="753">
        <v>1291.48</v>
      </c>
    </row>
    <row r="454" spans="1:14" ht="14.4" customHeight="1" x14ac:dyDescent="0.3">
      <c r="A454" s="747" t="s">
        <v>544</v>
      </c>
      <c r="B454" s="748" t="s">
        <v>545</v>
      </c>
      <c r="C454" s="749" t="s">
        <v>561</v>
      </c>
      <c r="D454" s="750" t="s">
        <v>562</v>
      </c>
      <c r="E454" s="751">
        <v>50113006</v>
      </c>
      <c r="F454" s="750" t="s">
        <v>1317</v>
      </c>
      <c r="G454" s="749" t="s">
        <v>580</v>
      </c>
      <c r="H454" s="749">
        <v>846764</v>
      </c>
      <c r="I454" s="749">
        <v>33418</v>
      </c>
      <c r="J454" s="749" t="s">
        <v>1334</v>
      </c>
      <c r="K454" s="749" t="s">
        <v>1330</v>
      </c>
      <c r="L454" s="752">
        <v>135.6</v>
      </c>
      <c r="M454" s="752">
        <v>4</v>
      </c>
      <c r="N454" s="753">
        <v>542.4</v>
      </c>
    </row>
    <row r="455" spans="1:14" ht="14.4" customHeight="1" x14ac:dyDescent="0.3">
      <c r="A455" s="747" t="s">
        <v>544</v>
      </c>
      <c r="B455" s="748" t="s">
        <v>545</v>
      </c>
      <c r="C455" s="749" t="s">
        <v>561</v>
      </c>
      <c r="D455" s="750" t="s">
        <v>562</v>
      </c>
      <c r="E455" s="751">
        <v>50113006</v>
      </c>
      <c r="F455" s="750" t="s">
        <v>1317</v>
      </c>
      <c r="G455" s="749" t="s">
        <v>580</v>
      </c>
      <c r="H455" s="749">
        <v>846765</v>
      </c>
      <c r="I455" s="749">
        <v>33421</v>
      </c>
      <c r="J455" s="749" t="s">
        <v>1335</v>
      </c>
      <c r="K455" s="749" t="s">
        <v>1330</v>
      </c>
      <c r="L455" s="752">
        <v>135.6</v>
      </c>
      <c r="M455" s="752">
        <v>7</v>
      </c>
      <c r="N455" s="753">
        <v>949.19999999999993</v>
      </c>
    </row>
    <row r="456" spans="1:14" ht="14.4" customHeight="1" x14ac:dyDescent="0.3">
      <c r="A456" s="747" t="s">
        <v>544</v>
      </c>
      <c r="B456" s="748" t="s">
        <v>545</v>
      </c>
      <c r="C456" s="749" t="s">
        <v>561</v>
      </c>
      <c r="D456" s="750" t="s">
        <v>562</v>
      </c>
      <c r="E456" s="751">
        <v>50113006</v>
      </c>
      <c r="F456" s="750" t="s">
        <v>1317</v>
      </c>
      <c r="G456" s="749" t="s">
        <v>580</v>
      </c>
      <c r="H456" s="749">
        <v>33865</v>
      </c>
      <c r="I456" s="749">
        <v>33865</v>
      </c>
      <c r="J456" s="749" t="s">
        <v>1336</v>
      </c>
      <c r="K456" s="749" t="s">
        <v>1330</v>
      </c>
      <c r="L456" s="752">
        <v>135.59999999999997</v>
      </c>
      <c r="M456" s="752">
        <v>2</v>
      </c>
      <c r="N456" s="753">
        <v>271.19999999999993</v>
      </c>
    </row>
    <row r="457" spans="1:14" ht="14.4" customHeight="1" x14ac:dyDescent="0.3">
      <c r="A457" s="747" t="s">
        <v>544</v>
      </c>
      <c r="B457" s="748" t="s">
        <v>545</v>
      </c>
      <c r="C457" s="749" t="s">
        <v>561</v>
      </c>
      <c r="D457" s="750" t="s">
        <v>562</v>
      </c>
      <c r="E457" s="751">
        <v>50113006</v>
      </c>
      <c r="F457" s="750" t="s">
        <v>1317</v>
      </c>
      <c r="G457" s="749" t="s">
        <v>580</v>
      </c>
      <c r="H457" s="749">
        <v>33866</v>
      </c>
      <c r="I457" s="749">
        <v>33866</v>
      </c>
      <c r="J457" s="749" t="s">
        <v>1337</v>
      </c>
      <c r="K457" s="749" t="s">
        <v>1330</v>
      </c>
      <c r="L457" s="752">
        <v>135.60000000000002</v>
      </c>
      <c r="M457" s="752">
        <v>6</v>
      </c>
      <c r="N457" s="753">
        <v>813.60000000000014</v>
      </c>
    </row>
    <row r="458" spans="1:14" ht="14.4" customHeight="1" x14ac:dyDescent="0.3">
      <c r="A458" s="747" t="s">
        <v>544</v>
      </c>
      <c r="B458" s="748" t="s">
        <v>545</v>
      </c>
      <c r="C458" s="749" t="s">
        <v>561</v>
      </c>
      <c r="D458" s="750" t="s">
        <v>562</v>
      </c>
      <c r="E458" s="751">
        <v>50113006</v>
      </c>
      <c r="F458" s="750" t="s">
        <v>1317</v>
      </c>
      <c r="G458" s="749" t="s">
        <v>580</v>
      </c>
      <c r="H458" s="749">
        <v>846766</v>
      </c>
      <c r="I458" s="749">
        <v>33420</v>
      </c>
      <c r="J458" s="749" t="s">
        <v>1338</v>
      </c>
      <c r="K458" s="749" t="s">
        <v>1330</v>
      </c>
      <c r="L458" s="752">
        <v>135.60000000000002</v>
      </c>
      <c r="M458" s="752">
        <v>6</v>
      </c>
      <c r="N458" s="753">
        <v>813.60000000000014</v>
      </c>
    </row>
    <row r="459" spans="1:14" ht="14.4" customHeight="1" x14ac:dyDescent="0.3">
      <c r="A459" s="747" t="s">
        <v>544</v>
      </c>
      <c r="B459" s="748" t="s">
        <v>545</v>
      </c>
      <c r="C459" s="749" t="s">
        <v>561</v>
      </c>
      <c r="D459" s="750" t="s">
        <v>562</v>
      </c>
      <c r="E459" s="751">
        <v>50113006</v>
      </c>
      <c r="F459" s="750" t="s">
        <v>1317</v>
      </c>
      <c r="G459" s="749" t="s">
        <v>580</v>
      </c>
      <c r="H459" s="749">
        <v>987792</v>
      </c>
      <c r="I459" s="749">
        <v>33749</v>
      </c>
      <c r="J459" s="749" t="s">
        <v>1339</v>
      </c>
      <c r="K459" s="749" t="s">
        <v>1340</v>
      </c>
      <c r="L459" s="752">
        <v>111.94999999999999</v>
      </c>
      <c r="M459" s="752">
        <v>1</v>
      </c>
      <c r="N459" s="753">
        <v>111.94999999999999</v>
      </c>
    </row>
    <row r="460" spans="1:14" ht="14.4" customHeight="1" x14ac:dyDescent="0.3">
      <c r="A460" s="747" t="s">
        <v>544</v>
      </c>
      <c r="B460" s="748" t="s">
        <v>545</v>
      </c>
      <c r="C460" s="749" t="s">
        <v>561</v>
      </c>
      <c r="D460" s="750" t="s">
        <v>562</v>
      </c>
      <c r="E460" s="751">
        <v>50113006</v>
      </c>
      <c r="F460" s="750" t="s">
        <v>1317</v>
      </c>
      <c r="G460" s="749" t="s">
        <v>580</v>
      </c>
      <c r="H460" s="749">
        <v>33751</v>
      </c>
      <c r="I460" s="749">
        <v>33751</v>
      </c>
      <c r="J460" s="749" t="s">
        <v>1341</v>
      </c>
      <c r="K460" s="749" t="s">
        <v>1340</v>
      </c>
      <c r="L460" s="752">
        <v>111.94999999999999</v>
      </c>
      <c r="M460" s="752">
        <v>4</v>
      </c>
      <c r="N460" s="753">
        <v>447.79999999999995</v>
      </c>
    </row>
    <row r="461" spans="1:14" ht="14.4" customHeight="1" x14ac:dyDescent="0.3">
      <c r="A461" s="747" t="s">
        <v>544</v>
      </c>
      <c r="B461" s="748" t="s">
        <v>545</v>
      </c>
      <c r="C461" s="749" t="s">
        <v>561</v>
      </c>
      <c r="D461" s="750" t="s">
        <v>562</v>
      </c>
      <c r="E461" s="751">
        <v>50113006</v>
      </c>
      <c r="F461" s="750" t="s">
        <v>1317</v>
      </c>
      <c r="G461" s="749" t="s">
        <v>580</v>
      </c>
      <c r="H461" s="749">
        <v>395579</v>
      </c>
      <c r="I461" s="749">
        <v>33752</v>
      </c>
      <c r="J461" s="749" t="s">
        <v>1342</v>
      </c>
      <c r="K461" s="749" t="s">
        <v>1343</v>
      </c>
      <c r="L461" s="752">
        <v>112.33499999999999</v>
      </c>
      <c r="M461" s="752">
        <v>4</v>
      </c>
      <c r="N461" s="753">
        <v>449.34</v>
      </c>
    </row>
    <row r="462" spans="1:14" ht="14.4" customHeight="1" x14ac:dyDescent="0.3">
      <c r="A462" s="747" t="s">
        <v>544</v>
      </c>
      <c r="B462" s="748" t="s">
        <v>545</v>
      </c>
      <c r="C462" s="749" t="s">
        <v>561</v>
      </c>
      <c r="D462" s="750" t="s">
        <v>562</v>
      </c>
      <c r="E462" s="751">
        <v>50113006</v>
      </c>
      <c r="F462" s="750" t="s">
        <v>1317</v>
      </c>
      <c r="G462" s="749" t="s">
        <v>580</v>
      </c>
      <c r="H462" s="749">
        <v>33750</v>
      </c>
      <c r="I462" s="749">
        <v>33750</v>
      </c>
      <c r="J462" s="749" t="s">
        <v>1344</v>
      </c>
      <c r="K462" s="749" t="s">
        <v>1340</v>
      </c>
      <c r="L462" s="752">
        <v>112.17</v>
      </c>
      <c r="M462" s="752">
        <v>14</v>
      </c>
      <c r="N462" s="753">
        <v>1570.38</v>
      </c>
    </row>
    <row r="463" spans="1:14" ht="14.4" customHeight="1" x14ac:dyDescent="0.3">
      <c r="A463" s="747" t="s">
        <v>544</v>
      </c>
      <c r="B463" s="748" t="s">
        <v>545</v>
      </c>
      <c r="C463" s="749" t="s">
        <v>561</v>
      </c>
      <c r="D463" s="750" t="s">
        <v>562</v>
      </c>
      <c r="E463" s="751">
        <v>50113006</v>
      </c>
      <c r="F463" s="750" t="s">
        <v>1317</v>
      </c>
      <c r="G463" s="749" t="s">
        <v>580</v>
      </c>
      <c r="H463" s="749">
        <v>33859</v>
      </c>
      <c r="I463" s="749">
        <v>33859</v>
      </c>
      <c r="J463" s="749" t="s">
        <v>1345</v>
      </c>
      <c r="K463" s="749" t="s">
        <v>1319</v>
      </c>
      <c r="L463" s="752">
        <v>129.97</v>
      </c>
      <c r="M463" s="752">
        <v>5</v>
      </c>
      <c r="N463" s="753">
        <v>649.85</v>
      </c>
    </row>
    <row r="464" spans="1:14" ht="14.4" customHeight="1" x14ac:dyDescent="0.3">
      <c r="A464" s="747" t="s">
        <v>544</v>
      </c>
      <c r="B464" s="748" t="s">
        <v>545</v>
      </c>
      <c r="C464" s="749" t="s">
        <v>561</v>
      </c>
      <c r="D464" s="750" t="s">
        <v>562</v>
      </c>
      <c r="E464" s="751">
        <v>50113006</v>
      </c>
      <c r="F464" s="750" t="s">
        <v>1317</v>
      </c>
      <c r="G464" s="749" t="s">
        <v>580</v>
      </c>
      <c r="H464" s="749">
        <v>33864</v>
      </c>
      <c r="I464" s="749">
        <v>33864</v>
      </c>
      <c r="J464" s="749" t="s">
        <v>1346</v>
      </c>
      <c r="K464" s="749" t="s">
        <v>1319</v>
      </c>
      <c r="L464" s="752">
        <v>135.41999999999999</v>
      </c>
      <c r="M464" s="752">
        <v>5</v>
      </c>
      <c r="N464" s="753">
        <v>677.09999999999991</v>
      </c>
    </row>
    <row r="465" spans="1:14" ht="14.4" customHeight="1" x14ac:dyDescent="0.3">
      <c r="A465" s="747" t="s">
        <v>544</v>
      </c>
      <c r="B465" s="748" t="s">
        <v>545</v>
      </c>
      <c r="C465" s="749" t="s">
        <v>561</v>
      </c>
      <c r="D465" s="750" t="s">
        <v>562</v>
      </c>
      <c r="E465" s="751">
        <v>50113006</v>
      </c>
      <c r="F465" s="750" t="s">
        <v>1317</v>
      </c>
      <c r="G465" s="749" t="s">
        <v>580</v>
      </c>
      <c r="H465" s="749">
        <v>33850</v>
      </c>
      <c r="I465" s="749">
        <v>33850</v>
      </c>
      <c r="J465" s="749" t="s">
        <v>1347</v>
      </c>
      <c r="K465" s="749" t="s">
        <v>1319</v>
      </c>
      <c r="L465" s="752">
        <v>145.5</v>
      </c>
      <c r="M465" s="752">
        <v>3</v>
      </c>
      <c r="N465" s="753">
        <v>436.5</v>
      </c>
    </row>
    <row r="466" spans="1:14" ht="14.4" customHeight="1" x14ac:dyDescent="0.3">
      <c r="A466" s="747" t="s">
        <v>544</v>
      </c>
      <c r="B466" s="748" t="s">
        <v>545</v>
      </c>
      <c r="C466" s="749" t="s">
        <v>561</v>
      </c>
      <c r="D466" s="750" t="s">
        <v>562</v>
      </c>
      <c r="E466" s="751">
        <v>50113006</v>
      </c>
      <c r="F466" s="750" t="s">
        <v>1317</v>
      </c>
      <c r="G466" s="749" t="s">
        <v>580</v>
      </c>
      <c r="H466" s="749">
        <v>33851</v>
      </c>
      <c r="I466" s="749">
        <v>33851</v>
      </c>
      <c r="J466" s="749" t="s">
        <v>1348</v>
      </c>
      <c r="K466" s="749" t="s">
        <v>1319</v>
      </c>
      <c r="L466" s="752">
        <v>145.50000000000003</v>
      </c>
      <c r="M466" s="752">
        <v>2</v>
      </c>
      <c r="N466" s="753">
        <v>291.00000000000006</v>
      </c>
    </row>
    <row r="467" spans="1:14" ht="14.4" customHeight="1" x14ac:dyDescent="0.3">
      <c r="A467" s="747" t="s">
        <v>544</v>
      </c>
      <c r="B467" s="748" t="s">
        <v>545</v>
      </c>
      <c r="C467" s="749" t="s">
        <v>561</v>
      </c>
      <c r="D467" s="750" t="s">
        <v>562</v>
      </c>
      <c r="E467" s="751">
        <v>50113006</v>
      </c>
      <c r="F467" s="750" t="s">
        <v>1317</v>
      </c>
      <c r="G467" s="749" t="s">
        <v>580</v>
      </c>
      <c r="H467" s="749">
        <v>33848</v>
      </c>
      <c r="I467" s="749">
        <v>33848</v>
      </c>
      <c r="J467" s="749" t="s">
        <v>1349</v>
      </c>
      <c r="K467" s="749" t="s">
        <v>1319</v>
      </c>
      <c r="L467" s="752">
        <v>122.69</v>
      </c>
      <c r="M467" s="752">
        <v>9</v>
      </c>
      <c r="N467" s="753">
        <v>1104.21</v>
      </c>
    </row>
    <row r="468" spans="1:14" ht="14.4" customHeight="1" x14ac:dyDescent="0.3">
      <c r="A468" s="747" t="s">
        <v>544</v>
      </c>
      <c r="B468" s="748" t="s">
        <v>545</v>
      </c>
      <c r="C468" s="749" t="s">
        <v>561</v>
      </c>
      <c r="D468" s="750" t="s">
        <v>562</v>
      </c>
      <c r="E468" s="751">
        <v>50113006</v>
      </c>
      <c r="F468" s="750" t="s">
        <v>1317</v>
      </c>
      <c r="G468" s="749" t="s">
        <v>580</v>
      </c>
      <c r="H468" s="749">
        <v>33847</v>
      </c>
      <c r="I468" s="749">
        <v>33847</v>
      </c>
      <c r="J468" s="749" t="s">
        <v>1350</v>
      </c>
      <c r="K468" s="749" t="s">
        <v>1319</v>
      </c>
      <c r="L468" s="752">
        <v>122.89937500000001</v>
      </c>
      <c r="M468" s="752">
        <v>32</v>
      </c>
      <c r="N468" s="753">
        <v>3932.78</v>
      </c>
    </row>
    <row r="469" spans="1:14" ht="14.4" customHeight="1" x14ac:dyDescent="0.3">
      <c r="A469" s="747" t="s">
        <v>544</v>
      </c>
      <c r="B469" s="748" t="s">
        <v>545</v>
      </c>
      <c r="C469" s="749" t="s">
        <v>561</v>
      </c>
      <c r="D469" s="750" t="s">
        <v>562</v>
      </c>
      <c r="E469" s="751">
        <v>50113006</v>
      </c>
      <c r="F469" s="750" t="s">
        <v>1317</v>
      </c>
      <c r="G469" s="749" t="s">
        <v>571</v>
      </c>
      <c r="H469" s="749">
        <v>991213</v>
      </c>
      <c r="I469" s="749">
        <v>0</v>
      </c>
      <c r="J469" s="749" t="s">
        <v>1351</v>
      </c>
      <c r="K469" s="749" t="s">
        <v>546</v>
      </c>
      <c r="L469" s="752">
        <v>84.41</v>
      </c>
      <c r="M469" s="752">
        <v>8</v>
      </c>
      <c r="N469" s="753">
        <v>675.28</v>
      </c>
    </row>
    <row r="470" spans="1:14" ht="14.4" customHeight="1" x14ac:dyDescent="0.3">
      <c r="A470" s="747" t="s">
        <v>544</v>
      </c>
      <c r="B470" s="748" t="s">
        <v>545</v>
      </c>
      <c r="C470" s="749" t="s">
        <v>561</v>
      </c>
      <c r="D470" s="750" t="s">
        <v>562</v>
      </c>
      <c r="E470" s="751">
        <v>50113006</v>
      </c>
      <c r="F470" s="750" t="s">
        <v>1317</v>
      </c>
      <c r="G470" s="749" t="s">
        <v>571</v>
      </c>
      <c r="H470" s="749">
        <v>217054</v>
      </c>
      <c r="I470" s="749">
        <v>217054</v>
      </c>
      <c r="J470" s="749" t="s">
        <v>1352</v>
      </c>
      <c r="K470" s="749" t="s">
        <v>1353</v>
      </c>
      <c r="L470" s="752">
        <v>1109.04</v>
      </c>
      <c r="M470" s="752">
        <v>1</v>
      </c>
      <c r="N470" s="753">
        <v>1109.04</v>
      </c>
    </row>
    <row r="471" spans="1:14" ht="14.4" customHeight="1" x14ac:dyDescent="0.3">
      <c r="A471" s="747" t="s">
        <v>544</v>
      </c>
      <c r="B471" s="748" t="s">
        <v>545</v>
      </c>
      <c r="C471" s="749" t="s">
        <v>561</v>
      </c>
      <c r="D471" s="750" t="s">
        <v>562</v>
      </c>
      <c r="E471" s="751">
        <v>50113006</v>
      </c>
      <c r="F471" s="750" t="s">
        <v>1317</v>
      </c>
      <c r="G471" s="749" t="s">
        <v>580</v>
      </c>
      <c r="H471" s="749">
        <v>133220</v>
      </c>
      <c r="I471" s="749">
        <v>33220</v>
      </c>
      <c r="J471" s="749" t="s">
        <v>1354</v>
      </c>
      <c r="K471" s="749" t="s">
        <v>1355</v>
      </c>
      <c r="L471" s="752">
        <v>196.99166666666665</v>
      </c>
      <c r="M471" s="752">
        <v>6</v>
      </c>
      <c r="N471" s="753">
        <v>1181.9499999999998</v>
      </c>
    </row>
    <row r="472" spans="1:14" ht="14.4" customHeight="1" x14ac:dyDescent="0.3">
      <c r="A472" s="747" t="s">
        <v>544</v>
      </c>
      <c r="B472" s="748" t="s">
        <v>545</v>
      </c>
      <c r="C472" s="749" t="s">
        <v>561</v>
      </c>
      <c r="D472" s="750" t="s">
        <v>562</v>
      </c>
      <c r="E472" s="751">
        <v>50113013</v>
      </c>
      <c r="F472" s="750" t="s">
        <v>1356</v>
      </c>
      <c r="G472" s="749" t="s">
        <v>580</v>
      </c>
      <c r="H472" s="749">
        <v>195147</v>
      </c>
      <c r="I472" s="749">
        <v>195147</v>
      </c>
      <c r="J472" s="749" t="s">
        <v>1357</v>
      </c>
      <c r="K472" s="749" t="s">
        <v>1358</v>
      </c>
      <c r="L472" s="752">
        <v>561.51</v>
      </c>
      <c r="M472" s="752">
        <v>4.5</v>
      </c>
      <c r="N472" s="753">
        <v>2526.7950000000001</v>
      </c>
    </row>
    <row r="473" spans="1:14" ht="14.4" customHeight="1" x14ac:dyDescent="0.3">
      <c r="A473" s="747" t="s">
        <v>544</v>
      </c>
      <c r="B473" s="748" t="s">
        <v>545</v>
      </c>
      <c r="C473" s="749" t="s">
        <v>561</v>
      </c>
      <c r="D473" s="750" t="s">
        <v>562</v>
      </c>
      <c r="E473" s="751">
        <v>50113013</v>
      </c>
      <c r="F473" s="750" t="s">
        <v>1356</v>
      </c>
      <c r="G473" s="749" t="s">
        <v>580</v>
      </c>
      <c r="H473" s="749">
        <v>203097</v>
      </c>
      <c r="I473" s="749">
        <v>203097</v>
      </c>
      <c r="J473" s="749" t="s">
        <v>1359</v>
      </c>
      <c r="K473" s="749" t="s">
        <v>1360</v>
      </c>
      <c r="L473" s="752">
        <v>166.92285714285717</v>
      </c>
      <c r="M473" s="752">
        <v>21</v>
      </c>
      <c r="N473" s="753">
        <v>3505.3800000000006</v>
      </c>
    </row>
    <row r="474" spans="1:14" ht="14.4" customHeight="1" x14ac:dyDescent="0.3">
      <c r="A474" s="747" t="s">
        <v>544</v>
      </c>
      <c r="B474" s="748" t="s">
        <v>545</v>
      </c>
      <c r="C474" s="749" t="s">
        <v>561</v>
      </c>
      <c r="D474" s="750" t="s">
        <v>562</v>
      </c>
      <c r="E474" s="751">
        <v>50113013</v>
      </c>
      <c r="F474" s="750" t="s">
        <v>1356</v>
      </c>
      <c r="G474" s="749" t="s">
        <v>571</v>
      </c>
      <c r="H474" s="749">
        <v>172972</v>
      </c>
      <c r="I474" s="749">
        <v>72972</v>
      </c>
      <c r="J474" s="749" t="s">
        <v>1361</v>
      </c>
      <c r="K474" s="749" t="s">
        <v>1362</v>
      </c>
      <c r="L474" s="752">
        <v>181.65</v>
      </c>
      <c r="M474" s="752">
        <v>48.800000000000004</v>
      </c>
      <c r="N474" s="753">
        <v>8864.52</v>
      </c>
    </row>
    <row r="475" spans="1:14" ht="14.4" customHeight="1" x14ac:dyDescent="0.3">
      <c r="A475" s="747" t="s">
        <v>544</v>
      </c>
      <c r="B475" s="748" t="s">
        <v>545</v>
      </c>
      <c r="C475" s="749" t="s">
        <v>561</v>
      </c>
      <c r="D475" s="750" t="s">
        <v>562</v>
      </c>
      <c r="E475" s="751">
        <v>50113013</v>
      </c>
      <c r="F475" s="750" t="s">
        <v>1356</v>
      </c>
      <c r="G475" s="749" t="s">
        <v>580</v>
      </c>
      <c r="H475" s="749">
        <v>105951</v>
      </c>
      <c r="I475" s="749">
        <v>5951</v>
      </c>
      <c r="J475" s="749" t="s">
        <v>1363</v>
      </c>
      <c r="K475" s="749" t="s">
        <v>1364</v>
      </c>
      <c r="L475" s="752">
        <v>113.8</v>
      </c>
      <c r="M475" s="752">
        <v>5</v>
      </c>
      <c r="N475" s="753">
        <v>569</v>
      </c>
    </row>
    <row r="476" spans="1:14" ht="14.4" customHeight="1" x14ac:dyDescent="0.3">
      <c r="A476" s="747" t="s">
        <v>544</v>
      </c>
      <c r="B476" s="748" t="s">
        <v>545</v>
      </c>
      <c r="C476" s="749" t="s">
        <v>561</v>
      </c>
      <c r="D476" s="750" t="s">
        <v>562</v>
      </c>
      <c r="E476" s="751">
        <v>50113013</v>
      </c>
      <c r="F476" s="750" t="s">
        <v>1356</v>
      </c>
      <c r="G476" s="749" t="s">
        <v>580</v>
      </c>
      <c r="H476" s="749">
        <v>183817</v>
      </c>
      <c r="I476" s="749">
        <v>183817</v>
      </c>
      <c r="J476" s="749" t="s">
        <v>1365</v>
      </c>
      <c r="K476" s="749" t="s">
        <v>1366</v>
      </c>
      <c r="L476" s="752">
        <v>918.5</v>
      </c>
      <c r="M476" s="752">
        <v>17.5</v>
      </c>
      <c r="N476" s="753">
        <v>16073.75</v>
      </c>
    </row>
    <row r="477" spans="1:14" ht="14.4" customHeight="1" x14ac:dyDescent="0.3">
      <c r="A477" s="747" t="s">
        <v>544</v>
      </c>
      <c r="B477" s="748" t="s">
        <v>545</v>
      </c>
      <c r="C477" s="749" t="s">
        <v>561</v>
      </c>
      <c r="D477" s="750" t="s">
        <v>562</v>
      </c>
      <c r="E477" s="751">
        <v>50113013</v>
      </c>
      <c r="F477" s="750" t="s">
        <v>1356</v>
      </c>
      <c r="G477" s="749" t="s">
        <v>580</v>
      </c>
      <c r="H477" s="749">
        <v>183812</v>
      </c>
      <c r="I477" s="749">
        <v>183812</v>
      </c>
      <c r="J477" s="749" t="s">
        <v>1367</v>
      </c>
      <c r="K477" s="749" t="s">
        <v>1368</v>
      </c>
      <c r="L477" s="752">
        <v>539</v>
      </c>
      <c r="M477" s="752">
        <v>2</v>
      </c>
      <c r="N477" s="753">
        <v>1078</v>
      </c>
    </row>
    <row r="478" spans="1:14" ht="14.4" customHeight="1" x14ac:dyDescent="0.3">
      <c r="A478" s="747" t="s">
        <v>544</v>
      </c>
      <c r="B478" s="748" t="s">
        <v>545</v>
      </c>
      <c r="C478" s="749" t="s">
        <v>561</v>
      </c>
      <c r="D478" s="750" t="s">
        <v>562</v>
      </c>
      <c r="E478" s="751">
        <v>50113013</v>
      </c>
      <c r="F478" s="750" t="s">
        <v>1356</v>
      </c>
      <c r="G478" s="749" t="s">
        <v>571</v>
      </c>
      <c r="H478" s="749">
        <v>164831</v>
      </c>
      <c r="I478" s="749">
        <v>64831</v>
      </c>
      <c r="J478" s="749" t="s">
        <v>1369</v>
      </c>
      <c r="K478" s="749" t="s">
        <v>1370</v>
      </c>
      <c r="L478" s="752">
        <v>198.88000000000005</v>
      </c>
      <c r="M478" s="752">
        <v>1</v>
      </c>
      <c r="N478" s="753">
        <v>198.88000000000005</v>
      </c>
    </row>
    <row r="479" spans="1:14" ht="14.4" customHeight="1" x14ac:dyDescent="0.3">
      <c r="A479" s="747" t="s">
        <v>544</v>
      </c>
      <c r="B479" s="748" t="s">
        <v>545</v>
      </c>
      <c r="C479" s="749" t="s">
        <v>561</v>
      </c>
      <c r="D479" s="750" t="s">
        <v>562</v>
      </c>
      <c r="E479" s="751">
        <v>50113013</v>
      </c>
      <c r="F479" s="750" t="s">
        <v>1356</v>
      </c>
      <c r="G479" s="749" t="s">
        <v>580</v>
      </c>
      <c r="H479" s="749">
        <v>153913</v>
      </c>
      <c r="I479" s="749">
        <v>53913</v>
      </c>
      <c r="J479" s="749" t="s">
        <v>1371</v>
      </c>
      <c r="K479" s="749" t="s">
        <v>1372</v>
      </c>
      <c r="L479" s="752">
        <v>77.039999999999992</v>
      </c>
      <c r="M479" s="752">
        <v>1</v>
      </c>
      <c r="N479" s="753">
        <v>77.039999999999992</v>
      </c>
    </row>
    <row r="480" spans="1:14" ht="14.4" customHeight="1" x14ac:dyDescent="0.3">
      <c r="A480" s="747" t="s">
        <v>544</v>
      </c>
      <c r="B480" s="748" t="s">
        <v>545</v>
      </c>
      <c r="C480" s="749" t="s">
        <v>561</v>
      </c>
      <c r="D480" s="750" t="s">
        <v>562</v>
      </c>
      <c r="E480" s="751">
        <v>50113013</v>
      </c>
      <c r="F480" s="750" t="s">
        <v>1356</v>
      </c>
      <c r="G480" s="749" t="s">
        <v>580</v>
      </c>
      <c r="H480" s="749">
        <v>145010</v>
      </c>
      <c r="I480" s="749">
        <v>45010</v>
      </c>
      <c r="J480" s="749" t="s">
        <v>1373</v>
      </c>
      <c r="K480" s="749" t="s">
        <v>1374</v>
      </c>
      <c r="L480" s="752">
        <v>41.663333333333341</v>
      </c>
      <c r="M480" s="752">
        <v>6</v>
      </c>
      <c r="N480" s="753">
        <v>249.98000000000005</v>
      </c>
    </row>
    <row r="481" spans="1:14" ht="14.4" customHeight="1" x14ac:dyDescent="0.3">
      <c r="A481" s="747" t="s">
        <v>544</v>
      </c>
      <c r="B481" s="748" t="s">
        <v>545</v>
      </c>
      <c r="C481" s="749" t="s">
        <v>561</v>
      </c>
      <c r="D481" s="750" t="s">
        <v>562</v>
      </c>
      <c r="E481" s="751">
        <v>50113013</v>
      </c>
      <c r="F481" s="750" t="s">
        <v>1356</v>
      </c>
      <c r="G481" s="749" t="s">
        <v>571</v>
      </c>
      <c r="H481" s="749">
        <v>117170</v>
      </c>
      <c r="I481" s="749">
        <v>17170</v>
      </c>
      <c r="J481" s="749" t="s">
        <v>1375</v>
      </c>
      <c r="K481" s="749" t="s">
        <v>1376</v>
      </c>
      <c r="L481" s="752">
        <v>72.92</v>
      </c>
      <c r="M481" s="752">
        <v>1</v>
      </c>
      <c r="N481" s="753">
        <v>72.92</v>
      </c>
    </row>
    <row r="482" spans="1:14" ht="14.4" customHeight="1" x14ac:dyDescent="0.3">
      <c r="A482" s="747" t="s">
        <v>544</v>
      </c>
      <c r="B482" s="748" t="s">
        <v>545</v>
      </c>
      <c r="C482" s="749" t="s">
        <v>561</v>
      </c>
      <c r="D482" s="750" t="s">
        <v>562</v>
      </c>
      <c r="E482" s="751">
        <v>50113013</v>
      </c>
      <c r="F482" s="750" t="s">
        <v>1356</v>
      </c>
      <c r="G482" s="749" t="s">
        <v>571</v>
      </c>
      <c r="H482" s="749">
        <v>117171</v>
      </c>
      <c r="I482" s="749">
        <v>17171</v>
      </c>
      <c r="J482" s="749" t="s">
        <v>1377</v>
      </c>
      <c r="K482" s="749" t="s">
        <v>1378</v>
      </c>
      <c r="L482" s="752">
        <v>72.923333333333318</v>
      </c>
      <c r="M482" s="752">
        <v>9</v>
      </c>
      <c r="N482" s="753">
        <v>656.30999999999983</v>
      </c>
    </row>
    <row r="483" spans="1:14" ht="14.4" customHeight="1" x14ac:dyDescent="0.3">
      <c r="A483" s="747" t="s">
        <v>544</v>
      </c>
      <c r="B483" s="748" t="s">
        <v>545</v>
      </c>
      <c r="C483" s="749" t="s">
        <v>561</v>
      </c>
      <c r="D483" s="750" t="s">
        <v>562</v>
      </c>
      <c r="E483" s="751">
        <v>50113013</v>
      </c>
      <c r="F483" s="750" t="s">
        <v>1356</v>
      </c>
      <c r="G483" s="749" t="s">
        <v>580</v>
      </c>
      <c r="H483" s="749">
        <v>111706</v>
      </c>
      <c r="I483" s="749">
        <v>11706</v>
      </c>
      <c r="J483" s="749" t="s">
        <v>670</v>
      </c>
      <c r="K483" s="749" t="s">
        <v>1379</v>
      </c>
      <c r="L483" s="752">
        <v>229.52</v>
      </c>
      <c r="M483" s="752">
        <v>3</v>
      </c>
      <c r="N483" s="753">
        <v>688.56000000000006</v>
      </c>
    </row>
    <row r="484" spans="1:14" ht="14.4" customHeight="1" x14ac:dyDescent="0.3">
      <c r="A484" s="747" t="s">
        <v>544</v>
      </c>
      <c r="B484" s="748" t="s">
        <v>545</v>
      </c>
      <c r="C484" s="749" t="s">
        <v>561</v>
      </c>
      <c r="D484" s="750" t="s">
        <v>562</v>
      </c>
      <c r="E484" s="751">
        <v>50113013</v>
      </c>
      <c r="F484" s="750" t="s">
        <v>1356</v>
      </c>
      <c r="G484" s="749" t="s">
        <v>571</v>
      </c>
      <c r="H484" s="749">
        <v>131654</v>
      </c>
      <c r="I484" s="749">
        <v>131654</v>
      </c>
      <c r="J484" s="749" t="s">
        <v>1380</v>
      </c>
      <c r="K484" s="749" t="s">
        <v>1381</v>
      </c>
      <c r="L484" s="752">
        <v>264</v>
      </c>
      <c r="M484" s="752">
        <v>3.4</v>
      </c>
      <c r="N484" s="753">
        <v>897.59999999999991</v>
      </c>
    </row>
    <row r="485" spans="1:14" ht="14.4" customHeight="1" x14ac:dyDescent="0.3">
      <c r="A485" s="747" t="s">
        <v>544</v>
      </c>
      <c r="B485" s="748" t="s">
        <v>545</v>
      </c>
      <c r="C485" s="749" t="s">
        <v>561</v>
      </c>
      <c r="D485" s="750" t="s">
        <v>562</v>
      </c>
      <c r="E485" s="751">
        <v>50113013</v>
      </c>
      <c r="F485" s="750" t="s">
        <v>1356</v>
      </c>
      <c r="G485" s="749" t="s">
        <v>571</v>
      </c>
      <c r="H485" s="749">
        <v>115658</v>
      </c>
      <c r="I485" s="749">
        <v>15658</v>
      </c>
      <c r="J485" s="749" t="s">
        <v>1382</v>
      </c>
      <c r="K485" s="749" t="s">
        <v>1383</v>
      </c>
      <c r="L485" s="752">
        <v>58.388571428571431</v>
      </c>
      <c r="M485" s="752">
        <v>14</v>
      </c>
      <c r="N485" s="753">
        <v>817.44</v>
      </c>
    </row>
    <row r="486" spans="1:14" ht="14.4" customHeight="1" x14ac:dyDescent="0.3">
      <c r="A486" s="747" t="s">
        <v>544</v>
      </c>
      <c r="B486" s="748" t="s">
        <v>545</v>
      </c>
      <c r="C486" s="749" t="s">
        <v>561</v>
      </c>
      <c r="D486" s="750" t="s">
        <v>562</v>
      </c>
      <c r="E486" s="751">
        <v>50113013</v>
      </c>
      <c r="F486" s="750" t="s">
        <v>1356</v>
      </c>
      <c r="G486" s="749" t="s">
        <v>571</v>
      </c>
      <c r="H486" s="749">
        <v>162187</v>
      </c>
      <c r="I486" s="749">
        <v>162187</v>
      </c>
      <c r="J486" s="749" t="s">
        <v>1384</v>
      </c>
      <c r="K486" s="749" t="s">
        <v>1385</v>
      </c>
      <c r="L486" s="752">
        <v>332.44444444444446</v>
      </c>
      <c r="M486" s="752">
        <v>4.5</v>
      </c>
      <c r="N486" s="753">
        <v>1496</v>
      </c>
    </row>
    <row r="487" spans="1:14" ht="14.4" customHeight="1" x14ac:dyDescent="0.3">
      <c r="A487" s="747" t="s">
        <v>544</v>
      </c>
      <c r="B487" s="748" t="s">
        <v>545</v>
      </c>
      <c r="C487" s="749" t="s">
        <v>561</v>
      </c>
      <c r="D487" s="750" t="s">
        <v>562</v>
      </c>
      <c r="E487" s="751">
        <v>50113013</v>
      </c>
      <c r="F487" s="750" t="s">
        <v>1356</v>
      </c>
      <c r="G487" s="749" t="s">
        <v>571</v>
      </c>
      <c r="H487" s="749">
        <v>218400</v>
      </c>
      <c r="I487" s="749">
        <v>218400</v>
      </c>
      <c r="J487" s="749" t="s">
        <v>1386</v>
      </c>
      <c r="K487" s="749" t="s">
        <v>1387</v>
      </c>
      <c r="L487" s="752">
        <v>597.74</v>
      </c>
      <c r="M487" s="752">
        <v>4</v>
      </c>
      <c r="N487" s="753">
        <v>2390.96</v>
      </c>
    </row>
    <row r="488" spans="1:14" ht="14.4" customHeight="1" x14ac:dyDescent="0.3">
      <c r="A488" s="747" t="s">
        <v>544</v>
      </c>
      <c r="B488" s="748" t="s">
        <v>545</v>
      </c>
      <c r="C488" s="749" t="s">
        <v>561</v>
      </c>
      <c r="D488" s="750" t="s">
        <v>562</v>
      </c>
      <c r="E488" s="751">
        <v>50113013</v>
      </c>
      <c r="F488" s="750" t="s">
        <v>1356</v>
      </c>
      <c r="G488" s="749" t="s">
        <v>571</v>
      </c>
      <c r="H488" s="749">
        <v>844576</v>
      </c>
      <c r="I488" s="749">
        <v>100339</v>
      </c>
      <c r="J488" s="749" t="s">
        <v>1388</v>
      </c>
      <c r="K488" s="749" t="s">
        <v>1389</v>
      </c>
      <c r="L488" s="752">
        <v>97.472857142857151</v>
      </c>
      <c r="M488" s="752">
        <v>7</v>
      </c>
      <c r="N488" s="753">
        <v>682.31000000000006</v>
      </c>
    </row>
    <row r="489" spans="1:14" ht="14.4" customHeight="1" x14ac:dyDescent="0.3">
      <c r="A489" s="747" t="s">
        <v>544</v>
      </c>
      <c r="B489" s="748" t="s">
        <v>545</v>
      </c>
      <c r="C489" s="749" t="s">
        <v>561</v>
      </c>
      <c r="D489" s="750" t="s">
        <v>562</v>
      </c>
      <c r="E489" s="751">
        <v>50113013</v>
      </c>
      <c r="F489" s="750" t="s">
        <v>1356</v>
      </c>
      <c r="G489" s="749" t="s">
        <v>571</v>
      </c>
      <c r="H489" s="749">
        <v>190986</v>
      </c>
      <c r="I489" s="749">
        <v>90986</v>
      </c>
      <c r="J489" s="749" t="s">
        <v>1390</v>
      </c>
      <c r="K489" s="749" t="s">
        <v>1391</v>
      </c>
      <c r="L489" s="752">
        <v>46</v>
      </c>
      <c r="M489" s="752">
        <v>2</v>
      </c>
      <c r="N489" s="753">
        <v>92</v>
      </c>
    </row>
    <row r="490" spans="1:14" ht="14.4" customHeight="1" x14ac:dyDescent="0.3">
      <c r="A490" s="747" t="s">
        <v>544</v>
      </c>
      <c r="B490" s="748" t="s">
        <v>545</v>
      </c>
      <c r="C490" s="749" t="s">
        <v>561</v>
      </c>
      <c r="D490" s="750" t="s">
        <v>562</v>
      </c>
      <c r="E490" s="751">
        <v>50113013</v>
      </c>
      <c r="F490" s="750" t="s">
        <v>1356</v>
      </c>
      <c r="G490" s="749" t="s">
        <v>571</v>
      </c>
      <c r="H490" s="749">
        <v>132954</v>
      </c>
      <c r="I490" s="749">
        <v>32954</v>
      </c>
      <c r="J490" s="749" t="s">
        <v>1392</v>
      </c>
      <c r="K490" s="749" t="s">
        <v>1393</v>
      </c>
      <c r="L490" s="752">
        <v>85.07</v>
      </c>
      <c r="M490" s="752">
        <v>2</v>
      </c>
      <c r="N490" s="753">
        <v>170.14</v>
      </c>
    </row>
    <row r="491" spans="1:14" ht="14.4" customHeight="1" x14ac:dyDescent="0.3">
      <c r="A491" s="747" t="s">
        <v>544</v>
      </c>
      <c r="B491" s="748" t="s">
        <v>545</v>
      </c>
      <c r="C491" s="749" t="s">
        <v>561</v>
      </c>
      <c r="D491" s="750" t="s">
        <v>562</v>
      </c>
      <c r="E491" s="751">
        <v>50113013</v>
      </c>
      <c r="F491" s="750" t="s">
        <v>1356</v>
      </c>
      <c r="G491" s="749" t="s">
        <v>571</v>
      </c>
      <c r="H491" s="749">
        <v>102427</v>
      </c>
      <c r="I491" s="749">
        <v>2427</v>
      </c>
      <c r="J491" s="749" t="s">
        <v>1394</v>
      </c>
      <c r="K491" s="749" t="s">
        <v>1395</v>
      </c>
      <c r="L491" s="752">
        <v>88.652999999999992</v>
      </c>
      <c r="M491" s="752">
        <v>10</v>
      </c>
      <c r="N491" s="753">
        <v>886.53</v>
      </c>
    </row>
    <row r="492" spans="1:14" ht="14.4" customHeight="1" x14ac:dyDescent="0.3">
      <c r="A492" s="747" t="s">
        <v>544</v>
      </c>
      <c r="B492" s="748" t="s">
        <v>545</v>
      </c>
      <c r="C492" s="749" t="s">
        <v>561</v>
      </c>
      <c r="D492" s="750" t="s">
        <v>562</v>
      </c>
      <c r="E492" s="751">
        <v>50113013</v>
      </c>
      <c r="F492" s="750" t="s">
        <v>1356</v>
      </c>
      <c r="G492" s="749" t="s">
        <v>571</v>
      </c>
      <c r="H492" s="749">
        <v>101066</v>
      </c>
      <c r="I492" s="749">
        <v>1066</v>
      </c>
      <c r="J492" s="749" t="s">
        <v>1396</v>
      </c>
      <c r="K492" s="749" t="s">
        <v>1397</v>
      </c>
      <c r="L492" s="752">
        <v>57.420000000000009</v>
      </c>
      <c r="M492" s="752">
        <v>3</v>
      </c>
      <c r="N492" s="753">
        <v>172.26000000000002</v>
      </c>
    </row>
    <row r="493" spans="1:14" ht="14.4" customHeight="1" x14ac:dyDescent="0.3">
      <c r="A493" s="747" t="s">
        <v>544</v>
      </c>
      <c r="B493" s="748" t="s">
        <v>545</v>
      </c>
      <c r="C493" s="749" t="s">
        <v>561</v>
      </c>
      <c r="D493" s="750" t="s">
        <v>562</v>
      </c>
      <c r="E493" s="751">
        <v>50113013</v>
      </c>
      <c r="F493" s="750" t="s">
        <v>1356</v>
      </c>
      <c r="G493" s="749" t="s">
        <v>571</v>
      </c>
      <c r="H493" s="749">
        <v>148261</v>
      </c>
      <c r="I493" s="749">
        <v>48261</v>
      </c>
      <c r="J493" s="749" t="s">
        <v>1396</v>
      </c>
      <c r="K493" s="749" t="s">
        <v>1398</v>
      </c>
      <c r="L493" s="752">
        <v>68.33</v>
      </c>
      <c r="M493" s="752">
        <v>1</v>
      </c>
      <c r="N493" s="753">
        <v>68.33</v>
      </c>
    </row>
    <row r="494" spans="1:14" ht="14.4" customHeight="1" x14ac:dyDescent="0.3">
      <c r="A494" s="747" t="s">
        <v>544</v>
      </c>
      <c r="B494" s="748" t="s">
        <v>545</v>
      </c>
      <c r="C494" s="749" t="s">
        <v>561</v>
      </c>
      <c r="D494" s="750" t="s">
        <v>562</v>
      </c>
      <c r="E494" s="751">
        <v>50113013</v>
      </c>
      <c r="F494" s="750" t="s">
        <v>1356</v>
      </c>
      <c r="G494" s="749" t="s">
        <v>571</v>
      </c>
      <c r="H494" s="749">
        <v>188746</v>
      </c>
      <c r="I494" s="749">
        <v>88746</v>
      </c>
      <c r="J494" s="749" t="s">
        <v>1399</v>
      </c>
      <c r="K494" s="749" t="s">
        <v>1400</v>
      </c>
      <c r="L494" s="752">
        <v>52.020000000000067</v>
      </c>
      <c r="M494" s="752">
        <v>1</v>
      </c>
      <c r="N494" s="753">
        <v>52.020000000000067</v>
      </c>
    </row>
    <row r="495" spans="1:14" ht="14.4" customHeight="1" x14ac:dyDescent="0.3">
      <c r="A495" s="747" t="s">
        <v>544</v>
      </c>
      <c r="B495" s="748" t="s">
        <v>545</v>
      </c>
      <c r="C495" s="749" t="s">
        <v>561</v>
      </c>
      <c r="D495" s="750" t="s">
        <v>562</v>
      </c>
      <c r="E495" s="751">
        <v>50113013</v>
      </c>
      <c r="F495" s="750" t="s">
        <v>1356</v>
      </c>
      <c r="G495" s="749" t="s">
        <v>571</v>
      </c>
      <c r="H495" s="749">
        <v>207280</v>
      </c>
      <c r="I495" s="749">
        <v>207280</v>
      </c>
      <c r="J495" s="749" t="s">
        <v>1401</v>
      </c>
      <c r="K495" s="749" t="s">
        <v>639</v>
      </c>
      <c r="L495" s="752">
        <v>129.98600000000002</v>
      </c>
      <c r="M495" s="752">
        <v>20</v>
      </c>
      <c r="N495" s="753">
        <v>2599.7200000000003</v>
      </c>
    </row>
    <row r="496" spans="1:14" ht="14.4" customHeight="1" x14ac:dyDescent="0.3">
      <c r="A496" s="747" t="s">
        <v>544</v>
      </c>
      <c r="B496" s="748" t="s">
        <v>545</v>
      </c>
      <c r="C496" s="749" t="s">
        <v>561</v>
      </c>
      <c r="D496" s="750" t="s">
        <v>562</v>
      </c>
      <c r="E496" s="751">
        <v>50113013</v>
      </c>
      <c r="F496" s="750" t="s">
        <v>1356</v>
      </c>
      <c r="G496" s="749" t="s">
        <v>571</v>
      </c>
      <c r="H496" s="749">
        <v>394618</v>
      </c>
      <c r="I496" s="749">
        <v>112786</v>
      </c>
      <c r="J496" s="749" t="s">
        <v>1402</v>
      </c>
      <c r="K496" s="749" t="s">
        <v>1403</v>
      </c>
      <c r="L496" s="752">
        <v>310.00207142857141</v>
      </c>
      <c r="M496" s="752">
        <v>3.5</v>
      </c>
      <c r="N496" s="753">
        <v>1085.0072499999999</v>
      </c>
    </row>
    <row r="497" spans="1:14" ht="14.4" customHeight="1" x14ac:dyDescent="0.3">
      <c r="A497" s="747" t="s">
        <v>544</v>
      </c>
      <c r="B497" s="748" t="s">
        <v>545</v>
      </c>
      <c r="C497" s="749" t="s">
        <v>561</v>
      </c>
      <c r="D497" s="750" t="s">
        <v>562</v>
      </c>
      <c r="E497" s="751">
        <v>50113013</v>
      </c>
      <c r="F497" s="750" t="s">
        <v>1356</v>
      </c>
      <c r="G497" s="749" t="s">
        <v>571</v>
      </c>
      <c r="H497" s="749">
        <v>847476</v>
      </c>
      <c r="I497" s="749">
        <v>112782</v>
      </c>
      <c r="J497" s="749" t="s">
        <v>1404</v>
      </c>
      <c r="K497" s="749" t="s">
        <v>1405</v>
      </c>
      <c r="L497" s="752">
        <v>674.31</v>
      </c>
      <c r="M497" s="752">
        <v>2.35</v>
      </c>
      <c r="N497" s="753">
        <v>1584.6284999999998</v>
      </c>
    </row>
    <row r="498" spans="1:14" ht="14.4" customHeight="1" x14ac:dyDescent="0.3">
      <c r="A498" s="747" t="s">
        <v>544</v>
      </c>
      <c r="B498" s="748" t="s">
        <v>545</v>
      </c>
      <c r="C498" s="749" t="s">
        <v>561</v>
      </c>
      <c r="D498" s="750" t="s">
        <v>562</v>
      </c>
      <c r="E498" s="751">
        <v>50113013</v>
      </c>
      <c r="F498" s="750" t="s">
        <v>1356</v>
      </c>
      <c r="G498" s="749" t="s">
        <v>571</v>
      </c>
      <c r="H498" s="749">
        <v>216199</v>
      </c>
      <c r="I498" s="749">
        <v>216199</v>
      </c>
      <c r="J498" s="749" t="s">
        <v>1406</v>
      </c>
      <c r="K498" s="749" t="s">
        <v>1407</v>
      </c>
      <c r="L498" s="752">
        <v>99.900454545454537</v>
      </c>
      <c r="M498" s="752">
        <v>22</v>
      </c>
      <c r="N498" s="753">
        <v>2197.81</v>
      </c>
    </row>
    <row r="499" spans="1:14" ht="14.4" customHeight="1" x14ac:dyDescent="0.3">
      <c r="A499" s="747" t="s">
        <v>544</v>
      </c>
      <c r="B499" s="748" t="s">
        <v>545</v>
      </c>
      <c r="C499" s="749" t="s">
        <v>561</v>
      </c>
      <c r="D499" s="750" t="s">
        <v>562</v>
      </c>
      <c r="E499" s="751">
        <v>50113013</v>
      </c>
      <c r="F499" s="750" t="s">
        <v>1356</v>
      </c>
      <c r="G499" s="749" t="s">
        <v>571</v>
      </c>
      <c r="H499" s="749">
        <v>216183</v>
      </c>
      <c r="I499" s="749">
        <v>216183</v>
      </c>
      <c r="J499" s="749" t="s">
        <v>1408</v>
      </c>
      <c r="K499" s="749" t="s">
        <v>1409</v>
      </c>
      <c r="L499" s="752">
        <v>249.46</v>
      </c>
      <c r="M499" s="752">
        <v>8</v>
      </c>
      <c r="N499" s="753">
        <v>1995.68</v>
      </c>
    </row>
    <row r="500" spans="1:14" ht="14.4" customHeight="1" x14ac:dyDescent="0.3">
      <c r="A500" s="747" t="s">
        <v>544</v>
      </c>
      <c r="B500" s="748" t="s">
        <v>545</v>
      </c>
      <c r="C500" s="749" t="s">
        <v>561</v>
      </c>
      <c r="D500" s="750" t="s">
        <v>562</v>
      </c>
      <c r="E500" s="751">
        <v>50113013</v>
      </c>
      <c r="F500" s="750" t="s">
        <v>1356</v>
      </c>
      <c r="G500" s="749" t="s">
        <v>571</v>
      </c>
      <c r="H500" s="749">
        <v>216189</v>
      </c>
      <c r="I500" s="749">
        <v>216189</v>
      </c>
      <c r="J500" s="749" t="s">
        <v>1410</v>
      </c>
      <c r="K500" s="749" t="s">
        <v>1411</v>
      </c>
      <c r="L500" s="752">
        <v>125.69000000000005</v>
      </c>
      <c r="M500" s="752">
        <v>4</v>
      </c>
      <c r="N500" s="753">
        <v>502.76000000000022</v>
      </c>
    </row>
    <row r="501" spans="1:14" ht="14.4" customHeight="1" x14ac:dyDescent="0.3">
      <c r="A501" s="747" t="s">
        <v>544</v>
      </c>
      <c r="B501" s="748" t="s">
        <v>545</v>
      </c>
      <c r="C501" s="749" t="s">
        <v>561</v>
      </c>
      <c r="D501" s="750" t="s">
        <v>562</v>
      </c>
      <c r="E501" s="751">
        <v>50113013</v>
      </c>
      <c r="F501" s="750" t="s">
        <v>1356</v>
      </c>
      <c r="G501" s="749" t="s">
        <v>571</v>
      </c>
      <c r="H501" s="749">
        <v>141146</v>
      </c>
      <c r="I501" s="749">
        <v>41146</v>
      </c>
      <c r="J501" s="749" t="s">
        <v>1412</v>
      </c>
      <c r="K501" s="749" t="s">
        <v>1413</v>
      </c>
      <c r="L501" s="752">
        <v>181.74000000000009</v>
      </c>
      <c r="M501" s="752">
        <v>1</v>
      </c>
      <c r="N501" s="753">
        <v>181.74000000000009</v>
      </c>
    </row>
    <row r="502" spans="1:14" ht="14.4" customHeight="1" x14ac:dyDescent="0.3">
      <c r="A502" s="747" t="s">
        <v>544</v>
      </c>
      <c r="B502" s="748" t="s">
        <v>545</v>
      </c>
      <c r="C502" s="749" t="s">
        <v>561</v>
      </c>
      <c r="D502" s="750" t="s">
        <v>562</v>
      </c>
      <c r="E502" s="751">
        <v>50113013</v>
      </c>
      <c r="F502" s="750" t="s">
        <v>1356</v>
      </c>
      <c r="G502" s="749" t="s">
        <v>571</v>
      </c>
      <c r="H502" s="749">
        <v>192490</v>
      </c>
      <c r="I502" s="749">
        <v>92490</v>
      </c>
      <c r="J502" s="749" t="s">
        <v>1414</v>
      </c>
      <c r="K502" s="749" t="s">
        <v>1415</v>
      </c>
      <c r="L502" s="752">
        <v>121.16999999999999</v>
      </c>
      <c r="M502" s="752">
        <v>1</v>
      </c>
      <c r="N502" s="753">
        <v>121.16999999999999</v>
      </c>
    </row>
    <row r="503" spans="1:14" ht="14.4" customHeight="1" x14ac:dyDescent="0.3">
      <c r="A503" s="747" t="s">
        <v>544</v>
      </c>
      <c r="B503" s="748" t="s">
        <v>545</v>
      </c>
      <c r="C503" s="749" t="s">
        <v>561</v>
      </c>
      <c r="D503" s="750" t="s">
        <v>562</v>
      </c>
      <c r="E503" s="751">
        <v>50113013</v>
      </c>
      <c r="F503" s="750" t="s">
        <v>1356</v>
      </c>
      <c r="G503" s="749" t="s">
        <v>580</v>
      </c>
      <c r="H503" s="749">
        <v>111592</v>
      </c>
      <c r="I503" s="749">
        <v>11592</v>
      </c>
      <c r="J503" s="749" t="s">
        <v>1416</v>
      </c>
      <c r="K503" s="749" t="s">
        <v>1417</v>
      </c>
      <c r="L503" s="752">
        <v>384.17666666666662</v>
      </c>
      <c r="M503" s="752">
        <v>4.9000000000000004</v>
      </c>
      <c r="N503" s="753">
        <v>1882.4656666666665</v>
      </c>
    </row>
    <row r="504" spans="1:14" ht="14.4" customHeight="1" x14ac:dyDescent="0.3">
      <c r="A504" s="747" t="s">
        <v>544</v>
      </c>
      <c r="B504" s="748" t="s">
        <v>545</v>
      </c>
      <c r="C504" s="749" t="s">
        <v>561</v>
      </c>
      <c r="D504" s="750" t="s">
        <v>562</v>
      </c>
      <c r="E504" s="751">
        <v>50113013</v>
      </c>
      <c r="F504" s="750" t="s">
        <v>1356</v>
      </c>
      <c r="G504" s="749" t="s">
        <v>580</v>
      </c>
      <c r="H504" s="749">
        <v>197000</v>
      </c>
      <c r="I504" s="749">
        <v>97000</v>
      </c>
      <c r="J504" s="749" t="s">
        <v>1418</v>
      </c>
      <c r="K504" s="749" t="s">
        <v>1419</v>
      </c>
      <c r="L504" s="752">
        <v>18.96</v>
      </c>
      <c r="M504" s="752">
        <v>46</v>
      </c>
      <c r="N504" s="753">
        <v>872.16</v>
      </c>
    </row>
    <row r="505" spans="1:14" ht="14.4" customHeight="1" x14ac:dyDescent="0.3">
      <c r="A505" s="747" t="s">
        <v>544</v>
      </c>
      <c r="B505" s="748" t="s">
        <v>545</v>
      </c>
      <c r="C505" s="749" t="s">
        <v>561</v>
      </c>
      <c r="D505" s="750" t="s">
        <v>562</v>
      </c>
      <c r="E505" s="751">
        <v>50113013</v>
      </c>
      <c r="F505" s="750" t="s">
        <v>1356</v>
      </c>
      <c r="G505" s="749" t="s">
        <v>571</v>
      </c>
      <c r="H505" s="749">
        <v>202740</v>
      </c>
      <c r="I505" s="749">
        <v>202740</v>
      </c>
      <c r="J505" s="749" t="s">
        <v>1420</v>
      </c>
      <c r="K505" s="749" t="s">
        <v>1421</v>
      </c>
      <c r="L505" s="752">
        <v>391.11000000000013</v>
      </c>
      <c r="M505" s="752">
        <v>12</v>
      </c>
      <c r="N505" s="753">
        <v>4693.3200000000015</v>
      </c>
    </row>
    <row r="506" spans="1:14" ht="14.4" customHeight="1" x14ac:dyDescent="0.3">
      <c r="A506" s="747" t="s">
        <v>544</v>
      </c>
      <c r="B506" s="748" t="s">
        <v>545</v>
      </c>
      <c r="C506" s="749" t="s">
        <v>561</v>
      </c>
      <c r="D506" s="750" t="s">
        <v>562</v>
      </c>
      <c r="E506" s="751">
        <v>50113013</v>
      </c>
      <c r="F506" s="750" t="s">
        <v>1356</v>
      </c>
      <c r="G506" s="749" t="s">
        <v>571</v>
      </c>
      <c r="H506" s="749">
        <v>155636</v>
      </c>
      <c r="I506" s="749">
        <v>55636</v>
      </c>
      <c r="J506" s="749" t="s">
        <v>1422</v>
      </c>
      <c r="K506" s="749" t="s">
        <v>1423</v>
      </c>
      <c r="L506" s="752">
        <v>52.669999999999995</v>
      </c>
      <c r="M506" s="752">
        <v>12</v>
      </c>
      <c r="N506" s="753">
        <v>632.04</v>
      </c>
    </row>
    <row r="507" spans="1:14" ht="14.4" customHeight="1" x14ac:dyDescent="0.3">
      <c r="A507" s="747" t="s">
        <v>544</v>
      </c>
      <c r="B507" s="748" t="s">
        <v>545</v>
      </c>
      <c r="C507" s="749" t="s">
        <v>561</v>
      </c>
      <c r="D507" s="750" t="s">
        <v>562</v>
      </c>
      <c r="E507" s="751">
        <v>50113013</v>
      </c>
      <c r="F507" s="750" t="s">
        <v>1356</v>
      </c>
      <c r="G507" s="749" t="s">
        <v>571</v>
      </c>
      <c r="H507" s="749">
        <v>207116</v>
      </c>
      <c r="I507" s="749">
        <v>207116</v>
      </c>
      <c r="J507" s="749" t="s">
        <v>1424</v>
      </c>
      <c r="K507" s="749" t="s">
        <v>1425</v>
      </c>
      <c r="L507" s="752">
        <v>419.52</v>
      </c>
      <c r="M507" s="752">
        <v>2</v>
      </c>
      <c r="N507" s="753">
        <v>839.04</v>
      </c>
    </row>
    <row r="508" spans="1:14" ht="14.4" customHeight="1" x14ac:dyDescent="0.3">
      <c r="A508" s="747" t="s">
        <v>544</v>
      </c>
      <c r="B508" s="748" t="s">
        <v>545</v>
      </c>
      <c r="C508" s="749" t="s">
        <v>561</v>
      </c>
      <c r="D508" s="750" t="s">
        <v>562</v>
      </c>
      <c r="E508" s="751">
        <v>50113013</v>
      </c>
      <c r="F508" s="750" t="s">
        <v>1356</v>
      </c>
      <c r="G508" s="749" t="s">
        <v>571</v>
      </c>
      <c r="H508" s="749">
        <v>201970</v>
      </c>
      <c r="I508" s="749">
        <v>201970</v>
      </c>
      <c r="J508" s="749" t="s">
        <v>1426</v>
      </c>
      <c r="K508" s="749" t="s">
        <v>1427</v>
      </c>
      <c r="L508" s="752">
        <v>72.180000000000021</v>
      </c>
      <c r="M508" s="752">
        <v>2</v>
      </c>
      <c r="N508" s="753">
        <v>144.36000000000004</v>
      </c>
    </row>
    <row r="509" spans="1:14" ht="14.4" customHeight="1" x14ac:dyDescent="0.3">
      <c r="A509" s="747" t="s">
        <v>544</v>
      </c>
      <c r="B509" s="748" t="s">
        <v>545</v>
      </c>
      <c r="C509" s="749" t="s">
        <v>561</v>
      </c>
      <c r="D509" s="750" t="s">
        <v>562</v>
      </c>
      <c r="E509" s="751">
        <v>50113013</v>
      </c>
      <c r="F509" s="750" t="s">
        <v>1356</v>
      </c>
      <c r="G509" s="749" t="s">
        <v>580</v>
      </c>
      <c r="H509" s="749">
        <v>113453</v>
      </c>
      <c r="I509" s="749">
        <v>113453</v>
      </c>
      <c r="J509" s="749" t="s">
        <v>1428</v>
      </c>
      <c r="K509" s="749" t="s">
        <v>1429</v>
      </c>
      <c r="L509" s="752">
        <v>458.69999999999993</v>
      </c>
      <c r="M509" s="752">
        <v>30.5</v>
      </c>
      <c r="N509" s="753">
        <v>13990.349999999999</v>
      </c>
    </row>
    <row r="510" spans="1:14" ht="14.4" customHeight="1" x14ac:dyDescent="0.3">
      <c r="A510" s="747" t="s">
        <v>544</v>
      </c>
      <c r="B510" s="748" t="s">
        <v>545</v>
      </c>
      <c r="C510" s="749" t="s">
        <v>561</v>
      </c>
      <c r="D510" s="750" t="s">
        <v>562</v>
      </c>
      <c r="E510" s="751">
        <v>50113013</v>
      </c>
      <c r="F510" s="750" t="s">
        <v>1356</v>
      </c>
      <c r="G510" s="749" t="s">
        <v>546</v>
      </c>
      <c r="H510" s="749">
        <v>201030</v>
      </c>
      <c r="I510" s="749">
        <v>201030</v>
      </c>
      <c r="J510" s="749" t="s">
        <v>1430</v>
      </c>
      <c r="K510" s="749" t="s">
        <v>1431</v>
      </c>
      <c r="L510" s="752">
        <v>26.609999999999996</v>
      </c>
      <c r="M510" s="752">
        <v>110</v>
      </c>
      <c r="N510" s="753">
        <v>2927.0999999999995</v>
      </c>
    </row>
    <row r="511" spans="1:14" ht="14.4" customHeight="1" x14ac:dyDescent="0.3">
      <c r="A511" s="747" t="s">
        <v>544</v>
      </c>
      <c r="B511" s="748" t="s">
        <v>545</v>
      </c>
      <c r="C511" s="749" t="s">
        <v>561</v>
      </c>
      <c r="D511" s="750" t="s">
        <v>562</v>
      </c>
      <c r="E511" s="751">
        <v>50113013</v>
      </c>
      <c r="F511" s="750" t="s">
        <v>1356</v>
      </c>
      <c r="G511" s="749" t="s">
        <v>571</v>
      </c>
      <c r="H511" s="749">
        <v>116600</v>
      </c>
      <c r="I511" s="749">
        <v>16600</v>
      </c>
      <c r="J511" s="749" t="s">
        <v>1432</v>
      </c>
      <c r="K511" s="749" t="s">
        <v>1433</v>
      </c>
      <c r="L511" s="752">
        <v>23.560000000000002</v>
      </c>
      <c r="M511" s="752">
        <v>45</v>
      </c>
      <c r="N511" s="753">
        <v>1060.2</v>
      </c>
    </row>
    <row r="512" spans="1:14" ht="14.4" customHeight="1" x14ac:dyDescent="0.3">
      <c r="A512" s="747" t="s">
        <v>544</v>
      </c>
      <c r="B512" s="748" t="s">
        <v>545</v>
      </c>
      <c r="C512" s="749" t="s">
        <v>561</v>
      </c>
      <c r="D512" s="750" t="s">
        <v>562</v>
      </c>
      <c r="E512" s="751">
        <v>50113013</v>
      </c>
      <c r="F512" s="750" t="s">
        <v>1356</v>
      </c>
      <c r="G512" s="749" t="s">
        <v>571</v>
      </c>
      <c r="H512" s="749">
        <v>117149</v>
      </c>
      <c r="I512" s="749">
        <v>17149</v>
      </c>
      <c r="J512" s="749" t="s">
        <v>1432</v>
      </c>
      <c r="K512" s="749" t="s">
        <v>1434</v>
      </c>
      <c r="L512" s="752">
        <v>163.33000000000001</v>
      </c>
      <c r="M512" s="752">
        <v>12</v>
      </c>
      <c r="N512" s="753">
        <v>1959.9600000000003</v>
      </c>
    </row>
    <row r="513" spans="1:14" ht="14.4" customHeight="1" x14ac:dyDescent="0.3">
      <c r="A513" s="747" t="s">
        <v>544</v>
      </c>
      <c r="B513" s="748" t="s">
        <v>545</v>
      </c>
      <c r="C513" s="749" t="s">
        <v>561</v>
      </c>
      <c r="D513" s="750" t="s">
        <v>562</v>
      </c>
      <c r="E513" s="751">
        <v>50113013</v>
      </c>
      <c r="F513" s="750" t="s">
        <v>1356</v>
      </c>
      <c r="G513" s="749" t="s">
        <v>580</v>
      </c>
      <c r="H513" s="749">
        <v>166269</v>
      </c>
      <c r="I513" s="749">
        <v>166269</v>
      </c>
      <c r="J513" s="749" t="s">
        <v>1435</v>
      </c>
      <c r="K513" s="749" t="s">
        <v>1436</v>
      </c>
      <c r="L513" s="752">
        <v>52.88</v>
      </c>
      <c r="M513" s="752">
        <v>30</v>
      </c>
      <c r="N513" s="753">
        <v>1586.4</v>
      </c>
    </row>
    <row r="514" spans="1:14" ht="14.4" customHeight="1" x14ac:dyDescent="0.3">
      <c r="A514" s="747" t="s">
        <v>544</v>
      </c>
      <c r="B514" s="748" t="s">
        <v>545</v>
      </c>
      <c r="C514" s="749" t="s">
        <v>561</v>
      </c>
      <c r="D514" s="750" t="s">
        <v>562</v>
      </c>
      <c r="E514" s="751">
        <v>50113013</v>
      </c>
      <c r="F514" s="750" t="s">
        <v>1356</v>
      </c>
      <c r="G514" s="749" t="s">
        <v>580</v>
      </c>
      <c r="H514" s="749">
        <v>166265</v>
      </c>
      <c r="I514" s="749">
        <v>166265</v>
      </c>
      <c r="J514" s="749" t="s">
        <v>1437</v>
      </c>
      <c r="K514" s="749" t="s">
        <v>1409</v>
      </c>
      <c r="L514" s="752">
        <v>33.39</v>
      </c>
      <c r="M514" s="752">
        <v>125</v>
      </c>
      <c r="N514" s="753">
        <v>4173.75</v>
      </c>
    </row>
    <row r="515" spans="1:14" ht="14.4" customHeight="1" x14ac:dyDescent="0.3">
      <c r="A515" s="747" t="s">
        <v>544</v>
      </c>
      <c r="B515" s="748" t="s">
        <v>545</v>
      </c>
      <c r="C515" s="749" t="s">
        <v>561</v>
      </c>
      <c r="D515" s="750" t="s">
        <v>562</v>
      </c>
      <c r="E515" s="751">
        <v>50113013</v>
      </c>
      <c r="F515" s="750" t="s">
        <v>1356</v>
      </c>
      <c r="G515" s="749" t="s">
        <v>580</v>
      </c>
      <c r="H515" s="749">
        <v>118547</v>
      </c>
      <c r="I515" s="749">
        <v>18547</v>
      </c>
      <c r="J515" s="749" t="s">
        <v>1438</v>
      </c>
      <c r="K515" s="749" t="s">
        <v>1439</v>
      </c>
      <c r="L515" s="752">
        <v>123.5</v>
      </c>
      <c r="M515" s="752">
        <v>10</v>
      </c>
      <c r="N515" s="753">
        <v>1235</v>
      </c>
    </row>
    <row r="516" spans="1:14" ht="14.4" customHeight="1" x14ac:dyDescent="0.3">
      <c r="A516" s="747" t="s">
        <v>544</v>
      </c>
      <c r="B516" s="748" t="s">
        <v>545</v>
      </c>
      <c r="C516" s="749" t="s">
        <v>561</v>
      </c>
      <c r="D516" s="750" t="s">
        <v>562</v>
      </c>
      <c r="E516" s="751">
        <v>50113014</v>
      </c>
      <c r="F516" s="750" t="s">
        <v>1440</v>
      </c>
      <c r="G516" s="749" t="s">
        <v>571</v>
      </c>
      <c r="H516" s="749">
        <v>176150</v>
      </c>
      <c r="I516" s="749">
        <v>76150</v>
      </c>
      <c r="J516" s="749" t="s">
        <v>1441</v>
      </c>
      <c r="K516" s="749" t="s">
        <v>1442</v>
      </c>
      <c r="L516" s="752">
        <v>117.53999999999999</v>
      </c>
      <c r="M516" s="752">
        <v>7</v>
      </c>
      <c r="N516" s="753">
        <v>822.78</v>
      </c>
    </row>
    <row r="517" spans="1:14" ht="14.4" customHeight="1" x14ac:dyDescent="0.3">
      <c r="A517" s="747" t="s">
        <v>544</v>
      </c>
      <c r="B517" s="748" t="s">
        <v>545</v>
      </c>
      <c r="C517" s="749" t="s">
        <v>561</v>
      </c>
      <c r="D517" s="750" t="s">
        <v>562</v>
      </c>
      <c r="E517" s="751">
        <v>50113014</v>
      </c>
      <c r="F517" s="750" t="s">
        <v>1440</v>
      </c>
      <c r="G517" s="749" t="s">
        <v>571</v>
      </c>
      <c r="H517" s="749">
        <v>176152</v>
      </c>
      <c r="I517" s="749">
        <v>76152</v>
      </c>
      <c r="J517" s="749" t="s">
        <v>1443</v>
      </c>
      <c r="K517" s="749" t="s">
        <v>1444</v>
      </c>
      <c r="L517" s="752">
        <v>134.49999999999994</v>
      </c>
      <c r="M517" s="752">
        <v>1</v>
      </c>
      <c r="N517" s="753">
        <v>134.49999999999994</v>
      </c>
    </row>
    <row r="518" spans="1:14" ht="14.4" customHeight="1" x14ac:dyDescent="0.3">
      <c r="A518" s="747" t="s">
        <v>544</v>
      </c>
      <c r="B518" s="748" t="s">
        <v>545</v>
      </c>
      <c r="C518" s="749" t="s">
        <v>561</v>
      </c>
      <c r="D518" s="750" t="s">
        <v>562</v>
      </c>
      <c r="E518" s="751">
        <v>50113014</v>
      </c>
      <c r="F518" s="750" t="s">
        <v>1440</v>
      </c>
      <c r="G518" s="749" t="s">
        <v>580</v>
      </c>
      <c r="H518" s="749">
        <v>64942</v>
      </c>
      <c r="I518" s="749">
        <v>64942</v>
      </c>
      <c r="J518" s="749" t="s">
        <v>1445</v>
      </c>
      <c r="K518" s="749" t="s">
        <v>1446</v>
      </c>
      <c r="L518" s="752">
        <v>2113.8307692307699</v>
      </c>
      <c r="M518" s="752">
        <v>13</v>
      </c>
      <c r="N518" s="753">
        <v>27479.800000000007</v>
      </c>
    </row>
    <row r="519" spans="1:14" ht="14.4" customHeight="1" x14ac:dyDescent="0.3">
      <c r="A519" s="747" t="s">
        <v>544</v>
      </c>
      <c r="B519" s="748" t="s">
        <v>545</v>
      </c>
      <c r="C519" s="749" t="s">
        <v>561</v>
      </c>
      <c r="D519" s="750" t="s">
        <v>562</v>
      </c>
      <c r="E519" s="751">
        <v>50113014</v>
      </c>
      <c r="F519" s="750" t="s">
        <v>1440</v>
      </c>
      <c r="G519" s="749" t="s">
        <v>580</v>
      </c>
      <c r="H519" s="749">
        <v>164401</v>
      </c>
      <c r="I519" s="749">
        <v>164401</v>
      </c>
      <c r="J519" s="749" t="s">
        <v>1447</v>
      </c>
      <c r="K519" s="749" t="s">
        <v>1448</v>
      </c>
      <c r="L519" s="752">
        <v>148.5</v>
      </c>
      <c r="M519" s="752">
        <v>2</v>
      </c>
      <c r="N519" s="753">
        <v>297</v>
      </c>
    </row>
    <row r="520" spans="1:14" ht="14.4" customHeight="1" x14ac:dyDescent="0.3">
      <c r="A520" s="747" t="s">
        <v>544</v>
      </c>
      <c r="B520" s="748" t="s">
        <v>545</v>
      </c>
      <c r="C520" s="749" t="s">
        <v>561</v>
      </c>
      <c r="D520" s="750" t="s">
        <v>562</v>
      </c>
      <c r="E520" s="751">
        <v>50113014</v>
      </c>
      <c r="F520" s="750" t="s">
        <v>1440</v>
      </c>
      <c r="G520" s="749" t="s">
        <v>571</v>
      </c>
      <c r="H520" s="749">
        <v>116895</v>
      </c>
      <c r="I520" s="749">
        <v>16895</v>
      </c>
      <c r="J520" s="749" t="s">
        <v>1449</v>
      </c>
      <c r="K520" s="749" t="s">
        <v>1450</v>
      </c>
      <c r="L520" s="752">
        <v>107.96428571428568</v>
      </c>
      <c r="M520" s="752">
        <v>28</v>
      </c>
      <c r="N520" s="753">
        <v>3022.9999999999991</v>
      </c>
    </row>
    <row r="521" spans="1:14" ht="14.4" customHeight="1" x14ac:dyDescent="0.3">
      <c r="A521" s="747" t="s">
        <v>544</v>
      </c>
      <c r="B521" s="748" t="s">
        <v>545</v>
      </c>
      <c r="C521" s="749" t="s">
        <v>561</v>
      </c>
      <c r="D521" s="750" t="s">
        <v>562</v>
      </c>
      <c r="E521" s="751">
        <v>50113014</v>
      </c>
      <c r="F521" s="750" t="s">
        <v>1440</v>
      </c>
      <c r="G521" s="749" t="s">
        <v>571</v>
      </c>
      <c r="H521" s="749">
        <v>199248</v>
      </c>
      <c r="I521" s="749">
        <v>99248</v>
      </c>
      <c r="J521" s="749" t="s">
        <v>1451</v>
      </c>
      <c r="K521" s="749" t="s">
        <v>1376</v>
      </c>
      <c r="L521" s="752">
        <v>85.540000000000049</v>
      </c>
      <c r="M521" s="752">
        <v>2</v>
      </c>
      <c r="N521" s="753">
        <v>171.0800000000001</v>
      </c>
    </row>
    <row r="522" spans="1:14" ht="14.4" customHeight="1" x14ac:dyDescent="0.3">
      <c r="A522" s="747" t="s">
        <v>544</v>
      </c>
      <c r="B522" s="748" t="s">
        <v>545</v>
      </c>
      <c r="C522" s="749" t="s">
        <v>567</v>
      </c>
      <c r="D522" s="750" t="s">
        <v>568</v>
      </c>
      <c r="E522" s="751">
        <v>50113001</v>
      </c>
      <c r="F522" s="750" t="s">
        <v>570</v>
      </c>
      <c r="G522" s="749" t="s">
        <v>571</v>
      </c>
      <c r="H522" s="749">
        <v>196886</v>
      </c>
      <c r="I522" s="749">
        <v>96886</v>
      </c>
      <c r="J522" s="749" t="s">
        <v>572</v>
      </c>
      <c r="K522" s="749" t="s">
        <v>573</v>
      </c>
      <c r="L522" s="752">
        <v>72.040000000000006</v>
      </c>
      <c r="M522" s="752">
        <v>1</v>
      </c>
      <c r="N522" s="753">
        <v>72.040000000000006</v>
      </c>
    </row>
    <row r="523" spans="1:14" ht="14.4" customHeight="1" x14ac:dyDescent="0.3">
      <c r="A523" s="747" t="s">
        <v>544</v>
      </c>
      <c r="B523" s="748" t="s">
        <v>545</v>
      </c>
      <c r="C523" s="749" t="s">
        <v>567</v>
      </c>
      <c r="D523" s="750" t="s">
        <v>568</v>
      </c>
      <c r="E523" s="751">
        <v>50113001</v>
      </c>
      <c r="F523" s="750" t="s">
        <v>570</v>
      </c>
      <c r="G523" s="749" t="s">
        <v>571</v>
      </c>
      <c r="H523" s="749">
        <v>176064</v>
      </c>
      <c r="I523" s="749">
        <v>76064</v>
      </c>
      <c r="J523" s="749" t="s">
        <v>578</v>
      </c>
      <c r="K523" s="749" t="s">
        <v>579</v>
      </c>
      <c r="L523" s="752">
        <v>83.816666666666649</v>
      </c>
      <c r="M523" s="752">
        <v>3</v>
      </c>
      <c r="N523" s="753">
        <v>251.44999999999993</v>
      </c>
    </row>
    <row r="524" spans="1:14" ht="14.4" customHeight="1" x14ac:dyDescent="0.3">
      <c r="A524" s="747" t="s">
        <v>544</v>
      </c>
      <c r="B524" s="748" t="s">
        <v>545</v>
      </c>
      <c r="C524" s="749" t="s">
        <v>567</v>
      </c>
      <c r="D524" s="750" t="s">
        <v>568</v>
      </c>
      <c r="E524" s="751">
        <v>50113001</v>
      </c>
      <c r="F524" s="750" t="s">
        <v>570</v>
      </c>
      <c r="G524" s="749" t="s">
        <v>580</v>
      </c>
      <c r="H524" s="749">
        <v>126486</v>
      </c>
      <c r="I524" s="749">
        <v>26486</v>
      </c>
      <c r="J524" s="749" t="s">
        <v>581</v>
      </c>
      <c r="K524" s="749" t="s">
        <v>582</v>
      </c>
      <c r="L524" s="752">
        <v>629.66000000000008</v>
      </c>
      <c r="M524" s="752">
        <v>1</v>
      </c>
      <c r="N524" s="753">
        <v>629.66000000000008</v>
      </c>
    </row>
    <row r="525" spans="1:14" ht="14.4" customHeight="1" x14ac:dyDescent="0.3">
      <c r="A525" s="747" t="s">
        <v>544</v>
      </c>
      <c r="B525" s="748" t="s">
        <v>545</v>
      </c>
      <c r="C525" s="749" t="s">
        <v>567</v>
      </c>
      <c r="D525" s="750" t="s">
        <v>568</v>
      </c>
      <c r="E525" s="751">
        <v>50113001</v>
      </c>
      <c r="F525" s="750" t="s">
        <v>570</v>
      </c>
      <c r="G525" s="749" t="s">
        <v>571</v>
      </c>
      <c r="H525" s="749">
        <v>100362</v>
      </c>
      <c r="I525" s="749">
        <v>362</v>
      </c>
      <c r="J525" s="749" t="s">
        <v>1452</v>
      </c>
      <c r="K525" s="749" t="s">
        <v>1080</v>
      </c>
      <c r="L525" s="752">
        <v>86.439999999999984</v>
      </c>
      <c r="M525" s="752">
        <v>1</v>
      </c>
      <c r="N525" s="753">
        <v>86.439999999999984</v>
      </c>
    </row>
    <row r="526" spans="1:14" ht="14.4" customHeight="1" x14ac:dyDescent="0.3">
      <c r="A526" s="747" t="s">
        <v>544</v>
      </c>
      <c r="B526" s="748" t="s">
        <v>545</v>
      </c>
      <c r="C526" s="749" t="s">
        <v>567</v>
      </c>
      <c r="D526" s="750" t="s">
        <v>568</v>
      </c>
      <c r="E526" s="751">
        <v>50113001</v>
      </c>
      <c r="F526" s="750" t="s">
        <v>570</v>
      </c>
      <c r="G526" s="749" t="s">
        <v>571</v>
      </c>
      <c r="H526" s="749">
        <v>202701</v>
      </c>
      <c r="I526" s="749">
        <v>202701</v>
      </c>
      <c r="J526" s="749" t="s">
        <v>586</v>
      </c>
      <c r="K526" s="749" t="s">
        <v>587</v>
      </c>
      <c r="L526" s="752">
        <v>128.22999999999999</v>
      </c>
      <c r="M526" s="752">
        <v>3</v>
      </c>
      <c r="N526" s="753">
        <v>384.69</v>
      </c>
    </row>
    <row r="527" spans="1:14" ht="14.4" customHeight="1" x14ac:dyDescent="0.3">
      <c r="A527" s="747" t="s">
        <v>544</v>
      </c>
      <c r="B527" s="748" t="s">
        <v>545</v>
      </c>
      <c r="C527" s="749" t="s">
        <v>567</v>
      </c>
      <c r="D527" s="750" t="s">
        <v>568</v>
      </c>
      <c r="E527" s="751">
        <v>50113001</v>
      </c>
      <c r="F527" s="750" t="s">
        <v>570</v>
      </c>
      <c r="G527" s="749" t="s">
        <v>571</v>
      </c>
      <c r="H527" s="749">
        <v>845008</v>
      </c>
      <c r="I527" s="749">
        <v>107806</v>
      </c>
      <c r="J527" s="749" t="s">
        <v>586</v>
      </c>
      <c r="K527" s="749" t="s">
        <v>588</v>
      </c>
      <c r="L527" s="752">
        <v>63.389999999999993</v>
      </c>
      <c r="M527" s="752">
        <v>4</v>
      </c>
      <c r="N527" s="753">
        <v>253.55999999999997</v>
      </c>
    </row>
    <row r="528" spans="1:14" ht="14.4" customHeight="1" x14ac:dyDescent="0.3">
      <c r="A528" s="747" t="s">
        <v>544</v>
      </c>
      <c r="B528" s="748" t="s">
        <v>545</v>
      </c>
      <c r="C528" s="749" t="s">
        <v>567</v>
      </c>
      <c r="D528" s="750" t="s">
        <v>568</v>
      </c>
      <c r="E528" s="751">
        <v>50113001</v>
      </c>
      <c r="F528" s="750" t="s">
        <v>570</v>
      </c>
      <c r="G528" s="749" t="s">
        <v>571</v>
      </c>
      <c r="H528" s="749">
        <v>153200</v>
      </c>
      <c r="I528" s="749">
        <v>53200</v>
      </c>
      <c r="J528" s="749" t="s">
        <v>1453</v>
      </c>
      <c r="K528" s="749" t="s">
        <v>1454</v>
      </c>
      <c r="L528" s="752">
        <v>52.359999999999992</v>
      </c>
      <c r="M528" s="752">
        <v>3</v>
      </c>
      <c r="N528" s="753">
        <v>157.07999999999998</v>
      </c>
    </row>
    <row r="529" spans="1:14" ht="14.4" customHeight="1" x14ac:dyDescent="0.3">
      <c r="A529" s="747" t="s">
        <v>544</v>
      </c>
      <c r="B529" s="748" t="s">
        <v>545</v>
      </c>
      <c r="C529" s="749" t="s">
        <v>567</v>
      </c>
      <c r="D529" s="750" t="s">
        <v>568</v>
      </c>
      <c r="E529" s="751">
        <v>50113001</v>
      </c>
      <c r="F529" s="750" t="s">
        <v>570</v>
      </c>
      <c r="G529" s="749" t="s">
        <v>580</v>
      </c>
      <c r="H529" s="749">
        <v>115379</v>
      </c>
      <c r="I529" s="749">
        <v>15379</v>
      </c>
      <c r="J529" s="749" t="s">
        <v>591</v>
      </c>
      <c r="K529" s="749" t="s">
        <v>1455</v>
      </c>
      <c r="L529" s="752">
        <v>53.924999999999997</v>
      </c>
      <c r="M529" s="752">
        <v>4</v>
      </c>
      <c r="N529" s="753">
        <v>215.7</v>
      </c>
    </row>
    <row r="530" spans="1:14" ht="14.4" customHeight="1" x14ac:dyDescent="0.3">
      <c r="A530" s="747" t="s">
        <v>544</v>
      </c>
      <c r="B530" s="748" t="s">
        <v>545</v>
      </c>
      <c r="C530" s="749" t="s">
        <v>567</v>
      </c>
      <c r="D530" s="750" t="s">
        <v>568</v>
      </c>
      <c r="E530" s="751">
        <v>50113001</v>
      </c>
      <c r="F530" s="750" t="s">
        <v>570</v>
      </c>
      <c r="G530" s="749" t="s">
        <v>580</v>
      </c>
      <c r="H530" s="749">
        <v>102945</v>
      </c>
      <c r="I530" s="749">
        <v>2945</v>
      </c>
      <c r="J530" s="749" t="s">
        <v>593</v>
      </c>
      <c r="K530" s="749" t="s">
        <v>594</v>
      </c>
      <c r="L530" s="752">
        <v>8.6850000000000005</v>
      </c>
      <c r="M530" s="752">
        <v>2</v>
      </c>
      <c r="N530" s="753">
        <v>17.37</v>
      </c>
    </row>
    <row r="531" spans="1:14" ht="14.4" customHeight="1" x14ac:dyDescent="0.3">
      <c r="A531" s="747" t="s">
        <v>544</v>
      </c>
      <c r="B531" s="748" t="s">
        <v>545</v>
      </c>
      <c r="C531" s="749" t="s">
        <v>567</v>
      </c>
      <c r="D531" s="750" t="s">
        <v>568</v>
      </c>
      <c r="E531" s="751">
        <v>50113001</v>
      </c>
      <c r="F531" s="750" t="s">
        <v>570</v>
      </c>
      <c r="G531" s="749" t="s">
        <v>580</v>
      </c>
      <c r="H531" s="749">
        <v>115378</v>
      </c>
      <c r="I531" s="749">
        <v>15378</v>
      </c>
      <c r="J531" s="749" t="s">
        <v>593</v>
      </c>
      <c r="K531" s="749" t="s">
        <v>1456</v>
      </c>
      <c r="L531" s="752">
        <v>21.21</v>
      </c>
      <c r="M531" s="752">
        <v>2</v>
      </c>
      <c r="N531" s="753">
        <v>42.42</v>
      </c>
    </row>
    <row r="532" spans="1:14" ht="14.4" customHeight="1" x14ac:dyDescent="0.3">
      <c r="A532" s="747" t="s">
        <v>544</v>
      </c>
      <c r="B532" s="748" t="s">
        <v>545</v>
      </c>
      <c r="C532" s="749" t="s">
        <v>567</v>
      </c>
      <c r="D532" s="750" t="s">
        <v>568</v>
      </c>
      <c r="E532" s="751">
        <v>50113001</v>
      </c>
      <c r="F532" s="750" t="s">
        <v>570</v>
      </c>
      <c r="G532" s="749" t="s">
        <v>571</v>
      </c>
      <c r="H532" s="749">
        <v>176954</v>
      </c>
      <c r="I532" s="749">
        <v>176954</v>
      </c>
      <c r="J532" s="749" t="s">
        <v>598</v>
      </c>
      <c r="K532" s="749" t="s">
        <v>599</v>
      </c>
      <c r="L532" s="752">
        <v>94.926666666666691</v>
      </c>
      <c r="M532" s="752">
        <v>3</v>
      </c>
      <c r="N532" s="753">
        <v>284.78000000000009</v>
      </c>
    </row>
    <row r="533" spans="1:14" ht="14.4" customHeight="1" x14ac:dyDescent="0.3">
      <c r="A533" s="747" t="s">
        <v>544</v>
      </c>
      <c r="B533" s="748" t="s">
        <v>545</v>
      </c>
      <c r="C533" s="749" t="s">
        <v>567</v>
      </c>
      <c r="D533" s="750" t="s">
        <v>568</v>
      </c>
      <c r="E533" s="751">
        <v>50113001</v>
      </c>
      <c r="F533" s="750" t="s">
        <v>570</v>
      </c>
      <c r="G533" s="749" t="s">
        <v>580</v>
      </c>
      <c r="H533" s="749">
        <v>127260</v>
      </c>
      <c r="I533" s="749">
        <v>127260</v>
      </c>
      <c r="J533" s="749" t="s">
        <v>602</v>
      </c>
      <c r="K533" s="749" t="s">
        <v>603</v>
      </c>
      <c r="L533" s="752">
        <v>16.199999999999996</v>
      </c>
      <c r="M533" s="752">
        <v>1</v>
      </c>
      <c r="N533" s="753">
        <v>16.199999999999996</v>
      </c>
    </row>
    <row r="534" spans="1:14" ht="14.4" customHeight="1" x14ac:dyDescent="0.3">
      <c r="A534" s="747" t="s">
        <v>544</v>
      </c>
      <c r="B534" s="748" t="s">
        <v>545</v>
      </c>
      <c r="C534" s="749" t="s">
        <v>567</v>
      </c>
      <c r="D534" s="750" t="s">
        <v>568</v>
      </c>
      <c r="E534" s="751">
        <v>50113001</v>
      </c>
      <c r="F534" s="750" t="s">
        <v>570</v>
      </c>
      <c r="G534" s="749" t="s">
        <v>580</v>
      </c>
      <c r="H534" s="749">
        <v>127263</v>
      </c>
      <c r="I534" s="749">
        <v>127263</v>
      </c>
      <c r="J534" s="749" t="s">
        <v>602</v>
      </c>
      <c r="K534" s="749" t="s">
        <v>604</v>
      </c>
      <c r="L534" s="752">
        <v>53.480000000000011</v>
      </c>
      <c r="M534" s="752">
        <v>3</v>
      </c>
      <c r="N534" s="753">
        <v>160.44000000000003</v>
      </c>
    </row>
    <row r="535" spans="1:14" ht="14.4" customHeight="1" x14ac:dyDescent="0.3">
      <c r="A535" s="747" t="s">
        <v>544</v>
      </c>
      <c r="B535" s="748" t="s">
        <v>545</v>
      </c>
      <c r="C535" s="749" t="s">
        <v>567</v>
      </c>
      <c r="D535" s="750" t="s">
        <v>568</v>
      </c>
      <c r="E535" s="751">
        <v>50113001</v>
      </c>
      <c r="F535" s="750" t="s">
        <v>570</v>
      </c>
      <c r="G535" s="749" t="s">
        <v>580</v>
      </c>
      <c r="H535" s="749">
        <v>849444</v>
      </c>
      <c r="I535" s="749">
        <v>163085</v>
      </c>
      <c r="J535" s="749" t="s">
        <v>1457</v>
      </c>
      <c r="K535" s="749" t="s">
        <v>1458</v>
      </c>
      <c r="L535" s="752">
        <v>29.06</v>
      </c>
      <c r="M535" s="752">
        <v>1</v>
      </c>
      <c r="N535" s="753">
        <v>29.06</v>
      </c>
    </row>
    <row r="536" spans="1:14" ht="14.4" customHeight="1" x14ac:dyDescent="0.3">
      <c r="A536" s="747" t="s">
        <v>544</v>
      </c>
      <c r="B536" s="748" t="s">
        <v>545</v>
      </c>
      <c r="C536" s="749" t="s">
        <v>567</v>
      </c>
      <c r="D536" s="750" t="s">
        <v>568</v>
      </c>
      <c r="E536" s="751">
        <v>50113001</v>
      </c>
      <c r="F536" s="750" t="s">
        <v>570</v>
      </c>
      <c r="G536" s="749" t="s">
        <v>571</v>
      </c>
      <c r="H536" s="749">
        <v>144794</v>
      </c>
      <c r="I536" s="749">
        <v>144794</v>
      </c>
      <c r="J536" s="749" t="s">
        <v>1459</v>
      </c>
      <c r="K536" s="749" t="s">
        <v>1031</v>
      </c>
      <c r="L536" s="752">
        <v>156</v>
      </c>
      <c r="M536" s="752">
        <v>1</v>
      </c>
      <c r="N536" s="753">
        <v>156</v>
      </c>
    </row>
    <row r="537" spans="1:14" ht="14.4" customHeight="1" x14ac:dyDescent="0.3">
      <c r="A537" s="747" t="s">
        <v>544</v>
      </c>
      <c r="B537" s="748" t="s">
        <v>545</v>
      </c>
      <c r="C537" s="749" t="s">
        <v>567</v>
      </c>
      <c r="D537" s="750" t="s">
        <v>568</v>
      </c>
      <c r="E537" s="751">
        <v>50113001</v>
      </c>
      <c r="F537" s="750" t="s">
        <v>570</v>
      </c>
      <c r="G537" s="749" t="s">
        <v>571</v>
      </c>
      <c r="H537" s="749">
        <v>177395</v>
      </c>
      <c r="I537" s="749">
        <v>177395</v>
      </c>
      <c r="J537" s="749" t="s">
        <v>1460</v>
      </c>
      <c r="K537" s="749" t="s">
        <v>1461</v>
      </c>
      <c r="L537" s="752">
        <v>316.28000000000003</v>
      </c>
      <c r="M537" s="752">
        <v>1</v>
      </c>
      <c r="N537" s="753">
        <v>316.28000000000003</v>
      </c>
    </row>
    <row r="538" spans="1:14" ht="14.4" customHeight="1" x14ac:dyDescent="0.3">
      <c r="A538" s="747" t="s">
        <v>544</v>
      </c>
      <c r="B538" s="748" t="s">
        <v>545</v>
      </c>
      <c r="C538" s="749" t="s">
        <v>567</v>
      </c>
      <c r="D538" s="750" t="s">
        <v>568</v>
      </c>
      <c r="E538" s="751">
        <v>50113001</v>
      </c>
      <c r="F538" s="750" t="s">
        <v>570</v>
      </c>
      <c r="G538" s="749" t="s">
        <v>571</v>
      </c>
      <c r="H538" s="749">
        <v>145310</v>
      </c>
      <c r="I538" s="749">
        <v>45310</v>
      </c>
      <c r="J538" s="749" t="s">
        <v>614</v>
      </c>
      <c r="K538" s="749" t="s">
        <v>615</v>
      </c>
      <c r="L538" s="752">
        <v>44.64</v>
      </c>
      <c r="M538" s="752">
        <v>1</v>
      </c>
      <c r="N538" s="753">
        <v>44.64</v>
      </c>
    </row>
    <row r="539" spans="1:14" ht="14.4" customHeight="1" x14ac:dyDescent="0.3">
      <c r="A539" s="747" t="s">
        <v>544</v>
      </c>
      <c r="B539" s="748" t="s">
        <v>545</v>
      </c>
      <c r="C539" s="749" t="s">
        <v>567</v>
      </c>
      <c r="D539" s="750" t="s">
        <v>568</v>
      </c>
      <c r="E539" s="751">
        <v>50113001</v>
      </c>
      <c r="F539" s="750" t="s">
        <v>570</v>
      </c>
      <c r="G539" s="749" t="s">
        <v>571</v>
      </c>
      <c r="H539" s="749">
        <v>845369</v>
      </c>
      <c r="I539" s="749">
        <v>107987</v>
      </c>
      <c r="J539" s="749" t="s">
        <v>1462</v>
      </c>
      <c r="K539" s="749" t="s">
        <v>1463</v>
      </c>
      <c r="L539" s="752">
        <v>112.29000000000003</v>
      </c>
      <c r="M539" s="752">
        <v>2</v>
      </c>
      <c r="N539" s="753">
        <v>224.58000000000007</v>
      </c>
    </row>
    <row r="540" spans="1:14" ht="14.4" customHeight="1" x14ac:dyDescent="0.3">
      <c r="A540" s="747" t="s">
        <v>544</v>
      </c>
      <c r="B540" s="748" t="s">
        <v>545</v>
      </c>
      <c r="C540" s="749" t="s">
        <v>567</v>
      </c>
      <c r="D540" s="750" t="s">
        <v>568</v>
      </c>
      <c r="E540" s="751">
        <v>50113001</v>
      </c>
      <c r="F540" s="750" t="s">
        <v>570</v>
      </c>
      <c r="G540" s="749" t="s">
        <v>571</v>
      </c>
      <c r="H540" s="749">
        <v>199295</v>
      </c>
      <c r="I540" s="749">
        <v>99295</v>
      </c>
      <c r="J540" s="749" t="s">
        <v>618</v>
      </c>
      <c r="K540" s="749" t="s">
        <v>619</v>
      </c>
      <c r="L540" s="752">
        <v>26.099999999999998</v>
      </c>
      <c r="M540" s="752">
        <v>1</v>
      </c>
      <c r="N540" s="753">
        <v>26.099999999999998</v>
      </c>
    </row>
    <row r="541" spans="1:14" ht="14.4" customHeight="1" x14ac:dyDescent="0.3">
      <c r="A541" s="747" t="s">
        <v>544</v>
      </c>
      <c r="B541" s="748" t="s">
        <v>545</v>
      </c>
      <c r="C541" s="749" t="s">
        <v>567</v>
      </c>
      <c r="D541" s="750" t="s">
        <v>568</v>
      </c>
      <c r="E541" s="751">
        <v>50113001</v>
      </c>
      <c r="F541" s="750" t="s">
        <v>570</v>
      </c>
      <c r="G541" s="749" t="s">
        <v>571</v>
      </c>
      <c r="H541" s="749">
        <v>844960</v>
      </c>
      <c r="I541" s="749">
        <v>125114</v>
      </c>
      <c r="J541" s="749" t="s">
        <v>618</v>
      </c>
      <c r="K541" s="749" t="s">
        <v>1464</v>
      </c>
      <c r="L541" s="752">
        <v>57.849999999999987</v>
      </c>
      <c r="M541" s="752">
        <v>5</v>
      </c>
      <c r="N541" s="753">
        <v>289.24999999999994</v>
      </c>
    </row>
    <row r="542" spans="1:14" ht="14.4" customHeight="1" x14ac:dyDescent="0.3">
      <c r="A542" s="747" t="s">
        <v>544</v>
      </c>
      <c r="B542" s="748" t="s">
        <v>545</v>
      </c>
      <c r="C542" s="749" t="s">
        <v>567</v>
      </c>
      <c r="D542" s="750" t="s">
        <v>568</v>
      </c>
      <c r="E542" s="751">
        <v>50113001</v>
      </c>
      <c r="F542" s="750" t="s">
        <v>570</v>
      </c>
      <c r="G542" s="749" t="s">
        <v>571</v>
      </c>
      <c r="H542" s="749">
        <v>196175</v>
      </c>
      <c r="I542" s="749">
        <v>96175</v>
      </c>
      <c r="J542" s="749" t="s">
        <v>1465</v>
      </c>
      <c r="K542" s="749" t="s">
        <v>1466</v>
      </c>
      <c r="L542" s="752">
        <v>91.21</v>
      </c>
      <c r="M542" s="752">
        <v>1</v>
      </c>
      <c r="N542" s="753">
        <v>91.21</v>
      </c>
    </row>
    <row r="543" spans="1:14" ht="14.4" customHeight="1" x14ac:dyDescent="0.3">
      <c r="A543" s="747" t="s">
        <v>544</v>
      </c>
      <c r="B543" s="748" t="s">
        <v>545</v>
      </c>
      <c r="C543" s="749" t="s">
        <v>567</v>
      </c>
      <c r="D543" s="750" t="s">
        <v>568</v>
      </c>
      <c r="E543" s="751">
        <v>50113001</v>
      </c>
      <c r="F543" s="750" t="s">
        <v>570</v>
      </c>
      <c r="G543" s="749" t="s">
        <v>571</v>
      </c>
      <c r="H543" s="749">
        <v>196610</v>
      </c>
      <c r="I543" s="749">
        <v>96610</v>
      </c>
      <c r="J543" s="749" t="s">
        <v>620</v>
      </c>
      <c r="K543" s="749" t="s">
        <v>621</v>
      </c>
      <c r="L543" s="752">
        <v>46.38</v>
      </c>
      <c r="M543" s="752">
        <v>1</v>
      </c>
      <c r="N543" s="753">
        <v>46.38</v>
      </c>
    </row>
    <row r="544" spans="1:14" ht="14.4" customHeight="1" x14ac:dyDescent="0.3">
      <c r="A544" s="747" t="s">
        <v>544</v>
      </c>
      <c r="B544" s="748" t="s">
        <v>545</v>
      </c>
      <c r="C544" s="749" t="s">
        <v>567</v>
      </c>
      <c r="D544" s="750" t="s">
        <v>568</v>
      </c>
      <c r="E544" s="751">
        <v>50113001</v>
      </c>
      <c r="F544" s="750" t="s">
        <v>570</v>
      </c>
      <c r="G544" s="749" t="s">
        <v>571</v>
      </c>
      <c r="H544" s="749">
        <v>110555</v>
      </c>
      <c r="I544" s="749">
        <v>10555</v>
      </c>
      <c r="J544" s="749" t="s">
        <v>623</v>
      </c>
      <c r="K544" s="749" t="s">
        <v>624</v>
      </c>
      <c r="L544" s="752">
        <v>254.98</v>
      </c>
      <c r="M544" s="752">
        <v>2.85</v>
      </c>
      <c r="N544" s="753">
        <v>726.69299999999998</v>
      </c>
    </row>
    <row r="545" spans="1:14" ht="14.4" customHeight="1" x14ac:dyDescent="0.3">
      <c r="A545" s="747" t="s">
        <v>544</v>
      </c>
      <c r="B545" s="748" t="s">
        <v>545</v>
      </c>
      <c r="C545" s="749" t="s">
        <v>567</v>
      </c>
      <c r="D545" s="750" t="s">
        <v>568</v>
      </c>
      <c r="E545" s="751">
        <v>50113001</v>
      </c>
      <c r="F545" s="750" t="s">
        <v>570</v>
      </c>
      <c r="G545" s="749" t="s">
        <v>571</v>
      </c>
      <c r="H545" s="749">
        <v>196303</v>
      </c>
      <c r="I545" s="749">
        <v>96303</v>
      </c>
      <c r="J545" s="749" t="s">
        <v>1467</v>
      </c>
      <c r="K545" s="749" t="s">
        <v>1468</v>
      </c>
      <c r="L545" s="752">
        <v>43.335999999999999</v>
      </c>
      <c r="M545" s="752">
        <v>5</v>
      </c>
      <c r="N545" s="753">
        <v>216.68</v>
      </c>
    </row>
    <row r="546" spans="1:14" ht="14.4" customHeight="1" x14ac:dyDescent="0.3">
      <c r="A546" s="747" t="s">
        <v>544</v>
      </c>
      <c r="B546" s="748" t="s">
        <v>545</v>
      </c>
      <c r="C546" s="749" t="s">
        <v>567</v>
      </c>
      <c r="D546" s="750" t="s">
        <v>568</v>
      </c>
      <c r="E546" s="751">
        <v>50113001</v>
      </c>
      <c r="F546" s="750" t="s">
        <v>570</v>
      </c>
      <c r="G546" s="749" t="s">
        <v>571</v>
      </c>
      <c r="H546" s="749">
        <v>162859</v>
      </c>
      <c r="I546" s="749">
        <v>162859</v>
      </c>
      <c r="J546" s="749" t="s">
        <v>1469</v>
      </c>
      <c r="K546" s="749" t="s">
        <v>1470</v>
      </c>
      <c r="L546" s="752">
        <v>105.285</v>
      </c>
      <c r="M546" s="752">
        <v>2</v>
      </c>
      <c r="N546" s="753">
        <v>210.57</v>
      </c>
    </row>
    <row r="547" spans="1:14" ht="14.4" customHeight="1" x14ac:dyDescent="0.3">
      <c r="A547" s="747" t="s">
        <v>544</v>
      </c>
      <c r="B547" s="748" t="s">
        <v>545</v>
      </c>
      <c r="C547" s="749" t="s">
        <v>567</v>
      </c>
      <c r="D547" s="750" t="s">
        <v>568</v>
      </c>
      <c r="E547" s="751">
        <v>50113001</v>
      </c>
      <c r="F547" s="750" t="s">
        <v>570</v>
      </c>
      <c r="G547" s="749" t="s">
        <v>571</v>
      </c>
      <c r="H547" s="749">
        <v>223519</v>
      </c>
      <c r="I547" s="749">
        <v>223519</v>
      </c>
      <c r="J547" s="749" t="s">
        <v>1469</v>
      </c>
      <c r="K547" s="749" t="s">
        <v>1470</v>
      </c>
      <c r="L547" s="752">
        <v>121.73</v>
      </c>
      <c r="M547" s="752">
        <v>2</v>
      </c>
      <c r="N547" s="753">
        <v>243.46</v>
      </c>
    </row>
    <row r="548" spans="1:14" ht="14.4" customHeight="1" x14ac:dyDescent="0.3">
      <c r="A548" s="747" t="s">
        <v>544</v>
      </c>
      <c r="B548" s="748" t="s">
        <v>545</v>
      </c>
      <c r="C548" s="749" t="s">
        <v>567</v>
      </c>
      <c r="D548" s="750" t="s">
        <v>568</v>
      </c>
      <c r="E548" s="751">
        <v>50113001</v>
      </c>
      <c r="F548" s="750" t="s">
        <v>570</v>
      </c>
      <c r="G548" s="749" t="s">
        <v>571</v>
      </c>
      <c r="H548" s="749">
        <v>192351</v>
      </c>
      <c r="I548" s="749">
        <v>92351</v>
      </c>
      <c r="J548" s="749" t="s">
        <v>634</v>
      </c>
      <c r="K548" s="749" t="s">
        <v>635</v>
      </c>
      <c r="L548" s="752">
        <v>86.219999999999985</v>
      </c>
      <c r="M548" s="752">
        <v>6</v>
      </c>
      <c r="N548" s="753">
        <v>517.31999999999994</v>
      </c>
    </row>
    <row r="549" spans="1:14" ht="14.4" customHeight="1" x14ac:dyDescent="0.3">
      <c r="A549" s="747" t="s">
        <v>544</v>
      </c>
      <c r="B549" s="748" t="s">
        <v>545</v>
      </c>
      <c r="C549" s="749" t="s">
        <v>567</v>
      </c>
      <c r="D549" s="750" t="s">
        <v>568</v>
      </c>
      <c r="E549" s="751">
        <v>50113001</v>
      </c>
      <c r="F549" s="750" t="s">
        <v>570</v>
      </c>
      <c r="G549" s="749" t="s">
        <v>580</v>
      </c>
      <c r="H549" s="749">
        <v>112891</v>
      </c>
      <c r="I549" s="749">
        <v>12891</v>
      </c>
      <c r="J549" s="749" t="s">
        <v>638</v>
      </c>
      <c r="K549" s="749" t="s">
        <v>1471</v>
      </c>
      <c r="L549" s="752">
        <v>58.330000000000027</v>
      </c>
      <c r="M549" s="752">
        <v>1</v>
      </c>
      <c r="N549" s="753">
        <v>58.330000000000027</v>
      </c>
    </row>
    <row r="550" spans="1:14" ht="14.4" customHeight="1" x14ac:dyDescent="0.3">
      <c r="A550" s="747" t="s">
        <v>544</v>
      </c>
      <c r="B550" s="748" t="s">
        <v>545</v>
      </c>
      <c r="C550" s="749" t="s">
        <v>567</v>
      </c>
      <c r="D550" s="750" t="s">
        <v>568</v>
      </c>
      <c r="E550" s="751">
        <v>50113001</v>
      </c>
      <c r="F550" s="750" t="s">
        <v>570</v>
      </c>
      <c r="G550" s="749" t="s">
        <v>580</v>
      </c>
      <c r="H550" s="749">
        <v>112892</v>
      </c>
      <c r="I550" s="749">
        <v>12892</v>
      </c>
      <c r="J550" s="749" t="s">
        <v>638</v>
      </c>
      <c r="K550" s="749" t="s">
        <v>639</v>
      </c>
      <c r="L550" s="752">
        <v>104.34200000000003</v>
      </c>
      <c r="M550" s="752">
        <v>5</v>
      </c>
      <c r="N550" s="753">
        <v>521.71000000000015</v>
      </c>
    </row>
    <row r="551" spans="1:14" ht="14.4" customHeight="1" x14ac:dyDescent="0.3">
      <c r="A551" s="747" t="s">
        <v>544</v>
      </c>
      <c r="B551" s="748" t="s">
        <v>545</v>
      </c>
      <c r="C551" s="749" t="s">
        <v>567</v>
      </c>
      <c r="D551" s="750" t="s">
        <v>568</v>
      </c>
      <c r="E551" s="751">
        <v>50113001</v>
      </c>
      <c r="F551" s="750" t="s">
        <v>570</v>
      </c>
      <c r="G551" s="749" t="s">
        <v>571</v>
      </c>
      <c r="H551" s="749">
        <v>126247</v>
      </c>
      <c r="I551" s="749">
        <v>26247</v>
      </c>
      <c r="J551" s="749" t="s">
        <v>642</v>
      </c>
      <c r="K551" s="749" t="s">
        <v>641</v>
      </c>
      <c r="L551" s="752">
        <v>205.04</v>
      </c>
      <c r="M551" s="752">
        <v>1</v>
      </c>
      <c r="N551" s="753">
        <v>205.04</v>
      </c>
    </row>
    <row r="552" spans="1:14" ht="14.4" customHeight="1" x14ac:dyDescent="0.3">
      <c r="A552" s="747" t="s">
        <v>544</v>
      </c>
      <c r="B552" s="748" t="s">
        <v>545</v>
      </c>
      <c r="C552" s="749" t="s">
        <v>567</v>
      </c>
      <c r="D552" s="750" t="s">
        <v>568</v>
      </c>
      <c r="E552" s="751">
        <v>50113001</v>
      </c>
      <c r="F552" s="750" t="s">
        <v>570</v>
      </c>
      <c r="G552" s="749" t="s">
        <v>571</v>
      </c>
      <c r="H552" s="749">
        <v>140274</v>
      </c>
      <c r="I552" s="749">
        <v>40274</v>
      </c>
      <c r="J552" s="749" t="s">
        <v>643</v>
      </c>
      <c r="K552" s="749" t="s">
        <v>644</v>
      </c>
      <c r="L552" s="752">
        <v>51.77000000000001</v>
      </c>
      <c r="M552" s="752">
        <v>8</v>
      </c>
      <c r="N552" s="753">
        <v>414.16000000000008</v>
      </c>
    </row>
    <row r="553" spans="1:14" ht="14.4" customHeight="1" x14ac:dyDescent="0.3">
      <c r="A553" s="747" t="s">
        <v>544</v>
      </c>
      <c r="B553" s="748" t="s">
        <v>545</v>
      </c>
      <c r="C553" s="749" t="s">
        <v>567</v>
      </c>
      <c r="D553" s="750" t="s">
        <v>568</v>
      </c>
      <c r="E553" s="751">
        <v>50113001</v>
      </c>
      <c r="F553" s="750" t="s">
        <v>570</v>
      </c>
      <c r="G553" s="749" t="s">
        <v>571</v>
      </c>
      <c r="H553" s="749">
        <v>117168</v>
      </c>
      <c r="I553" s="749">
        <v>17168</v>
      </c>
      <c r="J553" s="749" t="s">
        <v>645</v>
      </c>
      <c r="K553" s="749" t="s">
        <v>1472</v>
      </c>
      <c r="L553" s="752">
        <v>135.45000000000002</v>
      </c>
      <c r="M553" s="752">
        <v>1</v>
      </c>
      <c r="N553" s="753">
        <v>135.45000000000002</v>
      </c>
    </row>
    <row r="554" spans="1:14" ht="14.4" customHeight="1" x14ac:dyDescent="0.3">
      <c r="A554" s="747" t="s">
        <v>544</v>
      </c>
      <c r="B554" s="748" t="s">
        <v>545</v>
      </c>
      <c r="C554" s="749" t="s">
        <v>567</v>
      </c>
      <c r="D554" s="750" t="s">
        <v>568</v>
      </c>
      <c r="E554" s="751">
        <v>50113001</v>
      </c>
      <c r="F554" s="750" t="s">
        <v>570</v>
      </c>
      <c r="G554" s="749" t="s">
        <v>571</v>
      </c>
      <c r="H554" s="749">
        <v>176496</v>
      </c>
      <c r="I554" s="749">
        <v>76496</v>
      </c>
      <c r="J554" s="749" t="s">
        <v>647</v>
      </c>
      <c r="K554" s="749" t="s">
        <v>648</v>
      </c>
      <c r="L554" s="752">
        <v>125.43</v>
      </c>
      <c r="M554" s="752">
        <v>1</v>
      </c>
      <c r="N554" s="753">
        <v>125.43</v>
      </c>
    </row>
    <row r="555" spans="1:14" ht="14.4" customHeight="1" x14ac:dyDescent="0.3">
      <c r="A555" s="747" t="s">
        <v>544</v>
      </c>
      <c r="B555" s="748" t="s">
        <v>545</v>
      </c>
      <c r="C555" s="749" t="s">
        <v>567</v>
      </c>
      <c r="D555" s="750" t="s">
        <v>568</v>
      </c>
      <c r="E555" s="751">
        <v>50113001</v>
      </c>
      <c r="F555" s="750" t="s">
        <v>570</v>
      </c>
      <c r="G555" s="749" t="s">
        <v>571</v>
      </c>
      <c r="H555" s="749">
        <v>102679</v>
      </c>
      <c r="I555" s="749">
        <v>2679</v>
      </c>
      <c r="J555" s="749" t="s">
        <v>649</v>
      </c>
      <c r="K555" s="749" t="s">
        <v>650</v>
      </c>
      <c r="L555" s="752">
        <v>164.48</v>
      </c>
      <c r="M555" s="752">
        <v>1</v>
      </c>
      <c r="N555" s="753">
        <v>164.48</v>
      </c>
    </row>
    <row r="556" spans="1:14" ht="14.4" customHeight="1" x14ac:dyDescent="0.3">
      <c r="A556" s="747" t="s">
        <v>544</v>
      </c>
      <c r="B556" s="748" t="s">
        <v>545</v>
      </c>
      <c r="C556" s="749" t="s">
        <v>567</v>
      </c>
      <c r="D556" s="750" t="s">
        <v>568</v>
      </c>
      <c r="E556" s="751">
        <v>50113001</v>
      </c>
      <c r="F556" s="750" t="s">
        <v>570</v>
      </c>
      <c r="G556" s="749" t="s">
        <v>546</v>
      </c>
      <c r="H556" s="749">
        <v>176690</v>
      </c>
      <c r="I556" s="749">
        <v>176690</v>
      </c>
      <c r="J556" s="749" t="s">
        <v>1473</v>
      </c>
      <c r="K556" s="749" t="s">
        <v>1474</v>
      </c>
      <c r="L556" s="752">
        <v>115.93</v>
      </c>
      <c r="M556" s="752">
        <v>1</v>
      </c>
      <c r="N556" s="753">
        <v>115.93</v>
      </c>
    </row>
    <row r="557" spans="1:14" ht="14.4" customHeight="1" x14ac:dyDescent="0.3">
      <c r="A557" s="747" t="s">
        <v>544</v>
      </c>
      <c r="B557" s="748" t="s">
        <v>545</v>
      </c>
      <c r="C557" s="749" t="s">
        <v>567</v>
      </c>
      <c r="D557" s="750" t="s">
        <v>568</v>
      </c>
      <c r="E557" s="751">
        <v>50113001</v>
      </c>
      <c r="F557" s="750" t="s">
        <v>570</v>
      </c>
      <c r="G557" s="749" t="s">
        <v>580</v>
      </c>
      <c r="H557" s="749">
        <v>58042</v>
      </c>
      <c r="I557" s="749">
        <v>58042</v>
      </c>
      <c r="J557" s="749" t="s">
        <v>1475</v>
      </c>
      <c r="K557" s="749" t="s">
        <v>1476</v>
      </c>
      <c r="L557" s="752">
        <v>346.79</v>
      </c>
      <c r="M557" s="752">
        <v>1</v>
      </c>
      <c r="N557" s="753">
        <v>346.79</v>
      </c>
    </row>
    <row r="558" spans="1:14" ht="14.4" customHeight="1" x14ac:dyDescent="0.3">
      <c r="A558" s="747" t="s">
        <v>544</v>
      </c>
      <c r="B558" s="748" t="s">
        <v>545</v>
      </c>
      <c r="C558" s="749" t="s">
        <v>567</v>
      </c>
      <c r="D558" s="750" t="s">
        <v>568</v>
      </c>
      <c r="E558" s="751">
        <v>50113001</v>
      </c>
      <c r="F558" s="750" t="s">
        <v>570</v>
      </c>
      <c r="G558" s="749" t="s">
        <v>580</v>
      </c>
      <c r="H558" s="749">
        <v>131536</v>
      </c>
      <c r="I558" s="749">
        <v>31536</v>
      </c>
      <c r="J558" s="749" t="s">
        <v>659</v>
      </c>
      <c r="K558" s="749" t="s">
        <v>660</v>
      </c>
      <c r="L558" s="752">
        <v>207.49</v>
      </c>
      <c r="M558" s="752">
        <v>4</v>
      </c>
      <c r="N558" s="753">
        <v>829.96</v>
      </c>
    </row>
    <row r="559" spans="1:14" ht="14.4" customHeight="1" x14ac:dyDescent="0.3">
      <c r="A559" s="747" t="s">
        <v>544</v>
      </c>
      <c r="B559" s="748" t="s">
        <v>545</v>
      </c>
      <c r="C559" s="749" t="s">
        <v>567</v>
      </c>
      <c r="D559" s="750" t="s">
        <v>568</v>
      </c>
      <c r="E559" s="751">
        <v>50113001</v>
      </c>
      <c r="F559" s="750" t="s">
        <v>570</v>
      </c>
      <c r="G559" s="749" t="s">
        <v>580</v>
      </c>
      <c r="H559" s="749">
        <v>132225</v>
      </c>
      <c r="I559" s="749">
        <v>32225</v>
      </c>
      <c r="J559" s="749" t="s">
        <v>659</v>
      </c>
      <c r="K559" s="749" t="s">
        <v>661</v>
      </c>
      <c r="L559" s="752">
        <v>72.34</v>
      </c>
      <c r="M559" s="752">
        <v>1</v>
      </c>
      <c r="N559" s="753">
        <v>72.34</v>
      </c>
    </row>
    <row r="560" spans="1:14" ht="14.4" customHeight="1" x14ac:dyDescent="0.3">
      <c r="A560" s="747" t="s">
        <v>544</v>
      </c>
      <c r="B560" s="748" t="s">
        <v>545</v>
      </c>
      <c r="C560" s="749" t="s">
        <v>567</v>
      </c>
      <c r="D560" s="750" t="s">
        <v>568</v>
      </c>
      <c r="E560" s="751">
        <v>50113001</v>
      </c>
      <c r="F560" s="750" t="s">
        <v>570</v>
      </c>
      <c r="G560" s="749" t="s">
        <v>580</v>
      </c>
      <c r="H560" s="749">
        <v>58038</v>
      </c>
      <c r="I560" s="749">
        <v>58038</v>
      </c>
      <c r="J560" s="749" t="s">
        <v>1477</v>
      </c>
      <c r="K560" s="749" t="s">
        <v>1478</v>
      </c>
      <c r="L560" s="752">
        <v>249.81000000000006</v>
      </c>
      <c r="M560" s="752">
        <v>1</v>
      </c>
      <c r="N560" s="753">
        <v>249.81000000000006</v>
      </c>
    </row>
    <row r="561" spans="1:14" ht="14.4" customHeight="1" x14ac:dyDescent="0.3">
      <c r="A561" s="747" t="s">
        <v>544</v>
      </c>
      <c r="B561" s="748" t="s">
        <v>545</v>
      </c>
      <c r="C561" s="749" t="s">
        <v>567</v>
      </c>
      <c r="D561" s="750" t="s">
        <v>568</v>
      </c>
      <c r="E561" s="751">
        <v>50113001</v>
      </c>
      <c r="F561" s="750" t="s">
        <v>570</v>
      </c>
      <c r="G561" s="749" t="s">
        <v>580</v>
      </c>
      <c r="H561" s="749">
        <v>158037</v>
      </c>
      <c r="I561" s="749">
        <v>58037</v>
      </c>
      <c r="J561" s="749" t="s">
        <v>662</v>
      </c>
      <c r="K561" s="749" t="s">
        <v>663</v>
      </c>
      <c r="L561" s="752">
        <v>93.860000000000014</v>
      </c>
      <c r="M561" s="752">
        <v>1</v>
      </c>
      <c r="N561" s="753">
        <v>93.860000000000014</v>
      </c>
    </row>
    <row r="562" spans="1:14" ht="14.4" customHeight="1" x14ac:dyDescent="0.3">
      <c r="A562" s="747" t="s">
        <v>544</v>
      </c>
      <c r="B562" s="748" t="s">
        <v>545</v>
      </c>
      <c r="C562" s="749" t="s">
        <v>567</v>
      </c>
      <c r="D562" s="750" t="s">
        <v>568</v>
      </c>
      <c r="E562" s="751">
        <v>50113001</v>
      </c>
      <c r="F562" s="750" t="s">
        <v>570</v>
      </c>
      <c r="G562" s="749" t="s">
        <v>546</v>
      </c>
      <c r="H562" s="749">
        <v>215708</v>
      </c>
      <c r="I562" s="749">
        <v>215708</v>
      </c>
      <c r="J562" s="749" t="s">
        <v>1479</v>
      </c>
      <c r="K562" s="749" t="s">
        <v>1480</v>
      </c>
      <c r="L562" s="752">
        <v>124.27499999999999</v>
      </c>
      <c r="M562" s="752">
        <v>2</v>
      </c>
      <c r="N562" s="753">
        <v>248.54999999999998</v>
      </c>
    </row>
    <row r="563" spans="1:14" ht="14.4" customHeight="1" x14ac:dyDescent="0.3">
      <c r="A563" s="747" t="s">
        <v>544</v>
      </c>
      <c r="B563" s="748" t="s">
        <v>545</v>
      </c>
      <c r="C563" s="749" t="s">
        <v>567</v>
      </c>
      <c r="D563" s="750" t="s">
        <v>568</v>
      </c>
      <c r="E563" s="751">
        <v>50113001</v>
      </c>
      <c r="F563" s="750" t="s">
        <v>570</v>
      </c>
      <c r="G563" s="749" t="s">
        <v>571</v>
      </c>
      <c r="H563" s="749">
        <v>845329</v>
      </c>
      <c r="I563" s="749">
        <v>0</v>
      </c>
      <c r="J563" s="749" t="s">
        <v>669</v>
      </c>
      <c r="K563" s="749" t="s">
        <v>546</v>
      </c>
      <c r="L563" s="752">
        <v>178.41000000000003</v>
      </c>
      <c r="M563" s="752">
        <v>20</v>
      </c>
      <c r="N563" s="753">
        <v>3568.2000000000003</v>
      </c>
    </row>
    <row r="564" spans="1:14" ht="14.4" customHeight="1" x14ac:dyDescent="0.3">
      <c r="A564" s="747" t="s">
        <v>544</v>
      </c>
      <c r="B564" s="748" t="s">
        <v>545</v>
      </c>
      <c r="C564" s="749" t="s">
        <v>567</v>
      </c>
      <c r="D564" s="750" t="s">
        <v>568</v>
      </c>
      <c r="E564" s="751">
        <v>50113001</v>
      </c>
      <c r="F564" s="750" t="s">
        <v>570</v>
      </c>
      <c r="G564" s="749" t="s">
        <v>571</v>
      </c>
      <c r="H564" s="749">
        <v>203954</v>
      </c>
      <c r="I564" s="749">
        <v>203954</v>
      </c>
      <c r="J564" s="749" t="s">
        <v>670</v>
      </c>
      <c r="K564" s="749" t="s">
        <v>671</v>
      </c>
      <c r="L564" s="752">
        <v>92.305555555555571</v>
      </c>
      <c r="M564" s="752">
        <v>9</v>
      </c>
      <c r="N564" s="753">
        <v>830.75000000000011</v>
      </c>
    </row>
    <row r="565" spans="1:14" ht="14.4" customHeight="1" x14ac:dyDescent="0.3">
      <c r="A565" s="747" t="s">
        <v>544</v>
      </c>
      <c r="B565" s="748" t="s">
        <v>545</v>
      </c>
      <c r="C565" s="749" t="s">
        <v>567</v>
      </c>
      <c r="D565" s="750" t="s">
        <v>568</v>
      </c>
      <c r="E565" s="751">
        <v>50113001</v>
      </c>
      <c r="F565" s="750" t="s">
        <v>570</v>
      </c>
      <c r="G565" s="749" t="s">
        <v>580</v>
      </c>
      <c r="H565" s="749">
        <v>158716</v>
      </c>
      <c r="I565" s="749">
        <v>158716</v>
      </c>
      <c r="J565" s="749" t="s">
        <v>672</v>
      </c>
      <c r="K565" s="749" t="s">
        <v>673</v>
      </c>
      <c r="L565" s="752">
        <v>174.44999999999996</v>
      </c>
      <c r="M565" s="752">
        <v>3</v>
      </c>
      <c r="N565" s="753">
        <v>523.34999999999991</v>
      </c>
    </row>
    <row r="566" spans="1:14" ht="14.4" customHeight="1" x14ac:dyDescent="0.3">
      <c r="A566" s="747" t="s">
        <v>544</v>
      </c>
      <c r="B566" s="748" t="s">
        <v>545</v>
      </c>
      <c r="C566" s="749" t="s">
        <v>567</v>
      </c>
      <c r="D566" s="750" t="s">
        <v>568</v>
      </c>
      <c r="E566" s="751">
        <v>50113001</v>
      </c>
      <c r="F566" s="750" t="s">
        <v>570</v>
      </c>
      <c r="G566" s="749" t="s">
        <v>580</v>
      </c>
      <c r="H566" s="749">
        <v>158673</v>
      </c>
      <c r="I566" s="749">
        <v>158673</v>
      </c>
      <c r="J566" s="749" t="s">
        <v>674</v>
      </c>
      <c r="K566" s="749" t="s">
        <v>675</v>
      </c>
      <c r="L566" s="752">
        <v>26.469999999999992</v>
      </c>
      <c r="M566" s="752">
        <v>1</v>
      </c>
      <c r="N566" s="753">
        <v>26.469999999999992</v>
      </c>
    </row>
    <row r="567" spans="1:14" ht="14.4" customHeight="1" x14ac:dyDescent="0.3">
      <c r="A567" s="747" t="s">
        <v>544</v>
      </c>
      <c r="B567" s="748" t="s">
        <v>545</v>
      </c>
      <c r="C567" s="749" t="s">
        <v>567</v>
      </c>
      <c r="D567" s="750" t="s">
        <v>568</v>
      </c>
      <c r="E567" s="751">
        <v>50113001</v>
      </c>
      <c r="F567" s="750" t="s">
        <v>570</v>
      </c>
      <c r="G567" s="749" t="s">
        <v>301</v>
      </c>
      <c r="H567" s="749">
        <v>199671</v>
      </c>
      <c r="I567" s="749">
        <v>199671</v>
      </c>
      <c r="J567" s="749" t="s">
        <v>1481</v>
      </c>
      <c r="K567" s="749" t="s">
        <v>1482</v>
      </c>
      <c r="L567" s="752">
        <v>35.4</v>
      </c>
      <c r="M567" s="752">
        <v>4</v>
      </c>
      <c r="N567" s="753">
        <v>141.6</v>
      </c>
    </row>
    <row r="568" spans="1:14" ht="14.4" customHeight="1" x14ac:dyDescent="0.3">
      <c r="A568" s="747" t="s">
        <v>544</v>
      </c>
      <c r="B568" s="748" t="s">
        <v>545</v>
      </c>
      <c r="C568" s="749" t="s">
        <v>567</v>
      </c>
      <c r="D568" s="750" t="s">
        <v>568</v>
      </c>
      <c r="E568" s="751">
        <v>50113001</v>
      </c>
      <c r="F568" s="750" t="s">
        <v>570</v>
      </c>
      <c r="G568" s="749" t="s">
        <v>571</v>
      </c>
      <c r="H568" s="749">
        <v>500458</v>
      </c>
      <c r="I568" s="749">
        <v>0</v>
      </c>
      <c r="J568" s="749" t="s">
        <v>679</v>
      </c>
      <c r="K568" s="749" t="s">
        <v>546</v>
      </c>
      <c r="L568" s="752">
        <v>121.38000000000002</v>
      </c>
      <c r="M568" s="752">
        <v>1</v>
      </c>
      <c r="N568" s="753">
        <v>121.38000000000002</v>
      </c>
    </row>
    <row r="569" spans="1:14" ht="14.4" customHeight="1" x14ac:dyDescent="0.3">
      <c r="A569" s="747" t="s">
        <v>544</v>
      </c>
      <c r="B569" s="748" t="s">
        <v>545</v>
      </c>
      <c r="C569" s="749" t="s">
        <v>567</v>
      </c>
      <c r="D569" s="750" t="s">
        <v>568</v>
      </c>
      <c r="E569" s="751">
        <v>50113001</v>
      </c>
      <c r="F569" s="750" t="s">
        <v>570</v>
      </c>
      <c r="G569" s="749" t="s">
        <v>571</v>
      </c>
      <c r="H569" s="749">
        <v>199466</v>
      </c>
      <c r="I569" s="749">
        <v>199466</v>
      </c>
      <c r="J569" s="749" t="s">
        <v>681</v>
      </c>
      <c r="K569" s="749" t="s">
        <v>682</v>
      </c>
      <c r="L569" s="752">
        <v>112.51500000000003</v>
      </c>
      <c r="M569" s="752">
        <v>4</v>
      </c>
      <c r="N569" s="753">
        <v>450.06000000000012</v>
      </c>
    </row>
    <row r="570" spans="1:14" ht="14.4" customHeight="1" x14ac:dyDescent="0.3">
      <c r="A570" s="747" t="s">
        <v>544</v>
      </c>
      <c r="B570" s="748" t="s">
        <v>545</v>
      </c>
      <c r="C570" s="749" t="s">
        <v>567</v>
      </c>
      <c r="D570" s="750" t="s">
        <v>568</v>
      </c>
      <c r="E570" s="751">
        <v>50113001</v>
      </c>
      <c r="F570" s="750" t="s">
        <v>570</v>
      </c>
      <c r="G570" s="749" t="s">
        <v>580</v>
      </c>
      <c r="H570" s="749">
        <v>130560</v>
      </c>
      <c r="I570" s="749">
        <v>30560</v>
      </c>
      <c r="J570" s="749" t="s">
        <v>1483</v>
      </c>
      <c r="K570" s="749" t="s">
        <v>693</v>
      </c>
      <c r="L570" s="752">
        <v>198.81</v>
      </c>
      <c r="M570" s="752">
        <v>1</v>
      </c>
      <c r="N570" s="753">
        <v>198.81</v>
      </c>
    </row>
    <row r="571" spans="1:14" ht="14.4" customHeight="1" x14ac:dyDescent="0.3">
      <c r="A571" s="747" t="s">
        <v>544</v>
      </c>
      <c r="B571" s="748" t="s">
        <v>545</v>
      </c>
      <c r="C571" s="749" t="s">
        <v>567</v>
      </c>
      <c r="D571" s="750" t="s">
        <v>568</v>
      </c>
      <c r="E571" s="751">
        <v>50113001</v>
      </c>
      <c r="F571" s="750" t="s">
        <v>570</v>
      </c>
      <c r="G571" s="749" t="s">
        <v>571</v>
      </c>
      <c r="H571" s="749">
        <v>164888</v>
      </c>
      <c r="I571" s="749">
        <v>164888</v>
      </c>
      <c r="J571" s="749" t="s">
        <v>690</v>
      </c>
      <c r="K571" s="749" t="s">
        <v>691</v>
      </c>
      <c r="L571" s="752">
        <v>215.31</v>
      </c>
      <c r="M571" s="752">
        <v>1</v>
      </c>
      <c r="N571" s="753">
        <v>215.31</v>
      </c>
    </row>
    <row r="572" spans="1:14" ht="14.4" customHeight="1" x14ac:dyDescent="0.3">
      <c r="A572" s="747" t="s">
        <v>544</v>
      </c>
      <c r="B572" s="748" t="s">
        <v>545</v>
      </c>
      <c r="C572" s="749" t="s">
        <v>567</v>
      </c>
      <c r="D572" s="750" t="s">
        <v>568</v>
      </c>
      <c r="E572" s="751">
        <v>50113001</v>
      </c>
      <c r="F572" s="750" t="s">
        <v>570</v>
      </c>
      <c r="G572" s="749" t="s">
        <v>580</v>
      </c>
      <c r="H572" s="749">
        <v>849990</v>
      </c>
      <c r="I572" s="749">
        <v>102596</v>
      </c>
      <c r="J572" s="749" t="s">
        <v>699</v>
      </c>
      <c r="K572" s="749" t="s">
        <v>1484</v>
      </c>
      <c r="L572" s="752">
        <v>24.749999999999996</v>
      </c>
      <c r="M572" s="752">
        <v>1</v>
      </c>
      <c r="N572" s="753">
        <v>24.749999999999996</v>
      </c>
    </row>
    <row r="573" spans="1:14" ht="14.4" customHeight="1" x14ac:dyDescent="0.3">
      <c r="A573" s="747" t="s">
        <v>544</v>
      </c>
      <c r="B573" s="748" t="s">
        <v>545</v>
      </c>
      <c r="C573" s="749" t="s">
        <v>567</v>
      </c>
      <c r="D573" s="750" t="s">
        <v>568</v>
      </c>
      <c r="E573" s="751">
        <v>50113001</v>
      </c>
      <c r="F573" s="750" t="s">
        <v>570</v>
      </c>
      <c r="G573" s="749" t="s">
        <v>580</v>
      </c>
      <c r="H573" s="749">
        <v>850390</v>
      </c>
      <c r="I573" s="749">
        <v>102600</v>
      </c>
      <c r="J573" s="749" t="s">
        <v>699</v>
      </c>
      <c r="K573" s="749" t="s">
        <v>700</v>
      </c>
      <c r="L573" s="752">
        <v>68</v>
      </c>
      <c r="M573" s="752">
        <v>6</v>
      </c>
      <c r="N573" s="753">
        <v>408</v>
      </c>
    </row>
    <row r="574" spans="1:14" ht="14.4" customHeight="1" x14ac:dyDescent="0.3">
      <c r="A574" s="747" t="s">
        <v>544</v>
      </c>
      <c r="B574" s="748" t="s">
        <v>545</v>
      </c>
      <c r="C574" s="749" t="s">
        <v>567</v>
      </c>
      <c r="D574" s="750" t="s">
        <v>568</v>
      </c>
      <c r="E574" s="751">
        <v>50113001</v>
      </c>
      <c r="F574" s="750" t="s">
        <v>570</v>
      </c>
      <c r="G574" s="749" t="s">
        <v>580</v>
      </c>
      <c r="H574" s="749">
        <v>110253</v>
      </c>
      <c r="I574" s="749">
        <v>10253</v>
      </c>
      <c r="J574" s="749" t="s">
        <v>703</v>
      </c>
      <c r="K574" s="749" t="s">
        <v>1455</v>
      </c>
      <c r="L574" s="752">
        <v>194.68000000000006</v>
      </c>
      <c r="M574" s="752">
        <v>1</v>
      </c>
      <c r="N574" s="753">
        <v>194.68000000000006</v>
      </c>
    </row>
    <row r="575" spans="1:14" ht="14.4" customHeight="1" x14ac:dyDescent="0.3">
      <c r="A575" s="747" t="s">
        <v>544</v>
      </c>
      <c r="B575" s="748" t="s">
        <v>545</v>
      </c>
      <c r="C575" s="749" t="s">
        <v>567</v>
      </c>
      <c r="D575" s="750" t="s">
        <v>568</v>
      </c>
      <c r="E575" s="751">
        <v>50113001</v>
      </c>
      <c r="F575" s="750" t="s">
        <v>570</v>
      </c>
      <c r="G575" s="749" t="s">
        <v>580</v>
      </c>
      <c r="H575" s="749">
        <v>848477</v>
      </c>
      <c r="I575" s="749">
        <v>124346</v>
      </c>
      <c r="J575" s="749" t="s">
        <v>1485</v>
      </c>
      <c r="K575" s="749" t="s">
        <v>1132</v>
      </c>
      <c r="L575" s="752">
        <v>131.29000000000002</v>
      </c>
      <c r="M575" s="752">
        <v>1</v>
      </c>
      <c r="N575" s="753">
        <v>131.29000000000002</v>
      </c>
    </row>
    <row r="576" spans="1:14" ht="14.4" customHeight="1" x14ac:dyDescent="0.3">
      <c r="A576" s="747" t="s">
        <v>544</v>
      </c>
      <c r="B576" s="748" t="s">
        <v>545</v>
      </c>
      <c r="C576" s="749" t="s">
        <v>567</v>
      </c>
      <c r="D576" s="750" t="s">
        <v>568</v>
      </c>
      <c r="E576" s="751">
        <v>50113001</v>
      </c>
      <c r="F576" s="750" t="s">
        <v>570</v>
      </c>
      <c r="G576" s="749" t="s">
        <v>580</v>
      </c>
      <c r="H576" s="749">
        <v>117425</v>
      </c>
      <c r="I576" s="749">
        <v>17425</v>
      </c>
      <c r="J576" s="749" t="s">
        <v>708</v>
      </c>
      <c r="K576" s="749" t="s">
        <v>709</v>
      </c>
      <c r="L576" s="752">
        <v>19.819999999999993</v>
      </c>
      <c r="M576" s="752">
        <v>5</v>
      </c>
      <c r="N576" s="753">
        <v>99.099999999999966</v>
      </c>
    </row>
    <row r="577" spans="1:14" ht="14.4" customHeight="1" x14ac:dyDescent="0.3">
      <c r="A577" s="747" t="s">
        <v>544</v>
      </c>
      <c r="B577" s="748" t="s">
        <v>545</v>
      </c>
      <c r="C577" s="749" t="s">
        <v>567</v>
      </c>
      <c r="D577" s="750" t="s">
        <v>568</v>
      </c>
      <c r="E577" s="751">
        <v>50113001</v>
      </c>
      <c r="F577" s="750" t="s">
        <v>570</v>
      </c>
      <c r="G577" s="749" t="s">
        <v>580</v>
      </c>
      <c r="H577" s="749">
        <v>117431</v>
      </c>
      <c r="I577" s="749">
        <v>17431</v>
      </c>
      <c r="J577" s="749" t="s">
        <v>710</v>
      </c>
      <c r="K577" s="749" t="s">
        <v>588</v>
      </c>
      <c r="L577" s="752">
        <v>27.1</v>
      </c>
      <c r="M577" s="752">
        <v>8</v>
      </c>
      <c r="N577" s="753">
        <v>216.8</v>
      </c>
    </row>
    <row r="578" spans="1:14" ht="14.4" customHeight="1" x14ac:dyDescent="0.3">
      <c r="A578" s="747" t="s">
        <v>544</v>
      </c>
      <c r="B578" s="748" t="s">
        <v>545</v>
      </c>
      <c r="C578" s="749" t="s">
        <v>567</v>
      </c>
      <c r="D578" s="750" t="s">
        <v>568</v>
      </c>
      <c r="E578" s="751">
        <v>50113001</v>
      </c>
      <c r="F578" s="750" t="s">
        <v>570</v>
      </c>
      <c r="G578" s="749" t="s">
        <v>571</v>
      </c>
      <c r="H578" s="749">
        <v>114808</v>
      </c>
      <c r="I578" s="749">
        <v>14808</v>
      </c>
      <c r="J578" s="749" t="s">
        <v>711</v>
      </c>
      <c r="K578" s="749" t="s">
        <v>712</v>
      </c>
      <c r="L578" s="752">
        <v>53.460000000000008</v>
      </c>
      <c r="M578" s="752">
        <v>4</v>
      </c>
      <c r="N578" s="753">
        <v>213.84000000000003</v>
      </c>
    </row>
    <row r="579" spans="1:14" ht="14.4" customHeight="1" x14ac:dyDescent="0.3">
      <c r="A579" s="747" t="s">
        <v>544</v>
      </c>
      <c r="B579" s="748" t="s">
        <v>545</v>
      </c>
      <c r="C579" s="749" t="s">
        <v>567</v>
      </c>
      <c r="D579" s="750" t="s">
        <v>568</v>
      </c>
      <c r="E579" s="751">
        <v>50113001</v>
      </c>
      <c r="F579" s="750" t="s">
        <v>570</v>
      </c>
      <c r="G579" s="749" t="s">
        <v>571</v>
      </c>
      <c r="H579" s="749">
        <v>156992</v>
      </c>
      <c r="I579" s="749">
        <v>56992</v>
      </c>
      <c r="J579" s="749" t="s">
        <v>713</v>
      </c>
      <c r="K579" s="749" t="s">
        <v>714</v>
      </c>
      <c r="L579" s="752">
        <v>61.443333333333335</v>
      </c>
      <c r="M579" s="752">
        <v>3</v>
      </c>
      <c r="N579" s="753">
        <v>184.33</v>
      </c>
    </row>
    <row r="580" spans="1:14" ht="14.4" customHeight="1" x14ac:dyDescent="0.3">
      <c r="A580" s="747" t="s">
        <v>544</v>
      </c>
      <c r="B580" s="748" t="s">
        <v>545</v>
      </c>
      <c r="C580" s="749" t="s">
        <v>567</v>
      </c>
      <c r="D580" s="750" t="s">
        <v>568</v>
      </c>
      <c r="E580" s="751">
        <v>50113001</v>
      </c>
      <c r="F580" s="750" t="s">
        <v>570</v>
      </c>
      <c r="G580" s="749" t="s">
        <v>571</v>
      </c>
      <c r="H580" s="749">
        <v>156993</v>
      </c>
      <c r="I580" s="749">
        <v>56993</v>
      </c>
      <c r="J580" s="749" t="s">
        <v>715</v>
      </c>
      <c r="K580" s="749" t="s">
        <v>716</v>
      </c>
      <c r="L580" s="752">
        <v>73.149999999999991</v>
      </c>
      <c r="M580" s="752">
        <v>2</v>
      </c>
      <c r="N580" s="753">
        <v>146.29999999999998</v>
      </c>
    </row>
    <row r="581" spans="1:14" ht="14.4" customHeight="1" x14ac:dyDescent="0.3">
      <c r="A581" s="747" t="s">
        <v>544</v>
      </c>
      <c r="B581" s="748" t="s">
        <v>545</v>
      </c>
      <c r="C581" s="749" t="s">
        <v>567</v>
      </c>
      <c r="D581" s="750" t="s">
        <v>568</v>
      </c>
      <c r="E581" s="751">
        <v>50113001</v>
      </c>
      <c r="F581" s="750" t="s">
        <v>570</v>
      </c>
      <c r="G581" s="749" t="s">
        <v>571</v>
      </c>
      <c r="H581" s="749">
        <v>211304</v>
      </c>
      <c r="I581" s="749">
        <v>211304</v>
      </c>
      <c r="J581" s="749" t="s">
        <v>717</v>
      </c>
      <c r="K581" s="749" t="s">
        <v>1486</v>
      </c>
      <c r="L581" s="752">
        <v>1179.2199999999998</v>
      </c>
      <c r="M581" s="752">
        <v>1</v>
      </c>
      <c r="N581" s="753">
        <v>1179.2199999999998</v>
      </c>
    </row>
    <row r="582" spans="1:14" ht="14.4" customHeight="1" x14ac:dyDescent="0.3">
      <c r="A582" s="747" t="s">
        <v>544</v>
      </c>
      <c r="B582" s="748" t="s">
        <v>545</v>
      </c>
      <c r="C582" s="749" t="s">
        <v>567</v>
      </c>
      <c r="D582" s="750" t="s">
        <v>568</v>
      </c>
      <c r="E582" s="751">
        <v>50113001</v>
      </c>
      <c r="F582" s="750" t="s">
        <v>570</v>
      </c>
      <c r="G582" s="749" t="s">
        <v>580</v>
      </c>
      <c r="H582" s="749">
        <v>214433</v>
      </c>
      <c r="I582" s="749">
        <v>214433</v>
      </c>
      <c r="J582" s="749" t="s">
        <v>719</v>
      </c>
      <c r="K582" s="749" t="s">
        <v>720</v>
      </c>
      <c r="L582" s="752">
        <v>12.209999999999997</v>
      </c>
      <c r="M582" s="752">
        <v>2</v>
      </c>
      <c r="N582" s="753">
        <v>24.419999999999995</v>
      </c>
    </row>
    <row r="583" spans="1:14" ht="14.4" customHeight="1" x14ac:dyDescent="0.3">
      <c r="A583" s="747" t="s">
        <v>544</v>
      </c>
      <c r="B583" s="748" t="s">
        <v>545</v>
      </c>
      <c r="C583" s="749" t="s">
        <v>567</v>
      </c>
      <c r="D583" s="750" t="s">
        <v>568</v>
      </c>
      <c r="E583" s="751">
        <v>50113001</v>
      </c>
      <c r="F583" s="750" t="s">
        <v>570</v>
      </c>
      <c r="G583" s="749" t="s">
        <v>580</v>
      </c>
      <c r="H583" s="749">
        <v>214435</v>
      </c>
      <c r="I583" s="749">
        <v>214435</v>
      </c>
      <c r="J583" s="749" t="s">
        <v>719</v>
      </c>
      <c r="K583" s="749" t="s">
        <v>721</v>
      </c>
      <c r="L583" s="752">
        <v>42.88</v>
      </c>
      <c r="M583" s="752">
        <v>3</v>
      </c>
      <c r="N583" s="753">
        <v>128.64000000000001</v>
      </c>
    </row>
    <row r="584" spans="1:14" ht="14.4" customHeight="1" x14ac:dyDescent="0.3">
      <c r="A584" s="747" t="s">
        <v>544</v>
      </c>
      <c r="B584" s="748" t="s">
        <v>545</v>
      </c>
      <c r="C584" s="749" t="s">
        <v>567</v>
      </c>
      <c r="D584" s="750" t="s">
        <v>568</v>
      </c>
      <c r="E584" s="751">
        <v>50113001</v>
      </c>
      <c r="F584" s="750" t="s">
        <v>570</v>
      </c>
      <c r="G584" s="749" t="s">
        <v>580</v>
      </c>
      <c r="H584" s="749">
        <v>214526</v>
      </c>
      <c r="I584" s="749">
        <v>214526</v>
      </c>
      <c r="J584" s="749" t="s">
        <v>722</v>
      </c>
      <c r="K584" s="749" t="s">
        <v>1487</v>
      </c>
      <c r="L584" s="752">
        <v>85.750000000000014</v>
      </c>
      <c r="M584" s="752">
        <v>2</v>
      </c>
      <c r="N584" s="753">
        <v>171.50000000000003</v>
      </c>
    </row>
    <row r="585" spans="1:14" ht="14.4" customHeight="1" x14ac:dyDescent="0.3">
      <c r="A585" s="747" t="s">
        <v>544</v>
      </c>
      <c r="B585" s="748" t="s">
        <v>545</v>
      </c>
      <c r="C585" s="749" t="s">
        <v>567</v>
      </c>
      <c r="D585" s="750" t="s">
        <v>568</v>
      </c>
      <c r="E585" s="751">
        <v>50113001</v>
      </c>
      <c r="F585" s="750" t="s">
        <v>570</v>
      </c>
      <c r="G585" s="749" t="s">
        <v>580</v>
      </c>
      <c r="H585" s="749">
        <v>214427</v>
      </c>
      <c r="I585" s="749">
        <v>214427</v>
      </c>
      <c r="J585" s="749" t="s">
        <v>724</v>
      </c>
      <c r="K585" s="749" t="s">
        <v>725</v>
      </c>
      <c r="L585" s="752">
        <v>16.585000000000001</v>
      </c>
      <c r="M585" s="752">
        <v>20</v>
      </c>
      <c r="N585" s="753">
        <v>331.70000000000005</v>
      </c>
    </row>
    <row r="586" spans="1:14" ht="14.4" customHeight="1" x14ac:dyDescent="0.3">
      <c r="A586" s="747" t="s">
        <v>544</v>
      </c>
      <c r="B586" s="748" t="s">
        <v>545</v>
      </c>
      <c r="C586" s="749" t="s">
        <v>567</v>
      </c>
      <c r="D586" s="750" t="s">
        <v>568</v>
      </c>
      <c r="E586" s="751">
        <v>50113001</v>
      </c>
      <c r="F586" s="750" t="s">
        <v>570</v>
      </c>
      <c r="G586" s="749" t="s">
        <v>571</v>
      </c>
      <c r="H586" s="749">
        <v>194669</v>
      </c>
      <c r="I586" s="749">
        <v>194669</v>
      </c>
      <c r="J586" s="749" t="s">
        <v>726</v>
      </c>
      <c r="K586" s="749" t="s">
        <v>727</v>
      </c>
      <c r="L586" s="752">
        <v>1005.1300000000002</v>
      </c>
      <c r="M586" s="752">
        <v>1</v>
      </c>
      <c r="N586" s="753">
        <v>1005.1300000000002</v>
      </c>
    </row>
    <row r="587" spans="1:14" ht="14.4" customHeight="1" x14ac:dyDescent="0.3">
      <c r="A587" s="747" t="s">
        <v>544</v>
      </c>
      <c r="B587" s="748" t="s">
        <v>545</v>
      </c>
      <c r="C587" s="749" t="s">
        <v>567</v>
      </c>
      <c r="D587" s="750" t="s">
        <v>568</v>
      </c>
      <c r="E587" s="751">
        <v>50113001</v>
      </c>
      <c r="F587" s="750" t="s">
        <v>570</v>
      </c>
      <c r="G587" s="749" t="s">
        <v>580</v>
      </c>
      <c r="H587" s="749">
        <v>113768</v>
      </c>
      <c r="I587" s="749">
        <v>13768</v>
      </c>
      <c r="J587" s="749" t="s">
        <v>730</v>
      </c>
      <c r="K587" s="749" t="s">
        <v>1488</v>
      </c>
      <c r="L587" s="752">
        <v>89.31</v>
      </c>
      <c r="M587" s="752">
        <v>1</v>
      </c>
      <c r="N587" s="753">
        <v>89.31</v>
      </c>
    </row>
    <row r="588" spans="1:14" ht="14.4" customHeight="1" x14ac:dyDescent="0.3">
      <c r="A588" s="747" t="s">
        <v>544</v>
      </c>
      <c r="B588" s="748" t="s">
        <v>545</v>
      </c>
      <c r="C588" s="749" t="s">
        <v>567</v>
      </c>
      <c r="D588" s="750" t="s">
        <v>568</v>
      </c>
      <c r="E588" s="751">
        <v>50113001</v>
      </c>
      <c r="F588" s="750" t="s">
        <v>570</v>
      </c>
      <c r="G588" s="749" t="s">
        <v>571</v>
      </c>
      <c r="H588" s="749">
        <v>173405</v>
      </c>
      <c r="I588" s="749">
        <v>173405</v>
      </c>
      <c r="J588" s="749" t="s">
        <v>1489</v>
      </c>
      <c r="K588" s="749" t="s">
        <v>1490</v>
      </c>
      <c r="L588" s="752">
        <v>241.76</v>
      </c>
      <c r="M588" s="752">
        <v>1</v>
      </c>
      <c r="N588" s="753">
        <v>241.76</v>
      </c>
    </row>
    <row r="589" spans="1:14" ht="14.4" customHeight="1" x14ac:dyDescent="0.3">
      <c r="A589" s="747" t="s">
        <v>544</v>
      </c>
      <c r="B589" s="748" t="s">
        <v>545</v>
      </c>
      <c r="C589" s="749" t="s">
        <v>567</v>
      </c>
      <c r="D589" s="750" t="s">
        <v>568</v>
      </c>
      <c r="E589" s="751">
        <v>50113001</v>
      </c>
      <c r="F589" s="750" t="s">
        <v>570</v>
      </c>
      <c r="G589" s="749" t="s">
        <v>571</v>
      </c>
      <c r="H589" s="749">
        <v>213255</v>
      </c>
      <c r="I589" s="749">
        <v>213255</v>
      </c>
      <c r="J589" s="749" t="s">
        <v>735</v>
      </c>
      <c r="K589" s="749" t="s">
        <v>736</v>
      </c>
      <c r="L589" s="752">
        <v>125.72400000000002</v>
      </c>
      <c r="M589" s="752">
        <v>5</v>
      </c>
      <c r="N589" s="753">
        <v>628.62000000000012</v>
      </c>
    </row>
    <row r="590" spans="1:14" ht="14.4" customHeight="1" x14ac:dyDescent="0.3">
      <c r="A590" s="747" t="s">
        <v>544</v>
      </c>
      <c r="B590" s="748" t="s">
        <v>545</v>
      </c>
      <c r="C590" s="749" t="s">
        <v>567</v>
      </c>
      <c r="D590" s="750" t="s">
        <v>568</v>
      </c>
      <c r="E590" s="751">
        <v>50113001</v>
      </c>
      <c r="F590" s="750" t="s">
        <v>570</v>
      </c>
      <c r="G590" s="749" t="s">
        <v>571</v>
      </c>
      <c r="H590" s="749">
        <v>193104</v>
      </c>
      <c r="I590" s="749">
        <v>93104</v>
      </c>
      <c r="J590" s="749" t="s">
        <v>739</v>
      </c>
      <c r="K590" s="749" t="s">
        <v>740</v>
      </c>
      <c r="L590" s="752">
        <v>46.859999999999992</v>
      </c>
      <c r="M590" s="752">
        <v>1</v>
      </c>
      <c r="N590" s="753">
        <v>46.859999999999992</v>
      </c>
    </row>
    <row r="591" spans="1:14" ht="14.4" customHeight="1" x14ac:dyDescent="0.3">
      <c r="A591" s="747" t="s">
        <v>544</v>
      </c>
      <c r="B591" s="748" t="s">
        <v>545</v>
      </c>
      <c r="C591" s="749" t="s">
        <v>567</v>
      </c>
      <c r="D591" s="750" t="s">
        <v>568</v>
      </c>
      <c r="E591" s="751">
        <v>50113001</v>
      </c>
      <c r="F591" s="750" t="s">
        <v>570</v>
      </c>
      <c r="G591" s="749" t="s">
        <v>571</v>
      </c>
      <c r="H591" s="749">
        <v>193105</v>
      </c>
      <c r="I591" s="749">
        <v>93105</v>
      </c>
      <c r="J591" s="749" t="s">
        <v>739</v>
      </c>
      <c r="K591" s="749" t="s">
        <v>741</v>
      </c>
      <c r="L591" s="752">
        <v>206.55</v>
      </c>
      <c r="M591" s="752">
        <v>2</v>
      </c>
      <c r="N591" s="753">
        <v>413.1</v>
      </c>
    </row>
    <row r="592" spans="1:14" ht="14.4" customHeight="1" x14ac:dyDescent="0.3">
      <c r="A592" s="747" t="s">
        <v>544</v>
      </c>
      <c r="B592" s="748" t="s">
        <v>545</v>
      </c>
      <c r="C592" s="749" t="s">
        <v>567</v>
      </c>
      <c r="D592" s="750" t="s">
        <v>568</v>
      </c>
      <c r="E592" s="751">
        <v>50113001</v>
      </c>
      <c r="F592" s="750" t="s">
        <v>570</v>
      </c>
      <c r="G592" s="749" t="s">
        <v>580</v>
      </c>
      <c r="H592" s="749">
        <v>192587</v>
      </c>
      <c r="I592" s="749">
        <v>92587</v>
      </c>
      <c r="J592" s="749" t="s">
        <v>744</v>
      </c>
      <c r="K592" s="749" t="s">
        <v>745</v>
      </c>
      <c r="L592" s="752">
        <v>58.25</v>
      </c>
      <c r="M592" s="752">
        <v>5</v>
      </c>
      <c r="N592" s="753">
        <v>291.25</v>
      </c>
    </row>
    <row r="593" spans="1:14" ht="14.4" customHeight="1" x14ac:dyDescent="0.3">
      <c r="A593" s="747" t="s">
        <v>544</v>
      </c>
      <c r="B593" s="748" t="s">
        <v>545</v>
      </c>
      <c r="C593" s="749" t="s">
        <v>567</v>
      </c>
      <c r="D593" s="750" t="s">
        <v>568</v>
      </c>
      <c r="E593" s="751">
        <v>50113001</v>
      </c>
      <c r="F593" s="750" t="s">
        <v>570</v>
      </c>
      <c r="G593" s="749" t="s">
        <v>571</v>
      </c>
      <c r="H593" s="749">
        <v>114075</v>
      </c>
      <c r="I593" s="749">
        <v>14075</v>
      </c>
      <c r="J593" s="749" t="s">
        <v>746</v>
      </c>
      <c r="K593" s="749" t="s">
        <v>747</v>
      </c>
      <c r="L593" s="752">
        <v>294.9500000000001</v>
      </c>
      <c r="M593" s="752">
        <v>2</v>
      </c>
      <c r="N593" s="753">
        <v>589.9000000000002</v>
      </c>
    </row>
    <row r="594" spans="1:14" ht="14.4" customHeight="1" x14ac:dyDescent="0.3">
      <c r="A594" s="747" t="s">
        <v>544</v>
      </c>
      <c r="B594" s="748" t="s">
        <v>545</v>
      </c>
      <c r="C594" s="749" t="s">
        <v>567</v>
      </c>
      <c r="D594" s="750" t="s">
        <v>568</v>
      </c>
      <c r="E594" s="751">
        <v>50113001</v>
      </c>
      <c r="F594" s="750" t="s">
        <v>570</v>
      </c>
      <c r="G594" s="749" t="s">
        <v>571</v>
      </c>
      <c r="H594" s="749">
        <v>201992</v>
      </c>
      <c r="I594" s="749">
        <v>201992</v>
      </c>
      <c r="J594" s="749" t="s">
        <v>746</v>
      </c>
      <c r="K594" s="749" t="s">
        <v>1491</v>
      </c>
      <c r="L594" s="752">
        <v>553.47400000000005</v>
      </c>
      <c r="M594" s="752">
        <v>5</v>
      </c>
      <c r="N594" s="753">
        <v>2767.3700000000003</v>
      </c>
    </row>
    <row r="595" spans="1:14" ht="14.4" customHeight="1" x14ac:dyDescent="0.3">
      <c r="A595" s="747" t="s">
        <v>544</v>
      </c>
      <c r="B595" s="748" t="s">
        <v>545</v>
      </c>
      <c r="C595" s="749" t="s">
        <v>567</v>
      </c>
      <c r="D595" s="750" t="s">
        <v>568</v>
      </c>
      <c r="E595" s="751">
        <v>50113001</v>
      </c>
      <c r="F595" s="750" t="s">
        <v>570</v>
      </c>
      <c r="G595" s="749" t="s">
        <v>571</v>
      </c>
      <c r="H595" s="749">
        <v>141826</v>
      </c>
      <c r="I595" s="749">
        <v>41826</v>
      </c>
      <c r="J595" s="749" t="s">
        <v>1492</v>
      </c>
      <c r="K595" s="749" t="s">
        <v>1493</v>
      </c>
      <c r="L595" s="752">
        <v>493.49</v>
      </c>
      <c r="M595" s="752">
        <v>1</v>
      </c>
      <c r="N595" s="753">
        <v>493.49</v>
      </c>
    </row>
    <row r="596" spans="1:14" ht="14.4" customHeight="1" x14ac:dyDescent="0.3">
      <c r="A596" s="747" t="s">
        <v>544</v>
      </c>
      <c r="B596" s="748" t="s">
        <v>545</v>
      </c>
      <c r="C596" s="749" t="s">
        <v>567</v>
      </c>
      <c r="D596" s="750" t="s">
        <v>568</v>
      </c>
      <c r="E596" s="751">
        <v>50113001</v>
      </c>
      <c r="F596" s="750" t="s">
        <v>570</v>
      </c>
      <c r="G596" s="749" t="s">
        <v>571</v>
      </c>
      <c r="H596" s="749">
        <v>118390</v>
      </c>
      <c r="I596" s="749">
        <v>18390</v>
      </c>
      <c r="J596" s="749" t="s">
        <v>751</v>
      </c>
      <c r="K596" s="749" t="s">
        <v>752</v>
      </c>
      <c r="L596" s="752">
        <v>256.81000000000012</v>
      </c>
      <c r="M596" s="752">
        <v>1</v>
      </c>
      <c r="N596" s="753">
        <v>256.81000000000012</v>
      </c>
    </row>
    <row r="597" spans="1:14" ht="14.4" customHeight="1" x14ac:dyDescent="0.3">
      <c r="A597" s="747" t="s">
        <v>544</v>
      </c>
      <c r="B597" s="748" t="s">
        <v>545</v>
      </c>
      <c r="C597" s="749" t="s">
        <v>567</v>
      </c>
      <c r="D597" s="750" t="s">
        <v>568</v>
      </c>
      <c r="E597" s="751">
        <v>50113001</v>
      </c>
      <c r="F597" s="750" t="s">
        <v>570</v>
      </c>
      <c r="G597" s="749" t="s">
        <v>571</v>
      </c>
      <c r="H597" s="749">
        <v>117011</v>
      </c>
      <c r="I597" s="749">
        <v>17011</v>
      </c>
      <c r="J597" s="749" t="s">
        <v>762</v>
      </c>
      <c r="K597" s="749" t="s">
        <v>763</v>
      </c>
      <c r="L597" s="752">
        <v>145.565</v>
      </c>
      <c r="M597" s="752">
        <v>4</v>
      </c>
      <c r="N597" s="753">
        <v>582.26</v>
      </c>
    </row>
    <row r="598" spans="1:14" ht="14.4" customHeight="1" x14ac:dyDescent="0.3">
      <c r="A598" s="747" t="s">
        <v>544</v>
      </c>
      <c r="B598" s="748" t="s">
        <v>545</v>
      </c>
      <c r="C598" s="749" t="s">
        <v>567</v>
      </c>
      <c r="D598" s="750" t="s">
        <v>568</v>
      </c>
      <c r="E598" s="751">
        <v>50113001</v>
      </c>
      <c r="F598" s="750" t="s">
        <v>570</v>
      </c>
      <c r="G598" s="749" t="s">
        <v>571</v>
      </c>
      <c r="H598" s="749">
        <v>183318</v>
      </c>
      <c r="I598" s="749">
        <v>83318</v>
      </c>
      <c r="J598" s="749" t="s">
        <v>764</v>
      </c>
      <c r="K598" s="749" t="s">
        <v>765</v>
      </c>
      <c r="L598" s="752">
        <v>31.800000000000022</v>
      </c>
      <c r="M598" s="752">
        <v>2</v>
      </c>
      <c r="N598" s="753">
        <v>63.600000000000044</v>
      </c>
    </row>
    <row r="599" spans="1:14" ht="14.4" customHeight="1" x14ac:dyDescent="0.3">
      <c r="A599" s="747" t="s">
        <v>544</v>
      </c>
      <c r="B599" s="748" t="s">
        <v>545</v>
      </c>
      <c r="C599" s="749" t="s">
        <v>567</v>
      </c>
      <c r="D599" s="750" t="s">
        <v>568</v>
      </c>
      <c r="E599" s="751">
        <v>50113001</v>
      </c>
      <c r="F599" s="750" t="s">
        <v>570</v>
      </c>
      <c r="G599" s="749" t="s">
        <v>571</v>
      </c>
      <c r="H599" s="749">
        <v>108499</v>
      </c>
      <c r="I599" s="749">
        <v>8499</v>
      </c>
      <c r="J599" s="749" t="s">
        <v>1494</v>
      </c>
      <c r="K599" s="749" t="s">
        <v>1495</v>
      </c>
      <c r="L599" s="752">
        <v>111.52</v>
      </c>
      <c r="M599" s="752">
        <v>2</v>
      </c>
      <c r="N599" s="753">
        <v>223.04</v>
      </c>
    </row>
    <row r="600" spans="1:14" ht="14.4" customHeight="1" x14ac:dyDescent="0.3">
      <c r="A600" s="747" t="s">
        <v>544</v>
      </c>
      <c r="B600" s="748" t="s">
        <v>545</v>
      </c>
      <c r="C600" s="749" t="s">
        <v>567</v>
      </c>
      <c r="D600" s="750" t="s">
        <v>568</v>
      </c>
      <c r="E600" s="751">
        <v>50113001</v>
      </c>
      <c r="F600" s="750" t="s">
        <v>570</v>
      </c>
      <c r="G600" s="749" t="s">
        <v>571</v>
      </c>
      <c r="H600" s="749">
        <v>192143</v>
      </c>
      <c r="I600" s="749">
        <v>192143</v>
      </c>
      <c r="J600" s="749" t="s">
        <v>1496</v>
      </c>
      <c r="K600" s="749" t="s">
        <v>1497</v>
      </c>
      <c r="L600" s="752">
        <v>214.83</v>
      </c>
      <c r="M600" s="752">
        <v>1</v>
      </c>
      <c r="N600" s="753">
        <v>214.83</v>
      </c>
    </row>
    <row r="601" spans="1:14" ht="14.4" customHeight="1" x14ac:dyDescent="0.3">
      <c r="A601" s="747" t="s">
        <v>544</v>
      </c>
      <c r="B601" s="748" t="s">
        <v>545</v>
      </c>
      <c r="C601" s="749" t="s">
        <v>567</v>
      </c>
      <c r="D601" s="750" t="s">
        <v>568</v>
      </c>
      <c r="E601" s="751">
        <v>50113001</v>
      </c>
      <c r="F601" s="750" t="s">
        <v>570</v>
      </c>
      <c r="G601" s="749" t="s">
        <v>571</v>
      </c>
      <c r="H601" s="749">
        <v>153642</v>
      </c>
      <c r="I601" s="749">
        <v>53642</v>
      </c>
      <c r="J601" s="749" t="s">
        <v>1498</v>
      </c>
      <c r="K601" s="749" t="s">
        <v>1499</v>
      </c>
      <c r="L601" s="752">
        <v>46.560000000000009</v>
      </c>
      <c r="M601" s="752">
        <v>1</v>
      </c>
      <c r="N601" s="753">
        <v>46.560000000000009</v>
      </c>
    </row>
    <row r="602" spans="1:14" ht="14.4" customHeight="1" x14ac:dyDescent="0.3">
      <c r="A602" s="747" t="s">
        <v>544</v>
      </c>
      <c r="B602" s="748" t="s">
        <v>545</v>
      </c>
      <c r="C602" s="749" t="s">
        <v>567</v>
      </c>
      <c r="D602" s="750" t="s">
        <v>568</v>
      </c>
      <c r="E602" s="751">
        <v>50113001</v>
      </c>
      <c r="F602" s="750" t="s">
        <v>570</v>
      </c>
      <c r="G602" s="749" t="s">
        <v>571</v>
      </c>
      <c r="H602" s="749">
        <v>102479</v>
      </c>
      <c r="I602" s="749">
        <v>2479</v>
      </c>
      <c r="J602" s="749" t="s">
        <v>768</v>
      </c>
      <c r="K602" s="749" t="s">
        <v>1500</v>
      </c>
      <c r="L602" s="752">
        <v>65.580000000000069</v>
      </c>
      <c r="M602" s="752">
        <v>1</v>
      </c>
      <c r="N602" s="753">
        <v>65.580000000000069</v>
      </c>
    </row>
    <row r="603" spans="1:14" ht="14.4" customHeight="1" x14ac:dyDescent="0.3">
      <c r="A603" s="747" t="s">
        <v>544</v>
      </c>
      <c r="B603" s="748" t="s">
        <v>545</v>
      </c>
      <c r="C603" s="749" t="s">
        <v>567</v>
      </c>
      <c r="D603" s="750" t="s">
        <v>568</v>
      </c>
      <c r="E603" s="751">
        <v>50113001</v>
      </c>
      <c r="F603" s="750" t="s">
        <v>570</v>
      </c>
      <c r="G603" s="749" t="s">
        <v>571</v>
      </c>
      <c r="H603" s="749">
        <v>58880</v>
      </c>
      <c r="I603" s="749">
        <v>58880</v>
      </c>
      <c r="J603" s="749" t="s">
        <v>1501</v>
      </c>
      <c r="K603" s="749" t="s">
        <v>1502</v>
      </c>
      <c r="L603" s="752">
        <v>46.01</v>
      </c>
      <c r="M603" s="752">
        <v>3</v>
      </c>
      <c r="N603" s="753">
        <v>138.03</v>
      </c>
    </row>
    <row r="604" spans="1:14" ht="14.4" customHeight="1" x14ac:dyDescent="0.3">
      <c r="A604" s="747" t="s">
        <v>544</v>
      </c>
      <c r="B604" s="748" t="s">
        <v>545</v>
      </c>
      <c r="C604" s="749" t="s">
        <v>567</v>
      </c>
      <c r="D604" s="750" t="s">
        <v>568</v>
      </c>
      <c r="E604" s="751">
        <v>50113001</v>
      </c>
      <c r="F604" s="750" t="s">
        <v>570</v>
      </c>
      <c r="G604" s="749" t="s">
        <v>580</v>
      </c>
      <c r="H604" s="749">
        <v>148748</v>
      </c>
      <c r="I604" s="749">
        <v>148748</v>
      </c>
      <c r="J604" s="749" t="s">
        <v>779</v>
      </c>
      <c r="K604" s="749" t="s">
        <v>780</v>
      </c>
      <c r="L604" s="752">
        <v>404.83</v>
      </c>
      <c r="M604" s="752">
        <v>1</v>
      </c>
      <c r="N604" s="753">
        <v>404.83</v>
      </c>
    </row>
    <row r="605" spans="1:14" ht="14.4" customHeight="1" x14ac:dyDescent="0.3">
      <c r="A605" s="747" t="s">
        <v>544</v>
      </c>
      <c r="B605" s="748" t="s">
        <v>545</v>
      </c>
      <c r="C605" s="749" t="s">
        <v>567</v>
      </c>
      <c r="D605" s="750" t="s">
        <v>568</v>
      </c>
      <c r="E605" s="751">
        <v>50113001</v>
      </c>
      <c r="F605" s="750" t="s">
        <v>570</v>
      </c>
      <c r="G605" s="749" t="s">
        <v>580</v>
      </c>
      <c r="H605" s="749">
        <v>215715</v>
      </c>
      <c r="I605" s="749">
        <v>215715</v>
      </c>
      <c r="J605" s="749" t="s">
        <v>786</v>
      </c>
      <c r="K605" s="749" t="s">
        <v>787</v>
      </c>
      <c r="L605" s="752">
        <v>75.797142857142859</v>
      </c>
      <c r="M605" s="752">
        <v>7</v>
      </c>
      <c r="N605" s="753">
        <v>530.58000000000004</v>
      </c>
    </row>
    <row r="606" spans="1:14" ht="14.4" customHeight="1" x14ac:dyDescent="0.3">
      <c r="A606" s="747" t="s">
        <v>544</v>
      </c>
      <c r="B606" s="748" t="s">
        <v>545</v>
      </c>
      <c r="C606" s="749" t="s">
        <v>567</v>
      </c>
      <c r="D606" s="750" t="s">
        <v>568</v>
      </c>
      <c r="E606" s="751">
        <v>50113001</v>
      </c>
      <c r="F606" s="750" t="s">
        <v>570</v>
      </c>
      <c r="G606" s="749" t="s">
        <v>546</v>
      </c>
      <c r="H606" s="749">
        <v>159449</v>
      </c>
      <c r="I606" s="749">
        <v>59449</v>
      </c>
      <c r="J606" s="749" t="s">
        <v>792</v>
      </c>
      <c r="K606" s="749" t="s">
        <v>793</v>
      </c>
      <c r="L606" s="752">
        <v>774.51</v>
      </c>
      <c r="M606" s="752">
        <v>1</v>
      </c>
      <c r="N606" s="753">
        <v>774.51</v>
      </c>
    </row>
    <row r="607" spans="1:14" ht="14.4" customHeight="1" x14ac:dyDescent="0.3">
      <c r="A607" s="747" t="s">
        <v>544</v>
      </c>
      <c r="B607" s="748" t="s">
        <v>545</v>
      </c>
      <c r="C607" s="749" t="s">
        <v>567</v>
      </c>
      <c r="D607" s="750" t="s">
        <v>568</v>
      </c>
      <c r="E607" s="751">
        <v>50113001</v>
      </c>
      <c r="F607" s="750" t="s">
        <v>570</v>
      </c>
      <c r="G607" s="749" t="s">
        <v>546</v>
      </c>
      <c r="H607" s="749">
        <v>147285</v>
      </c>
      <c r="I607" s="749">
        <v>47285</v>
      </c>
      <c r="J607" s="749" t="s">
        <v>1503</v>
      </c>
      <c r="K607" s="749" t="s">
        <v>1504</v>
      </c>
      <c r="L607" s="752">
        <v>1188.2</v>
      </c>
      <c r="M607" s="752">
        <v>2</v>
      </c>
      <c r="N607" s="753">
        <v>2376.4</v>
      </c>
    </row>
    <row r="608" spans="1:14" ht="14.4" customHeight="1" x14ac:dyDescent="0.3">
      <c r="A608" s="747" t="s">
        <v>544</v>
      </c>
      <c r="B608" s="748" t="s">
        <v>545</v>
      </c>
      <c r="C608" s="749" t="s">
        <v>567</v>
      </c>
      <c r="D608" s="750" t="s">
        <v>568</v>
      </c>
      <c r="E608" s="751">
        <v>50113001</v>
      </c>
      <c r="F608" s="750" t="s">
        <v>570</v>
      </c>
      <c r="G608" s="749" t="s">
        <v>571</v>
      </c>
      <c r="H608" s="749">
        <v>905098</v>
      </c>
      <c r="I608" s="749">
        <v>23989</v>
      </c>
      <c r="J608" s="749" t="s">
        <v>794</v>
      </c>
      <c r="K608" s="749" t="s">
        <v>546</v>
      </c>
      <c r="L608" s="752">
        <v>416.99002099724282</v>
      </c>
      <c r="M608" s="752">
        <v>2</v>
      </c>
      <c r="N608" s="753">
        <v>833.98004199448565</v>
      </c>
    </row>
    <row r="609" spans="1:14" ht="14.4" customHeight="1" x14ac:dyDescent="0.3">
      <c r="A609" s="747" t="s">
        <v>544</v>
      </c>
      <c r="B609" s="748" t="s">
        <v>545</v>
      </c>
      <c r="C609" s="749" t="s">
        <v>567</v>
      </c>
      <c r="D609" s="750" t="s">
        <v>568</v>
      </c>
      <c r="E609" s="751">
        <v>50113001</v>
      </c>
      <c r="F609" s="750" t="s">
        <v>570</v>
      </c>
      <c r="G609" s="749" t="s">
        <v>571</v>
      </c>
      <c r="H609" s="749">
        <v>126502</v>
      </c>
      <c r="I609" s="749">
        <v>26502</v>
      </c>
      <c r="J609" s="749" t="s">
        <v>795</v>
      </c>
      <c r="K609" s="749" t="s">
        <v>796</v>
      </c>
      <c r="L609" s="752">
        <v>723.82749999999987</v>
      </c>
      <c r="M609" s="752">
        <v>4</v>
      </c>
      <c r="N609" s="753">
        <v>2895.3099999999995</v>
      </c>
    </row>
    <row r="610" spans="1:14" ht="14.4" customHeight="1" x14ac:dyDescent="0.3">
      <c r="A610" s="747" t="s">
        <v>544</v>
      </c>
      <c r="B610" s="748" t="s">
        <v>545</v>
      </c>
      <c r="C610" s="749" t="s">
        <v>567</v>
      </c>
      <c r="D610" s="750" t="s">
        <v>568</v>
      </c>
      <c r="E610" s="751">
        <v>50113001</v>
      </c>
      <c r="F610" s="750" t="s">
        <v>570</v>
      </c>
      <c r="G610" s="749" t="s">
        <v>571</v>
      </c>
      <c r="H610" s="749">
        <v>215476</v>
      </c>
      <c r="I610" s="749">
        <v>215476</v>
      </c>
      <c r="J610" s="749" t="s">
        <v>799</v>
      </c>
      <c r="K610" s="749" t="s">
        <v>800</v>
      </c>
      <c r="L610" s="752">
        <v>123.11000000000003</v>
      </c>
      <c r="M610" s="752">
        <v>1</v>
      </c>
      <c r="N610" s="753">
        <v>123.11000000000003</v>
      </c>
    </row>
    <row r="611" spans="1:14" ht="14.4" customHeight="1" x14ac:dyDescent="0.3">
      <c r="A611" s="747" t="s">
        <v>544</v>
      </c>
      <c r="B611" s="748" t="s">
        <v>545</v>
      </c>
      <c r="C611" s="749" t="s">
        <v>567</v>
      </c>
      <c r="D611" s="750" t="s">
        <v>568</v>
      </c>
      <c r="E611" s="751">
        <v>50113001</v>
      </c>
      <c r="F611" s="750" t="s">
        <v>570</v>
      </c>
      <c r="G611" s="749" t="s">
        <v>571</v>
      </c>
      <c r="H611" s="749">
        <v>158793</v>
      </c>
      <c r="I611" s="749">
        <v>58793</v>
      </c>
      <c r="J611" s="749" t="s">
        <v>1505</v>
      </c>
      <c r="K611" s="749" t="s">
        <v>1506</v>
      </c>
      <c r="L611" s="752">
        <v>272.78999999999996</v>
      </c>
      <c r="M611" s="752">
        <v>1</v>
      </c>
      <c r="N611" s="753">
        <v>272.78999999999996</v>
      </c>
    </row>
    <row r="612" spans="1:14" ht="14.4" customHeight="1" x14ac:dyDescent="0.3">
      <c r="A612" s="747" t="s">
        <v>544</v>
      </c>
      <c r="B612" s="748" t="s">
        <v>545</v>
      </c>
      <c r="C612" s="749" t="s">
        <v>567</v>
      </c>
      <c r="D612" s="750" t="s">
        <v>568</v>
      </c>
      <c r="E612" s="751">
        <v>50113001</v>
      </c>
      <c r="F612" s="750" t="s">
        <v>570</v>
      </c>
      <c r="G612" s="749" t="s">
        <v>580</v>
      </c>
      <c r="H612" s="749">
        <v>847627</v>
      </c>
      <c r="I612" s="749">
        <v>134502</v>
      </c>
      <c r="J612" s="749" t="s">
        <v>1507</v>
      </c>
      <c r="K612" s="749" t="s">
        <v>1508</v>
      </c>
      <c r="L612" s="752">
        <v>50.098000000000013</v>
      </c>
      <c r="M612" s="752">
        <v>5</v>
      </c>
      <c r="N612" s="753">
        <v>250.49000000000007</v>
      </c>
    </row>
    <row r="613" spans="1:14" ht="14.4" customHeight="1" x14ac:dyDescent="0.3">
      <c r="A613" s="747" t="s">
        <v>544</v>
      </c>
      <c r="B613" s="748" t="s">
        <v>545</v>
      </c>
      <c r="C613" s="749" t="s">
        <v>567</v>
      </c>
      <c r="D613" s="750" t="s">
        <v>568</v>
      </c>
      <c r="E613" s="751">
        <v>50113001</v>
      </c>
      <c r="F613" s="750" t="s">
        <v>570</v>
      </c>
      <c r="G613" s="749" t="s">
        <v>571</v>
      </c>
      <c r="H613" s="749">
        <v>210108</v>
      </c>
      <c r="I613" s="749">
        <v>210108</v>
      </c>
      <c r="J613" s="749" t="s">
        <v>1509</v>
      </c>
      <c r="K613" s="749" t="s">
        <v>1510</v>
      </c>
      <c r="L613" s="752">
        <v>735.04500000000007</v>
      </c>
      <c r="M613" s="752">
        <v>2</v>
      </c>
      <c r="N613" s="753">
        <v>1470.0900000000001</v>
      </c>
    </row>
    <row r="614" spans="1:14" ht="14.4" customHeight="1" x14ac:dyDescent="0.3">
      <c r="A614" s="747" t="s">
        <v>544</v>
      </c>
      <c r="B614" s="748" t="s">
        <v>545</v>
      </c>
      <c r="C614" s="749" t="s">
        <v>567</v>
      </c>
      <c r="D614" s="750" t="s">
        <v>568</v>
      </c>
      <c r="E614" s="751">
        <v>50113001</v>
      </c>
      <c r="F614" s="750" t="s">
        <v>570</v>
      </c>
      <c r="G614" s="749" t="s">
        <v>580</v>
      </c>
      <c r="H614" s="749">
        <v>193745</v>
      </c>
      <c r="I614" s="749">
        <v>193745</v>
      </c>
      <c r="J614" s="749" t="s">
        <v>1509</v>
      </c>
      <c r="K614" s="749" t="s">
        <v>1511</v>
      </c>
      <c r="L614" s="752">
        <v>1566.1000000000004</v>
      </c>
      <c r="M614" s="752">
        <v>1</v>
      </c>
      <c r="N614" s="753">
        <v>1566.1000000000004</v>
      </c>
    </row>
    <row r="615" spans="1:14" ht="14.4" customHeight="1" x14ac:dyDescent="0.3">
      <c r="A615" s="747" t="s">
        <v>544</v>
      </c>
      <c r="B615" s="748" t="s">
        <v>545</v>
      </c>
      <c r="C615" s="749" t="s">
        <v>567</v>
      </c>
      <c r="D615" s="750" t="s">
        <v>568</v>
      </c>
      <c r="E615" s="751">
        <v>50113001</v>
      </c>
      <c r="F615" s="750" t="s">
        <v>570</v>
      </c>
      <c r="G615" s="749" t="s">
        <v>571</v>
      </c>
      <c r="H615" s="749">
        <v>145274</v>
      </c>
      <c r="I615" s="749">
        <v>45274</v>
      </c>
      <c r="J615" s="749" t="s">
        <v>803</v>
      </c>
      <c r="K615" s="749" t="s">
        <v>804</v>
      </c>
      <c r="L615" s="752">
        <v>56.269999999999989</v>
      </c>
      <c r="M615" s="752">
        <v>1</v>
      </c>
      <c r="N615" s="753">
        <v>56.269999999999989</v>
      </c>
    </row>
    <row r="616" spans="1:14" ht="14.4" customHeight="1" x14ac:dyDescent="0.3">
      <c r="A616" s="747" t="s">
        <v>544</v>
      </c>
      <c r="B616" s="748" t="s">
        <v>545</v>
      </c>
      <c r="C616" s="749" t="s">
        <v>567</v>
      </c>
      <c r="D616" s="750" t="s">
        <v>568</v>
      </c>
      <c r="E616" s="751">
        <v>50113001</v>
      </c>
      <c r="F616" s="750" t="s">
        <v>570</v>
      </c>
      <c r="G616" s="749" t="s">
        <v>571</v>
      </c>
      <c r="H616" s="749">
        <v>145275</v>
      </c>
      <c r="I616" s="749">
        <v>45275</v>
      </c>
      <c r="J616" s="749" t="s">
        <v>1512</v>
      </c>
      <c r="K616" s="749" t="s">
        <v>1048</v>
      </c>
      <c r="L616" s="752">
        <v>67.19</v>
      </c>
      <c r="M616" s="752">
        <v>1</v>
      </c>
      <c r="N616" s="753">
        <v>67.19</v>
      </c>
    </row>
    <row r="617" spans="1:14" ht="14.4" customHeight="1" x14ac:dyDescent="0.3">
      <c r="A617" s="747" t="s">
        <v>544</v>
      </c>
      <c r="B617" s="748" t="s">
        <v>545</v>
      </c>
      <c r="C617" s="749" t="s">
        <v>567</v>
      </c>
      <c r="D617" s="750" t="s">
        <v>568</v>
      </c>
      <c r="E617" s="751">
        <v>50113001</v>
      </c>
      <c r="F617" s="750" t="s">
        <v>570</v>
      </c>
      <c r="G617" s="749" t="s">
        <v>571</v>
      </c>
      <c r="H617" s="749">
        <v>166506</v>
      </c>
      <c r="I617" s="749">
        <v>66506</v>
      </c>
      <c r="J617" s="749" t="s">
        <v>805</v>
      </c>
      <c r="K617" s="749" t="s">
        <v>806</v>
      </c>
      <c r="L617" s="752">
        <v>46.96</v>
      </c>
      <c r="M617" s="752">
        <v>2</v>
      </c>
      <c r="N617" s="753">
        <v>93.92</v>
      </c>
    </row>
    <row r="618" spans="1:14" ht="14.4" customHeight="1" x14ac:dyDescent="0.3">
      <c r="A618" s="747" t="s">
        <v>544</v>
      </c>
      <c r="B618" s="748" t="s">
        <v>545</v>
      </c>
      <c r="C618" s="749" t="s">
        <v>567</v>
      </c>
      <c r="D618" s="750" t="s">
        <v>568</v>
      </c>
      <c r="E618" s="751">
        <v>50113001</v>
      </c>
      <c r="F618" s="750" t="s">
        <v>570</v>
      </c>
      <c r="G618" s="749" t="s">
        <v>571</v>
      </c>
      <c r="H618" s="749">
        <v>166015</v>
      </c>
      <c r="I618" s="749">
        <v>66015</v>
      </c>
      <c r="J618" s="749" t="s">
        <v>810</v>
      </c>
      <c r="K618" s="749" t="s">
        <v>811</v>
      </c>
      <c r="L618" s="752">
        <v>83.572500000000005</v>
      </c>
      <c r="M618" s="752">
        <v>4</v>
      </c>
      <c r="N618" s="753">
        <v>334.29</v>
      </c>
    </row>
    <row r="619" spans="1:14" ht="14.4" customHeight="1" x14ac:dyDescent="0.3">
      <c r="A619" s="747" t="s">
        <v>544</v>
      </c>
      <c r="B619" s="748" t="s">
        <v>545</v>
      </c>
      <c r="C619" s="749" t="s">
        <v>567</v>
      </c>
      <c r="D619" s="750" t="s">
        <v>568</v>
      </c>
      <c r="E619" s="751">
        <v>50113001</v>
      </c>
      <c r="F619" s="750" t="s">
        <v>570</v>
      </c>
      <c r="G619" s="749" t="s">
        <v>571</v>
      </c>
      <c r="H619" s="749">
        <v>162083</v>
      </c>
      <c r="I619" s="749">
        <v>162083</v>
      </c>
      <c r="J619" s="749" t="s">
        <v>814</v>
      </c>
      <c r="K619" s="749" t="s">
        <v>815</v>
      </c>
      <c r="L619" s="752">
        <v>454.60000000000025</v>
      </c>
      <c r="M619" s="752">
        <v>1</v>
      </c>
      <c r="N619" s="753">
        <v>454.60000000000025</v>
      </c>
    </row>
    <row r="620" spans="1:14" ht="14.4" customHeight="1" x14ac:dyDescent="0.3">
      <c r="A620" s="747" t="s">
        <v>544</v>
      </c>
      <c r="B620" s="748" t="s">
        <v>545</v>
      </c>
      <c r="C620" s="749" t="s">
        <v>567</v>
      </c>
      <c r="D620" s="750" t="s">
        <v>568</v>
      </c>
      <c r="E620" s="751">
        <v>50113001</v>
      </c>
      <c r="F620" s="750" t="s">
        <v>570</v>
      </c>
      <c r="G620" s="749" t="s">
        <v>571</v>
      </c>
      <c r="H620" s="749">
        <v>199680</v>
      </c>
      <c r="I620" s="749">
        <v>199680</v>
      </c>
      <c r="J620" s="749" t="s">
        <v>819</v>
      </c>
      <c r="K620" s="749" t="s">
        <v>820</v>
      </c>
      <c r="L620" s="752">
        <v>362.92</v>
      </c>
      <c r="M620" s="752">
        <v>1</v>
      </c>
      <c r="N620" s="753">
        <v>362.92</v>
      </c>
    </row>
    <row r="621" spans="1:14" ht="14.4" customHeight="1" x14ac:dyDescent="0.3">
      <c r="A621" s="747" t="s">
        <v>544</v>
      </c>
      <c r="B621" s="748" t="s">
        <v>545</v>
      </c>
      <c r="C621" s="749" t="s">
        <v>567</v>
      </c>
      <c r="D621" s="750" t="s">
        <v>568</v>
      </c>
      <c r="E621" s="751">
        <v>50113001</v>
      </c>
      <c r="F621" s="750" t="s">
        <v>570</v>
      </c>
      <c r="G621" s="749" t="s">
        <v>571</v>
      </c>
      <c r="H621" s="749">
        <v>187076</v>
      </c>
      <c r="I621" s="749">
        <v>87076</v>
      </c>
      <c r="J621" s="749" t="s">
        <v>821</v>
      </c>
      <c r="K621" s="749" t="s">
        <v>822</v>
      </c>
      <c r="L621" s="752">
        <v>132.9410344827586</v>
      </c>
      <c r="M621" s="752">
        <v>29</v>
      </c>
      <c r="N621" s="753">
        <v>3855.2899999999991</v>
      </c>
    </row>
    <row r="622" spans="1:14" ht="14.4" customHeight="1" x14ac:dyDescent="0.3">
      <c r="A622" s="747" t="s">
        <v>544</v>
      </c>
      <c r="B622" s="748" t="s">
        <v>545</v>
      </c>
      <c r="C622" s="749" t="s">
        <v>567</v>
      </c>
      <c r="D622" s="750" t="s">
        <v>568</v>
      </c>
      <c r="E622" s="751">
        <v>50113001</v>
      </c>
      <c r="F622" s="750" t="s">
        <v>570</v>
      </c>
      <c r="G622" s="749" t="s">
        <v>571</v>
      </c>
      <c r="H622" s="749">
        <v>848560</v>
      </c>
      <c r="I622" s="749">
        <v>125752</v>
      </c>
      <c r="J622" s="749" t="s">
        <v>829</v>
      </c>
      <c r="K622" s="749" t="s">
        <v>830</v>
      </c>
      <c r="L622" s="752">
        <v>186.87</v>
      </c>
      <c r="M622" s="752">
        <v>3</v>
      </c>
      <c r="N622" s="753">
        <v>560.61</v>
      </c>
    </row>
    <row r="623" spans="1:14" ht="14.4" customHeight="1" x14ac:dyDescent="0.3">
      <c r="A623" s="747" t="s">
        <v>544</v>
      </c>
      <c r="B623" s="748" t="s">
        <v>545</v>
      </c>
      <c r="C623" s="749" t="s">
        <v>567</v>
      </c>
      <c r="D623" s="750" t="s">
        <v>568</v>
      </c>
      <c r="E623" s="751">
        <v>50113001</v>
      </c>
      <c r="F623" s="750" t="s">
        <v>570</v>
      </c>
      <c r="G623" s="749" t="s">
        <v>571</v>
      </c>
      <c r="H623" s="749">
        <v>129740</v>
      </c>
      <c r="I623" s="749">
        <v>29740</v>
      </c>
      <c r="J623" s="749" t="s">
        <v>1513</v>
      </c>
      <c r="K623" s="749" t="s">
        <v>747</v>
      </c>
      <c r="L623" s="752">
        <v>808.3</v>
      </c>
      <c r="M623" s="752">
        <v>1</v>
      </c>
      <c r="N623" s="753">
        <v>808.3</v>
      </c>
    </row>
    <row r="624" spans="1:14" ht="14.4" customHeight="1" x14ac:dyDescent="0.3">
      <c r="A624" s="747" t="s">
        <v>544</v>
      </c>
      <c r="B624" s="748" t="s">
        <v>545</v>
      </c>
      <c r="C624" s="749" t="s">
        <v>567</v>
      </c>
      <c r="D624" s="750" t="s">
        <v>568</v>
      </c>
      <c r="E624" s="751">
        <v>50113001</v>
      </c>
      <c r="F624" s="750" t="s">
        <v>570</v>
      </c>
      <c r="G624" s="749" t="s">
        <v>571</v>
      </c>
      <c r="H624" s="749">
        <v>214902</v>
      </c>
      <c r="I624" s="749">
        <v>214902</v>
      </c>
      <c r="J624" s="749" t="s">
        <v>831</v>
      </c>
      <c r="K624" s="749" t="s">
        <v>832</v>
      </c>
      <c r="L624" s="752">
        <v>48.929999999999993</v>
      </c>
      <c r="M624" s="752">
        <v>4</v>
      </c>
      <c r="N624" s="753">
        <v>195.71999999999997</v>
      </c>
    </row>
    <row r="625" spans="1:14" ht="14.4" customHeight="1" x14ac:dyDescent="0.3">
      <c r="A625" s="747" t="s">
        <v>544</v>
      </c>
      <c r="B625" s="748" t="s">
        <v>545</v>
      </c>
      <c r="C625" s="749" t="s">
        <v>567</v>
      </c>
      <c r="D625" s="750" t="s">
        <v>568</v>
      </c>
      <c r="E625" s="751">
        <v>50113001</v>
      </c>
      <c r="F625" s="750" t="s">
        <v>570</v>
      </c>
      <c r="G625" s="749" t="s">
        <v>571</v>
      </c>
      <c r="H625" s="749">
        <v>214904</v>
      </c>
      <c r="I625" s="749">
        <v>214904</v>
      </c>
      <c r="J625" s="749" t="s">
        <v>833</v>
      </c>
      <c r="K625" s="749" t="s">
        <v>834</v>
      </c>
      <c r="L625" s="752">
        <v>64.790000000000006</v>
      </c>
      <c r="M625" s="752">
        <v>11</v>
      </c>
      <c r="N625" s="753">
        <v>712.69</v>
      </c>
    </row>
    <row r="626" spans="1:14" ht="14.4" customHeight="1" x14ac:dyDescent="0.3">
      <c r="A626" s="747" t="s">
        <v>544</v>
      </c>
      <c r="B626" s="748" t="s">
        <v>545</v>
      </c>
      <c r="C626" s="749" t="s">
        <v>567</v>
      </c>
      <c r="D626" s="750" t="s">
        <v>568</v>
      </c>
      <c r="E626" s="751">
        <v>50113001</v>
      </c>
      <c r="F626" s="750" t="s">
        <v>570</v>
      </c>
      <c r="G626" s="749" t="s">
        <v>571</v>
      </c>
      <c r="H626" s="749">
        <v>214906</v>
      </c>
      <c r="I626" s="749">
        <v>214906</v>
      </c>
      <c r="J626" s="749" t="s">
        <v>835</v>
      </c>
      <c r="K626" s="749" t="s">
        <v>836</v>
      </c>
      <c r="L626" s="752">
        <v>88.88</v>
      </c>
      <c r="M626" s="752">
        <v>1</v>
      </c>
      <c r="N626" s="753">
        <v>88.88</v>
      </c>
    </row>
    <row r="627" spans="1:14" ht="14.4" customHeight="1" x14ac:dyDescent="0.3">
      <c r="A627" s="747" t="s">
        <v>544</v>
      </c>
      <c r="B627" s="748" t="s">
        <v>545</v>
      </c>
      <c r="C627" s="749" t="s">
        <v>567</v>
      </c>
      <c r="D627" s="750" t="s">
        <v>568</v>
      </c>
      <c r="E627" s="751">
        <v>50113001</v>
      </c>
      <c r="F627" s="750" t="s">
        <v>570</v>
      </c>
      <c r="G627" s="749" t="s">
        <v>580</v>
      </c>
      <c r="H627" s="749">
        <v>169189</v>
      </c>
      <c r="I627" s="749">
        <v>69189</v>
      </c>
      <c r="J627" s="749" t="s">
        <v>837</v>
      </c>
      <c r="K627" s="749" t="s">
        <v>838</v>
      </c>
      <c r="L627" s="752">
        <v>61.113333333333308</v>
      </c>
      <c r="M627" s="752">
        <v>3</v>
      </c>
      <c r="N627" s="753">
        <v>183.33999999999992</v>
      </c>
    </row>
    <row r="628" spans="1:14" ht="14.4" customHeight="1" x14ac:dyDescent="0.3">
      <c r="A628" s="747" t="s">
        <v>544</v>
      </c>
      <c r="B628" s="748" t="s">
        <v>545</v>
      </c>
      <c r="C628" s="749" t="s">
        <v>567</v>
      </c>
      <c r="D628" s="750" t="s">
        <v>568</v>
      </c>
      <c r="E628" s="751">
        <v>50113001</v>
      </c>
      <c r="F628" s="750" t="s">
        <v>570</v>
      </c>
      <c r="G628" s="749" t="s">
        <v>580</v>
      </c>
      <c r="H628" s="749">
        <v>146692</v>
      </c>
      <c r="I628" s="749">
        <v>46692</v>
      </c>
      <c r="J628" s="749" t="s">
        <v>839</v>
      </c>
      <c r="K628" s="749" t="s">
        <v>840</v>
      </c>
      <c r="L628" s="752">
        <v>77.760000000000019</v>
      </c>
      <c r="M628" s="752">
        <v>1</v>
      </c>
      <c r="N628" s="753">
        <v>77.760000000000019</v>
      </c>
    </row>
    <row r="629" spans="1:14" ht="14.4" customHeight="1" x14ac:dyDescent="0.3">
      <c r="A629" s="747" t="s">
        <v>544</v>
      </c>
      <c r="B629" s="748" t="s">
        <v>545</v>
      </c>
      <c r="C629" s="749" t="s">
        <v>567</v>
      </c>
      <c r="D629" s="750" t="s">
        <v>568</v>
      </c>
      <c r="E629" s="751">
        <v>50113001</v>
      </c>
      <c r="F629" s="750" t="s">
        <v>570</v>
      </c>
      <c r="G629" s="749" t="s">
        <v>571</v>
      </c>
      <c r="H629" s="749">
        <v>116462</v>
      </c>
      <c r="I629" s="749">
        <v>16462</v>
      </c>
      <c r="J629" s="749" t="s">
        <v>1514</v>
      </c>
      <c r="K629" s="749" t="s">
        <v>1515</v>
      </c>
      <c r="L629" s="752">
        <v>134.01</v>
      </c>
      <c r="M629" s="752">
        <v>1</v>
      </c>
      <c r="N629" s="753">
        <v>134.01</v>
      </c>
    </row>
    <row r="630" spans="1:14" ht="14.4" customHeight="1" x14ac:dyDescent="0.3">
      <c r="A630" s="747" t="s">
        <v>544</v>
      </c>
      <c r="B630" s="748" t="s">
        <v>545</v>
      </c>
      <c r="C630" s="749" t="s">
        <v>567</v>
      </c>
      <c r="D630" s="750" t="s">
        <v>568</v>
      </c>
      <c r="E630" s="751">
        <v>50113001</v>
      </c>
      <c r="F630" s="750" t="s">
        <v>570</v>
      </c>
      <c r="G630" s="749" t="s">
        <v>571</v>
      </c>
      <c r="H630" s="749">
        <v>129188</v>
      </c>
      <c r="I630" s="749">
        <v>29188</v>
      </c>
      <c r="J630" s="749" t="s">
        <v>1516</v>
      </c>
      <c r="K630" s="749" t="s">
        <v>1517</v>
      </c>
      <c r="L630" s="752">
        <v>1387.6</v>
      </c>
      <c r="M630" s="752">
        <v>2</v>
      </c>
      <c r="N630" s="753">
        <v>2775.2</v>
      </c>
    </row>
    <row r="631" spans="1:14" ht="14.4" customHeight="1" x14ac:dyDescent="0.3">
      <c r="A631" s="747" t="s">
        <v>544</v>
      </c>
      <c r="B631" s="748" t="s">
        <v>545</v>
      </c>
      <c r="C631" s="749" t="s">
        <v>567</v>
      </c>
      <c r="D631" s="750" t="s">
        <v>568</v>
      </c>
      <c r="E631" s="751">
        <v>50113001</v>
      </c>
      <c r="F631" s="750" t="s">
        <v>570</v>
      </c>
      <c r="G631" s="749" t="s">
        <v>571</v>
      </c>
      <c r="H631" s="749">
        <v>196194</v>
      </c>
      <c r="I631" s="749">
        <v>96194</v>
      </c>
      <c r="J631" s="749" t="s">
        <v>1518</v>
      </c>
      <c r="K631" s="749" t="s">
        <v>1519</v>
      </c>
      <c r="L631" s="752">
        <v>56.2</v>
      </c>
      <c r="M631" s="752">
        <v>1</v>
      </c>
      <c r="N631" s="753">
        <v>56.2</v>
      </c>
    </row>
    <row r="632" spans="1:14" ht="14.4" customHeight="1" x14ac:dyDescent="0.3">
      <c r="A632" s="747" t="s">
        <v>544</v>
      </c>
      <c r="B632" s="748" t="s">
        <v>545</v>
      </c>
      <c r="C632" s="749" t="s">
        <v>567</v>
      </c>
      <c r="D632" s="750" t="s">
        <v>568</v>
      </c>
      <c r="E632" s="751">
        <v>50113001</v>
      </c>
      <c r="F632" s="750" t="s">
        <v>570</v>
      </c>
      <c r="G632" s="749" t="s">
        <v>580</v>
      </c>
      <c r="H632" s="749">
        <v>215479</v>
      </c>
      <c r="I632" s="749">
        <v>215479</v>
      </c>
      <c r="J632" s="749" t="s">
        <v>1520</v>
      </c>
      <c r="K632" s="749" t="s">
        <v>1521</v>
      </c>
      <c r="L632" s="752">
        <v>79.760000000000005</v>
      </c>
      <c r="M632" s="752">
        <v>1</v>
      </c>
      <c r="N632" s="753">
        <v>79.760000000000005</v>
      </c>
    </row>
    <row r="633" spans="1:14" ht="14.4" customHeight="1" x14ac:dyDescent="0.3">
      <c r="A633" s="747" t="s">
        <v>544</v>
      </c>
      <c r="B633" s="748" t="s">
        <v>545</v>
      </c>
      <c r="C633" s="749" t="s">
        <v>567</v>
      </c>
      <c r="D633" s="750" t="s">
        <v>568</v>
      </c>
      <c r="E633" s="751">
        <v>50113001</v>
      </c>
      <c r="F633" s="750" t="s">
        <v>570</v>
      </c>
      <c r="G633" s="749" t="s">
        <v>571</v>
      </c>
      <c r="H633" s="749">
        <v>164036</v>
      </c>
      <c r="I633" s="749">
        <v>164036</v>
      </c>
      <c r="J633" s="749" t="s">
        <v>1522</v>
      </c>
      <c r="K633" s="749" t="s">
        <v>1523</v>
      </c>
      <c r="L633" s="752">
        <v>98.26</v>
      </c>
      <c r="M633" s="752">
        <v>1</v>
      </c>
      <c r="N633" s="753">
        <v>98.26</v>
      </c>
    </row>
    <row r="634" spans="1:14" ht="14.4" customHeight="1" x14ac:dyDescent="0.3">
      <c r="A634" s="747" t="s">
        <v>544</v>
      </c>
      <c r="B634" s="748" t="s">
        <v>545</v>
      </c>
      <c r="C634" s="749" t="s">
        <v>567</v>
      </c>
      <c r="D634" s="750" t="s">
        <v>568</v>
      </c>
      <c r="E634" s="751">
        <v>50113001</v>
      </c>
      <c r="F634" s="750" t="s">
        <v>570</v>
      </c>
      <c r="G634" s="749" t="s">
        <v>571</v>
      </c>
      <c r="H634" s="749">
        <v>214598</v>
      </c>
      <c r="I634" s="749">
        <v>214598</v>
      </c>
      <c r="J634" s="749" t="s">
        <v>855</v>
      </c>
      <c r="K634" s="749" t="s">
        <v>856</v>
      </c>
      <c r="L634" s="752">
        <v>168.47</v>
      </c>
      <c r="M634" s="752">
        <v>2</v>
      </c>
      <c r="N634" s="753">
        <v>336.94</v>
      </c>
    </row>
    <row r="635" spans="1:14" ht="14.4" customHeight="1" x14ac:dyDescent="0.3">
      <c r="A635" s="747" t="s">
        <v>544</v>
      </c>
      <c r="B635" s="748" t="s">
        <v>545</v>
      </c>
      <c r="C635" s="749" t="s">
        <v>567</v>
      </c>
      <c r="D635" s="750" t="s">
        <v>568</v>
      </c>
      <c r="E635" s="751">
        <v>50113001</v>
      </c>
      <c r="F635" s="750" t="s">
        <v>570</v>
      </c>
      <c r="G635" s="749" t="s">
        <v>571</v>
      </c>
      <c r="H635" s="749">
        <v>216978</v>
      </c>
      <c r="I635" s="749">
        <v>216978</v>
      </c>
      <c r="J635" s="749" t="s">
        <v>859</v>
      </c>
      <c r="K635" s="749" t="s">
        <v>860</v>
      </c>
      <c r="L635" s="752">
        <v>285.02999999999997</v>
      </c>
      <c r="M635" s="752">
        <v>1</v>
      </c>
      <c r="N635" s="753">
        <v>285.02999999999997</v>
      </c>
    </row>
    <row r="636" spans="1:14" ht="14.4" customHeight="1" x14ac:dyDescent="0.3">
      <c r="A636" s="747" t="s">
        <v>544</v>
      </c>
      <c r="B636" s="748" t="s">
        <v>545</v>
      </c>
      <c r="C636" s="749" t="s">
        <v>567</v>
      </c>
      <c r="D636" s="750" t="s">
        <v>568</v>
      </c>
      <c r="E636" s="751">
        <v>50113001</v>
      </c>
      <c r="F636" s="750" t="s">
        <v>570</v>
      </c>
      <c r="G636" s="749" t="s">
        <v>571</v>
      </c>
      <c r="H636" s="749">
        <v>152334</v>
      </c>
      <c r="I636" s="749">
        <v>52334</v>
      </c>
      <c r="J636" s="749" t="s">
        <v>1524</v>
      </c>
      <c r="K636" s="749" t="s">
        <v>1525</v>
      </c>
      <c r="L636" s="752">
        <v>198.18500000000006</v>
      </c>
      <c r="M636" s="752">
        <v>2</v>
      </c>
      <c r="N636" s="753">
        <v>396.37000000000012</v>
      </c>
    </row>
    <row r="637" spans="1:14" ht="14.4" customHeight="1" x14ac:dyDescent="0.3">
      <c r="A637" s="747" t="s">
        <v>544</v>
      </c>
      <c r="B637" s="748" t="s">
        <v>545</v>
      </c>
      <c r="C637" s="749" t="s">
        <v>567</v>
      </c>
      <c r="D637" s="750" t="s">
        <v>568</v>
      </c>
      <c r="E637" s="751">
        <v>50113001</v>
      </c>
      <c r="F637" s="750" t="s">
        <v>570</v>
      </c>
      <c r="G637" s="749" t="s">
        <v>571</v>
      </c>
      <c r="H637" s="749">
        <v>158827</v>
      </c>
      <c r="I637" s="749">
        <v>58827</v>
      </c>
      <c r="J637" s="749" t="s">
        <v>1526</v>
      </c>
      <c r="K637" s="749" t="s">
        <v>1527</v>
      </c>
      <c r="L637" s="752">
        <v>162.49</v>
      </c>
      <c r="M637" s="752">
        <v>1</v>
      </c>
      <c r="N637" s="753">
        <v>162.49</v>
      </c>
    </row>
    <row r="638" spans="1:14" ht="14.4" customHeight="1" x14ac:dyDescent="0.3">
      <c r="A638" s="747" t="s">
        <v>544</v>
      </c>
      <c r="B638" s="748" t="s">
        <v>545</v>
      </c>
      <c r="C638" s="749" t="s">
        <v>567</v>
      </c>
      <c r="D638" s="750" t="s">
        <v>568</v>
      </c>
      <c r="E638" s="751">
        <v>50113001</v>
      </c>
      <c r="F638" s="750" t="s">
        <v>570</v>
      </c>
      <c r="G638" s="749" t="s">
        <v>580</v>
      </c>
      <c r="H638" s="749">
        <v>213487</v>
      </c>
      <c r="I638" s="749">
        <v>213487</v>
      </c>
      <c r="J638" s="749" t="s">
        <v>861</v>
      </c>
      <c r="K638" s="749" t="s">
        <v>863</v>
      </c>
      <c r="L638" s="752">
        <v>271.84999999999997</v>
      </c>
      <c r="M638" s="752">
        <v>34</v>
      </c>
      <c r="N638" s="753">
        <v>9242.9</v>
      </c>
    </row>
    <row r="639" spans="1:14" ht="14.4" customHeight="1" x14ac:dyDescent="0.3">
      <c r="A639" s="747" t="s">
        <v>544</v>
      </c>
      <c r="B639" s="748" t="s">
        <v>545</v>
      </c>
      <c r="C639" s="749" t="s">
        <v>567</v>
      </c>
      <c r="D639" s="750" t="s">
        <v>568</v>
      </c>
      <c r="E639" s="751">
        <v>50113001</v>
      </c>
      <c r="F639" s="750" t="s">
        <v>570</v>
      </c>
      <c r="G639" s="749" t="s">
        <v>580</v>
      </c>
      <c r="H639" s="749">
        <v>213489</v>
      </c>
      <c r="I639" s="749">
        <v>213489</v>
      </c>
      <c r="J639" s="749" t="s">
        <v>861</v>
      </c>
      <c r="K639" s="749" t="s">
        <v>864</v>
      </c>
      <c r="L639" s="752">
        <v>630.66</v>
      </c>
      <c r="M639" s="752">
        <v>12</v>
      </c>
      <c r="N639" s="753">
        <v>7567.92</v>
      </c>
    </row>
    <row r="640" spans="1:14" ht="14.4" customHeight="1" x14ac:dyDescent="0.3">
      <c r="A640" s="747" t="s">
        <v>544</v>
      </c>
      <c r="B640" s="748" t="s">
        <v>545</v>
      </c>
      <c r="C640" s="749" t="s">
        <v>567</v>
      </c>
      <c r="D640" s="750" t="s">
        <v>568</v>
      </c>
      <c r="E640" s="751">
        <v>50113001</v>
      </c>
      <c r="F640" s="750" t="s">
        <v>570</v>
      </c>
      <c r="G640" s="749" t="s">
        <v>580</v>
      </c>
      <c r="H640" s="749">
        <v>213494</v>
      </c>
      <c r="I640" s="749">
        <v>213494</v>
      </c>
      <c r="J640" s="749" t="s">
        <v>861</v>
      </c>
      <c r="K640" s="749" t="s">
        <v>866</v>
      </c>
      <c r="L640" s="752">
        <v>408.9500000000001</v>
      </c>
      <c r="M640" s="752">
        <v>47</v>
      </c>
      <c r="N640" s="753">
        <v>19220.650000000005</v>
      </c>
    </row>
    <row r="641" spans="1:14" ht="14.4" customHeight="1" x14ac:dyDescent="0.3">
      <c r="A641" s="747" t="s">
        <v>544</v>
      </c>
      <c r="B641" s="748" t="s">
        <v>545</v>
      </c>
      <c r="C641" s="749" t="s">
        <v>567</v>
      </c>
      <c r="D641" s="750" t="s">
        <v>568</v>
      </c>
      <c r="E641" s="751">
        <v>50113001</v>
      </c>
      <c r="F641" s="750" t="s">
        <v>570</v>
      </c>
      <c r="G641" s="749" t="s">
        <v>580</v>
      </c>
      <c r="H641" s="749">
        <v>213480</v>
      </c>
      <c r="I641" s="749">
        <v>213480</v>
      </c>
      <c r="J641" s="749" t="s">
        <v>867</v>
      </c>
      <c r="K641" s="749" t="s">
        <v>864</v>
      </c>
      <c r="L641" s="752">
        <v>0</v>
      </c>
      <c r="M641" s="752">
        <v>0</v>
      </c>
      <c r="N641" s="753">
        <v>-2.2737367544323206E-13</v>
      </c>
    </row>
    <row r="642" spans="1:14" ht="14.4" customHeight="1" x14ac:dyDescent="0.3">
      <c r="A642" s="747" t="s">
        <v>544</v>
      </c>
      <c r="B642" s="748" t="s">
        <v>545</v>
      </c>
      <c r="C642" s="749" t="s">
        <v>567</v>
      </c>
      <c r="D642" s="750" t="s">
        <v>568</v>
      </c>
      <c r="E642" s="751">
        <v>50113001</v>
      </c>
      <c r="F642" s="750" t="s">
        <v>570</v>
      </c>
      <c r="G642" s="749" t="s">
        <v>580</v>
      </c>
      <c r="H642" s="749">
        <v>156808</v>
      </c>
      <c r="I642" s="749">
        <v>56808</v>
      </c>
      <c r="J642" s="749" t="s">
        <v>873</v>
      </c>
      <c r="K642" s="749" t="s">
        <v>1528</v>
      </c>
      <c r="L642" s="752">
        <v>92.77</v>
      </c>
      <c r="M642" s="752">
        <v>1</v>
      </c>
      <c r="N642" s="753">
        <v>92.77</v>
      </c>
    </row>
    <row r="643" spans="1:14" ht="14.4" customHeight="1" x14ac:dyDescent="0.3">
      <c r="A643" s="747" t="s">
        <v>544</v>
      </c>
      <c r="B643" s="748" t="s">
        <v>545</v>
      </c>
      <c r="C643" s="749" t="s">
        <v>567</v>
      </c>
      <c r="D643" s="750" t="s">
        <v>568</v>
      </c>
      <c r="E643" s="751">
        <v>50113001</v>
      </c>
      <c r="F643" s="750" t="s">
        <v>570</v>
      </c>
      <c r="G643" s="749" t="s">
        <v>580</v>
      </c>
      <c r="H643" s="749">
        <v>156804</v>
      </c>
      <c r="I643" s="749">
        <v>56804</v>
      </c>
      <c r="J643" s="749" t="s">
        <v>875</v>
      </c>
      <c r="K643" s="749" t="s">
        <v>872</v>
      </c>
      <c r="L643" s="752">
        <v>31.650000000000002</v>
      </c>
      <c r="M643" s="752">
        <v>4</v>
      </c>
      <c r="N643" s="753">
        <v>126.60000000000001</v>
      </c>
    </row>
    <row r="644" spans="1:14" ht="14.4" customHeight="1" x14ac:dyDescent="0.3">
      <c r="A644" s="747" t="s">
        <v>544</v>
      </c>
      <c r="B644" s="748" t="s">
        <v>545</v>
      </c>
      <c r="C644" s="749" t="s">
        <v>567</v>
      </c>
      <c r="D644" s="750" t="s">
        <v>568</v>
      </c>
      <c r="E644" s="751">
        <v>50113001</v>
      </c>
      <c r="F644" s="750" t="s">
        <v>570</v>
      </c>
      <c r="G644" s="749" t="s">
        <v>580</v>
      </c>
      <c r="H644" s="749">
        <v>156805</v>
      </c>
      <c r="I644" s="749">
        <v>56805</v>
      </c>
      <c r="J644" s="749" t="s">
        <v>875</v>
      </c>
      <c r="K644" s="749" t="s">
        <v>876</v>
      </c>
      <c r="L644" s="752">
        <v>58.72</v>
      </c>
      <c r="M644" s="752">
        <v>4</v>
      </c>
      <c r="N644" s="753">
        <v>234.88</v>
      </c>
    </row>
    <row r="645" spans="1:14" ht="14.4" customHeight="1" x14ac:dyDescent="0.3">
      <c r="A645" s="747" t="s">
        <v>544</v>
      </c>
      <c r="B645" s="748" t="s">
        <v>545</v>
      </c>
      <c r="C645" s="749" t="s">
        <v>567</v>
      </c>
      <c r="D645" s="750" t="s">
        <v>568</v>
      </c>
      <c r="E645" s="751">
        <v>50113001</v>
      </c>
      <c r="F645" s="750" t="s">
        <v>570</v>
      </c>
      <c r="G645" s="749" t="s">
        <v>580</v>
      </c>
      <c r="H645" s="749">
        <v>214036</v>
      </c>
      <c r="I645" s="749">
        <v>214036</v>
      </c>
      <c r="J645" s="749" t="s">
        <v>877</v>
      </c>
      <c r="K645" s="749" t="s">
        <v>878</v>
      </c>
      <c r="L645" s="752">
        <v>40.389999999999993</v>
      </c>
      <c r="M645" s="752">
        <v>4</v>
      </c>
      <c r="N645" s="753">
        <v>161.55999999999997</v>
      </c>
    </row>
    <row r="646" spans="1:14" ht="14.4" customHeight="1" x14ac:dyDescent="0.3">
      <c r="A646" s="747" t="s">
        <v>544</v>
      </c>
      <c r="B646" s="748" t="s">
        <v>545</v>
      </c>
      <c r="C646" s="749" t="s">
        <v>567</v>
      </c>
      <c r="D646" s="750" t="s">
        <v>568</v>
      </c>
      <c r="E646" s="751">
        <v>50113001</v>
      </c>
      <c r="F646" s="750" t="s">
        <v>570</v>
      </c>
      <c r="G646" s="749" t="s">
        <v>571</v>
      </c>
      <c r="H646" s="749">
        <v>199333</v>
      </c>
      <c r="I646" s="749">
        <v>99333</v>
      </c>
      <c r="J646" s="749" t="s">
        <v>879</v>
      </c>
      <c r="K646" s="749" t="s">
        <v>880</v>
      </c>
      <c r="L646" s="752">
        <v>218.63000000000005</v>
      </c>
      <c r="M646" s="752">
        <v>4</v>
      </c>
      <c r="N646" s="753">
        <v>874.52000000000021</v>
      </c>
    </row>
    <row r="647" spans="1:14" ht="14.4" customHeight="1" x14ac:dyDescent="0.3">
      <c r="A647" s="747" t="s">
        <v>544</v>
      </c>
      <c r="B647" s="748" t="s">
        <v>545</v>
      </c>
      <c r="C647" s="749" t="s">
        <v>567</v>
      </c>
      <c r="D647" s="750" t="s">
        <v>568</v>
      </c>
      <c r="E647" s="751">
        <v>50113001</v>
      </c>
      <c r="F647" s="750" t="s">
        <v>570</v>
      </c>
      <c r="G647" s="749" t="s">
        <v>571</v>
      </c>
      <c r="H647" s="749">
        <v>111242</v>
      </c>
      <c r="I647" s="749">
        <v>11242</v>
      </c>
      <c r="J647" s="749" t="s">
        <v>882</v>
      </c>
      <c r="K647" s="749" t="s">
        <v>883</v>
      </c>
      <c r="L647" s="752">
        <v>113.30999999999996</v>
      </c>
      <c r="M647" s="752">
        <v>1</v>
      </c>
      <c r="N647" s="753">
        <v>113.30999999999996</v>
      </c>
    </row>
    <row r="648" spans="1:14" ht="14.4" customHeight="1" x14ac:dyDescent="0.3">
      <c r="A648" s="747" t="s">
        <v>544</v>
      </c>
      <c r="B648" s="748" t="s">
        <v>545</v>
      </c>
      <c r="C648" s="749" t="s">
        <v>567</v>
      </c>
      <c r="D648" s="750" t="s">
        <v>568</v>
      </c>
      <c r="E648" s="751">
        <v>50113001</v>
      </c>
      <c r="F648" s="750" t="s">
        <v>570</v>
      </c>
      <c r="G648" s="749" t="s">
        <v>571</v>
      </c>
      <c r="H648" s="749">
        <v>111337</v>
      </c>
      <c r="I648" s="749">
        <v>52421</v>
      </c>
      <c r="J648" s="749" t="s">
        <v>1529</v>
      </c>
      <c r="K648" s="749" t="s">
        <v>1530</v>
      </c>
      <c r="L648" s="752">
        <v>75.02</v>
      </c>
      <c r="M648" s="752">
        <v>1</v>
      </c>
      <c r="N648" s="753">
        <v>75.02</v>
      </c>
    </row>
    <row r="649" spans="1:14" ht="14.4" customHeight="1" x14ac:dyDescent="0.3">
      <c r="A649" s="747" t="s">
        <v>544</v>
      </c>
      <c r="B649" s="748" t="s">
        <v>545</v>
      </c>
      <c r="C649" s="749" t="s">
        <v>567</v>
      </c>
      <c r="D649" s="750" t="s">
        <v>568</v>
      </c>
      <c r="E649" s="751">
        <v>50113001</v>
      </c>
      <c r="F649" s="750" t="s">
        <v>570</v>
      </c>
      <c r="G649" s="749" t="s">
        <v>571</v>
      </c>
      <c r="H649" s="749">
        <v>31915</v>
      </c>
      <c r="I649" s="749">
        <v>31915</v>
      </c>
      <c r="J649" s="749" t="s">
        <v>1531</v>
      </c>
      <c r="K649" s="749" t="s">
        <v>1532</v>
      </c>
      <c r="L649" s="752">
        <v>173.69</v>
      </c>
      <c r="M649" s="752">
        <v>1</v>
      </c>
      <c r="N649" s="753">
        <v>173.69</v>
      </c>
    </row>
    <row r="650" spans="1:14" ht="14.4" customHeight="1" x14ac:dyDescent="0.3">
      <c r="A650" s="747" t="s">
        <v>544</v>
      </c>
      <c r="B650" s="748" t="s">
        <v>545</v>
      </c>
      <c r="C650" s="749" t="s">
        <v>567</v>
      </c>
      <c r="D650" s="750" t="s">
        <v>568</v>
      </c>
      <c r="E650" s="751">
        <v>50113001</v>
      </c>
      <c r="F650" s="750" t="s">
        <v>570</v>
      </c>
      <c r="G650" s="749" t="s">
        <v>571</v>
      </c>
      <c r="H650" s="749">
        <v>47244</v>
      </c>
      <c r="I650" s="749">
        <v>47244</v>
      </c>
      <c r="J650" s="749" t="s">
        <v>886</v>
      </c>
      <c r="K650" s="749" t="s">
        <v>1532</v>
      </c>
      <c r="L650" s="752">
        <v>143</v>
      </c>
      <c r="M650" s="752">
        <v>1</v>
      </c>
      <c r="N650" s="753">
        <v>143</v>
      </c>
    </row>
    <row r="651" spans="1:14" ht="14.4" customHeight="1" x14ac:dyDescent="0.3">
      <c r="A651" s="747" t="s">
        <v>544</v>
      </c>
      <c r="B651" s="748" t="s">
        <v>545</v>
      </c>
      <c r="C651" s="749" t="s">
        <v>567</v>
      </c>
      <c r="D651" s="750" t="s">
        <v>568</v>
      </c>
      <c r="E651" s="751">
        <v>50113001</v>
      </c>
      <c r="F651" s="750" t="s">
        <v>570</v>
      </c>
      <c r="G651" s="749" t="s">
        <v>571</v>
      </c>
      <c r="H651" s="749">
        <v>848335</v>
      </c>
      <c r="I651" s="749">
        <v>155782</v>
      </c>
      <c r="J651" s="749" t="s">
        <v>888</v>
      </c>
      <c r="K651" s="749" t="s">
        <v>1533</v>
      </c>
      <c r="L651" s="752">
        <v>53.529999999999959</v>
      </c>
      <c r="M651" s="752">
        <v>1</v>
      </c>
      <c r="N651" s="753">
        <v>53.529999999999959</v>
      </c>
    </row>
    <row r="652" spans="1:14" ht="14.4" customHeight="1" x14ac:dyDescent="0.3">
      <c r="A652" s="747" t="s">
        <v>544</v>
      </c>
      <c r="B652" s="748" t="s">
        <v>545</v>
      </c>
      <c r="C652" s="749" t="s">
        <v>567</v>
      </c>
      <c r="D652" s="750" t="s">
        <v>568</v>
      </c>
      <c r="E652" s="751">
        <v>50113001</v>
      </c>
      <c r="F652" s="750" t="s">
        <v>570</v>
      </c>
      <c r="G652" s="749" t="s">
        <v>571</v>
      </c>
      <c r="H652" s="749">
        <v>102539</v>
      </c>
      <c r="I652" s="749">
        <v>2539</v>
      </c>
      <c r="J652" s="749" t="s">
        <v>891</v>
      </c>
      <c r="K652" s="749" t="s">
        <v>1534</v>
      </c>
      <c r="L652" s="752">
        <v>52.619999999999976</v>
      </c>
      <c r="M652" s="752">
        <v>1</v>
      </c>
      <c r="N652" s="753">
        <v>52.619999999999976</v>
      </c>
    </row>
    <row r="653" spans="1:14" ht="14.4" customHeight="1" x14ac:dyDescent="0.3">
      <c r="A653" s="747" t="s">
        <v>544</v>
      </c>
      <c r="B653" s="748" t="s">
        <v>545</v>
      </c>
      <c r="C653" s="749" t="s">
        <v>567</v>
      </c>
      <c r="D653" s="750" t="s">
        <v>568</v>
      </c>
      <c r="E653" s="751">
        <v>50113001</v>
      </c>
      <c r="F653" s="750" t="s">
        <v>570</v>
      </c>
      <c r="G653" s="749" t="s">
        <v>571</v>
      </c>
      <c r="H653" s="749">
        <v>215606</v>
      </c>
      <c r="I653" s="749">
        <v>215606</v>
      </c>
      <c r="J653" s="749" t="s">
        <v>893</v>
      </c>
      <c r="K653" s="749" t="s">
        <v>894</v>
      </c>
      <c r="L653" s="752">
        <v>72.027142857142863</v>
      </c>
      <c r="M653" s="752">
        <v>7</v>
      </c>
      <c r="N653" s="753">
        <v>504.19</v>
      </c>
    </row>
    <row r="654" spans="1:14" ht="14.4" customHeight="1" x14ac:dyDescent="0.3">
      <c r="A654" s="747" t="s">
        <v>544</v>
      </c>
      <c r="B654" s="748" t="s">
        <v>545</v>
      </c>
      <c r="C654" s="749" t="s">
        <v>567</v>
      </c>
      <c r="D654" s="750" t="s">
        <v>568</v>
      </c>
      <c r="E654" s="751">
        <v>50113001</v>
      </c>
      <c r="F654" s="750" t="s">
        <v>570</v>
      </c>
      <c r="G654" s="749" t="s">
        <v>546</v>
      </c>
      <c r="H654" s="749">
        <v>214350</v>
      </c>
      <c r="I654" s="749">
        <v>214350</v>
      </c>
      <c r="J654" s="749" t="s">
        <v>1535</v>
      </c>
      <c r="K654" s="749" t="s">
        <v>1536</v>
      </c>
      <c r="L654" s="752">
        <v>435.14000000000016</v>
      </c>
      <c r="M654" s="752">
        <v>1</v>
      </c>
      <c r="N654" s="753">
        <v>435.14000000000016</v>
      </c>
    </row>
    <row r="655" spans="1:14" ht="14.4" customHeight="1" x14ac:dyDescent="0.3">
      <c r="A655" s="747" t="s">
        <v>544</v>
      </c>
      <c r="B655" s="748" t="s">
        <v>545</v>
      </c>
      <c r="C655" s="749" t="s">
        <v>567</v>
      </c>
      <c r="D655" s="750" t="s">
        <v>568</v>
      </c>
      <c r="E655" s="751">
        <v>50113001</v>
      </c>
      <c r="F655" s="750" t="s">
        <v>570</v>
      </c>
      <c r="G655" s="749" t="s">
        <v>546</v>
      </c>
      <c r="H655" s="749">
        <v>219875</v>
      </c>
      <c r="I655" s="749">
        <v>219875</v>
      </c>
      <c r="J655" s="749" t="s">
        <v>1535</v>
      </c>
      <c r="K655" s="749" t="s">
        <v>1536</v>
      </c>
      <c r="L655" s="752">
        <v>546.52</v>
      </c>
      <c r="M655" s="752">
        <v>1</v>
      </c>
      <c r="N655" s="753">
        <v>546.52</v>
      </c>
    </row>
    <row r="656" spans="1:14" ht="14.4" customHeight="1" x14ac:dyDescent="0.3">
      <c r="A656" s="747" t="s">
        <v>544</v>
      </c>
      <c r="B656" s="748" t="s">
        <v>545</v>
      </c>
      <c r="C656" s="749" t="s">
        <v>567</v>
      </c>
      <c r="D656" s="750" t="s">
        <v>568</v>
      </c>
      <c r="E656" s="751">
        <v>50113001</v>
      </c>
      <c r="F656" s="750" t="s">
        <v>570</v>
      </c>
      <c r="G656" s="749" t="s">
        <v>571</v>
      </c>
      <c r="H656" s="749">
        <v>845766</v>
      </c>
      <c r="I656" s="749">
        <v>0</v>
      </c>
      <c r="J656" s="749" t="s">
        <v>1537</v>
      </c>
      <c r="K656" s="749" t="s">
        <v>546</v>
      </c>
      <c r="L656" s="752">
        <v>266.23</v>
      </c>
      <c r="M656" s="752">
        <v>1</v>
      </c>
      <c r="N656" s="753">
        <v>266.23</v>
      </c>
    </row>
    <row r="657" spans="1:14" ht="14.4" customHeight="1" x14ac:dyDescent="0.3">
      <c r="A657" s="747" t="s">
        <v>544</v>
      </c>
      <c r="B657" s="748" t="s">
        <v>545</v>
      </c>
      <c r="C657" s="749" t="s">
        <v>567</v>
      </c>
      <c r="D657" s="750" t="s">
        <v>568</v>
      </c>
      <c r="E657" s="751">
        <v>50113001</v>
      </c>
      <c r="F657" s="750" t="s">
        <v>570</v>
      </c>
      <c r="G657" s="749" t="s">
        <v>571</v>
      </c>
      <c r="H657" s="749">
        <v>51366</v>
      </c>
      <c r="I657" s="749">
        <v>51366</v>
      </c>
      <c r="J657" s="749" t="s">
        <v>906</v>
      </c>
      <c r="K657" s="749" t="s">
        <v>907</v>
      </c>
      <c r="L657" s="752">
        <v>171.59999999999997</v>
      </c>
      <c r="M657" s="752">
        <v>18</v>
      </c>
      <c r="N657" s="753">
        <v>3088.7999999999993</v>
      </c>
    </row>
    <row r="658" spans="1:14" ht="14.4" customHeight="1" x14ac:dyDescent="0.3">
      <c r="A658" s="747" t="s">
        <v>544</v>
      </c>
      <c r="B658" s="748" t="s">
        <v>545</v>
      </c>
      <c r="C658" s="749" t="s">
        <v>567</v>
      </c>
      <c r="D658" s="750" t="s">
        <v>568</v>
      </c>
      <c r="E658" s="751">
        <v>50113001</v>
      </c>
      <c r="F658" s="750" t="s">
        <v>570</v>
      </c>
      <c r="G658" s="749" t="s">
        <v>571</v>
      </c>
      <c r="H658" s="749">
        <v>51367</v>
      </c>
      <c r="I658" s="749">
        <v>51367</v>
      </c>
      <c r="J658" s="749" t="s">
        <v>906</v>
      </c>
      <c r="K658" s="749" t="s">
        <v>908</v>
      </c>
      <c r="L658" s="752">
        <v>92.95</v>
      </c>
      <c r="M658" s="752">
        <v>2</v>
      </c>
      <c r="N658" s="753">
        <v>185.9</v>
      </c>
    </row>
    <row r="659" spans="1:14" ht="14.4" customHeight="1" x14ac:dyDescent="0.3">
      <c r="A659" s="747" t="s">
        <v>544</v>
      </c>
      <c r="B659" s="748" t="s">
        <v>545</v>
      </c>
      <c r="C659" s="749" t="s">
        <v>567</v>
      </c>
      <c r="D659" s="750" t="s">
        <v>568</v>
      </c>
      <c r="E659" s="751">
        <v>50113001</v>
      </c>
      <c r="F659" s="750" t="s">
        <v>570</v>
      </c>
      <c r="G659" s="749" t="s">
        <v>571</v>
      </c>
      <c r="H659" s="749">
        <v>51383</v>
      </c>
      <c r="I659" s="749">
        <v>51383</v>
      </c>
      <c r="J659" s="749" t="s">
        <v>906</v>
      </c>
      <c r="K659" s="749" t="s">
        <v>909</v>
      </c>
      <c r="L659" s="752">
        <v>93.5</v>
      </c>
      <c r="M659" s="752">
        <v>10</v>
      </c>
      <c r="N659" s="753">
        <v>935</v>
      </c>
    </row>
    <row r="660" spans="1:14" ht="14.4" customHeight="1" x14ac:dyDescent="0.3">
      <c r="A660" s="747" t="s">
        <v>544</v>
      </c>
      <c r="B660" s="748" t="s">
        <v>545</v>
      </c>
      <c r="C660" s="749" t="s">
        <v>567</v>
      </c>
      <c r="D660" s="750" t="s">
        <v>568</v>
      </c>
      <c r="E660" s="751">
        <v>50113001</v>
      </c>
      <c r="F660" s="750" t="s">
        <v>570</v>
      </c>
      <c r="G660" s="749" t="s">
        <v>571</v>
      </c>
      <c r="H660" s="749">
        <v>191877</v>
      </c>
      <c r="I660" s="749">
        <v>191877</v>
      </c>
      <c r="J660" s="749" t="s">
        <v>1538</v>
      </c>
      <c r="K660" s="749" t="s">
        <v>1482</v>
      </c>
      <c r="L660" s="752">
        <v>46.659999999999989</v>
      </c>
      <c r="M660" s="752">
        <v>2</v>
      </c>
      <c r="N660" s="753">
        <v>93.319999999999979</v>
      </c>
    </row>
    <row r="661" spans="1:14" ht="14.4" customHeight="1" x14ac:dyDescent="0.3">
      <c r="A661" s="747" t="s">
        <v>544</v>
      </c>
      <c r="B661" s="748" t="s">
        <v>545</v>
      </c>
      <c r="C661" s="749" t="s">
        <v>567</v>
      </c>
      <c r="D661" s="750" t="s">
        <v>568</v>
      </c>
      <c r="E661" s="751">
        <v>50113001</v>
      </c>
      <c r="F661" s="750" t="s">
        <v>570</v>
      </c>
      <c r="G661" s="749" t="s">
        <v>571</v>
      </c>
      <c r="H661" s="749">
        <v>189423</v>
      </c>
      <c r="I661" s="749">
        <v>189423</v>
      </c>
      <c r="J661" s="749" t="s">
        <v>1539</v>
      </c>
      <c r="K661" s="749" t="s">
        <v>1540</v>
      </c>
      <c r="L661" s="752">
        <v>152.14999999999989</v>
      </c>
      <c r="M661" s="752">
        <v>1</v>
      </c>
      <c r="N661" s="753">
        <v>152.14999999999989</v>
      </c>
    </row>
    <row r="662" spans="1:14" ht="14.4" customHeight="1" x14ac:dyDescent="0.3">
      <c r="A662" s="747" t="s">
        <v>544</v>
      </c>
      <c r="B662" s="748" t="s">
        <v>545</v>
      </c>
      <c r="C662" s="749" t="s">
        <v>567</v>
      </c>
      <c r="D662" s="750" t="s">
        <v>568</v>
      </c>
      <c r="E662" s="751">
        <v>50113001</v>
      </c>
      <c r="F662" s="750" t="s">
        <v>570</v>
      </c>
      <c r="G662" s="749" t="s">
        <v>571</v>
      </c>
      <c r="H662" s="749">
        <v>208466</v>
      </c>
      <c r="I662" s="749">
        <v>208466</v>
      </c>
      <c r="J662" s="749" t="s">
        <v>928</v>
      </c>
      <c r="K662" s="749" t="s">
        <v>929</v>
      </c>
      <c r="L662" s="752">
        <v>792.77</v>
      </c>
      <c r="M662" s="752">
        <v>0.1</v>
      </c>
      <c r="N662" s="753">
        <v>79.277000000000001</v>
      </c>
    </row>
    <row r="663" spans="1:14" ht="14.4" customHeight="1" x14ac:dyDescent="0.3">
      <c r="A663" s="747" t="s">
        <v>544</v>
      </c>
      <c r="B663" s="748" t="s">
        <v>545</v>
      </c>
      <c r="C663" s="749" t="s">
        <v>567</v>
      </c>
      <c r="D663" s="750" t="s">
        <v>568</v>
      </c>
      <c r="E663" s="751">
        <v>50113001</v>
      </c>
      <c r="F663" s="750" t="s">
        <v>570</v>
      </c>
      <c r="G663" s="749" t="s">
        <v>571</v>
      </c>
      <c r="H663" s="749">
        <v>100802</v>
      </c>
      <c r="I663" s="749">
        <v>0</v>
      </c>
      <c r="J663" s="749" t="s">
        <v>932</v>
      </c>
      <c r="K663" s="749" t="s">
        <v>933</v>
      </c>
      <c r="L663" s="752">
        <v>97.257811458906573</v>
      </c>
      <c r="M663" s="752">
        <v>3</v>
      </c>
      <c r="N663" s="753">
        <v>291.77343437671971</v>
      </c>
    </row>
    <row r="664" spans="1:14" ht="14.4" customHeight="1" x14ac:dyDescent="0.3">
      <c r="A664" s="747" t="s">
        <v>544</v>
      </c>
      <c r="B664" s="748" t="s">
        <v>545</v>
      </c>
      <c r="C664" s="749" t="s">
        <v>567</v>
      </c>
      <c r="D664" s="750" t="s">
        <v>568</v>
      </c>
      <c r="E664" s="751">
        <v>50113001</v>
      </c>
      <c r="F664" s="750" t="s">
        <v>570</v>
      </c>
      <c r="G664" s="749" t="s">
        <v>580</v>
      </c>
      <c r="H664" s="749">
        <v>179771</v>
      </c>
      <c r="I664" s="749">
        <v>179771</v>
      </c>
      <c r="J664" s="749" t="s">
        <v>1541</v>
      </c>
      <c r="K664" s="749" t="s">
        <v>1542</v>
      </c>
      <c r="L664" s="752">
        <v>111.44500000000004</v>
      </c>
      <c r="M664" s="752">
        <v>2</v>
      </c>
      <c r="N664" s="753">
        <v>222.89000000000007</v>
      </c>
    </row>
    <row r="665" spans="1:14" ht="14.4" customHeight="1" x14ac:dyDescent="0.3">
      <c r="A665" s="747" t="s">
        <v>544</v>
      </c>
      <c r="B665" s="748" t="s">
        <v>545</v>
      </c>
      <c r="C665" s="749" t="s">
        <v>567</v>
      </c>
      <c r="D665" s="750" t="s">
        <v>568</v>
      </c>
      <c r="E665" s="751">
        <v>50113001</v>
      </c>
      <c r="F665" s="750" t="s">
        <v>570</v>
      </c>
      <c r="G665" s="749" t="s">
        <v>580</v>
      </c>
      <c r="H665" s="749">
        <v>215964</v>
      </c>
      <c r="I665" s="749">
        <v>215964</v>
      </c>
      <c r="J665" s="749" t="s">
        <v>940</v>
      </c>
      <c r="K665" s="749" t="s">
        <v>941</v>
      </c>
      <c r="L665" s="752">
        <v>162.84</v>
      </c>
      <c r="M665" s="752">
        <v>1</v>
      </c>
      <c r="N665" s="753">
        <v>162.84</v>
      </c>
    </row>
    <row r="666" spans="1:14" ht="14.4" customHeight="1" x14ac:dyDescent="0.3">
      <c r="A666" s="747" t="s">
        <v>544</v>
      </c>
      <c r="B666" s="748" t="s">
        <v>545</v>
      </c>
      <c r="C666" s="749" t="s">
        <v>567</v>
      </c>
      <c r="D666" s="750" t="s">
        <v>568</v>
      </c>
      <c r="E666" s="751">
        <v>50113001</v>
      </c>
      <c r="F666" s="750" t="s">
        <v>570</v>
      </c>
      <c r="G666" s="749" t="s">
        <v>571</v>
      </c>
      <c r="H666" s="749">
        <v>128740</v>
      </c>
      <c r="I666" s="749">
        <v>28740</v>
      </c>
      <c r="J666" s="749" t="s">
        <v>1543</v>
      </c>
      <c r="K666" s="749" t="s">
        <v>1544</v>
      </c>
      <c r="L666" s="752">
        <v>719.69666666666672</v>
      </c>
      <c r="M666" s="752">
        <v>3</v>
      </c>
      <c r="N666" s="753">
        <v>2159.09</v>
      </c>
    </row>
    <row r="667" spans="1:14" ht="14.4" customHeight="1" x14ac:dyDescent="0.3">
      <c r="A667" s="747" t="s">
        <v>544</v>
      </c>
      <c r="B667" s="748" t="s">
        <v>545</v>
      </c>
      <c r="C667" s="749" t="s">
        <v>567</v>
      </c>
      <c r="D667" s="750" t="s">
        <v>568</v>
      </c>
      <c r="E667" s="751">
        <v>50113001</v>
      </c>
      <c r="F667" s="750" t="s">
        <v>570</v>
      </c>
      <c r="G667" s="749" t="s">
        <v>571</v>
      </c>
      <c r="H667" s="749">
        <v>117189</v>
      </c>
      <c r="I667" s="749">
        <v>17189</v>
      </c>
      <c r="J667" s="749" t="s">
        <v>946</v>
      </c>
      <c r="K667" s="749" t="s">
        <v>947</v>
      </c>
      <c r="L667" s="752">
        <v>55.879999999999988</v>
      </c>
      <c r="M667" s="752">
        <v>1</v>
      </c>
      <c r="N667" s="753">
        <v>55.879999999999988</v>
      </c>
    </row>
    <row r="668" spans="1:14" ht="14.4" customHeight="1" x14ac:dyDescent="0.3">
      <c r="A668" s="747" t="s">
        <v>544</v>
      </c>
      <c r="B668" s="748" t="s">
        <v>545</v>
      </c>
      <c r="C668" s="749" t="s">
        <v>567</v>
      </c>
      <c r="D668" s="750" t="s">
        <v>568</v>
      </c>
      <c r="E668" s="751">
        <v>50113001</v>
      </c>
      <c r="F668" s="750" t="s">
        <v>570</v>
      </c>
      <c r="G668" s="749" t="s">
        <v>571</v>
      </c>
      <c r="H668" s="749">
        <v>102486</v>
      </c>
      <c r="I668" s="749">
        <v>2486</v>
      </c>
      <c r="J668" s="749" t="s">
        <v>948</v>
      </c>
      <c r="K668" s="749" t="s">
        <v>949</v>
      </c>
      <c r="L668" s="752">
        <v>123.1</v>
      </c>
      <c r="M668" s="752">
        <v>7</v>
      </c>
      <c r="N668" s="753">
        <v>861.69999999999993</v>
      </c>
    </row>
    <row r="669" spans="1:14" ht="14.4" customHeight="1" x14ac:dyDescent="0.3">
      <c r="A669" s="747" t="s">
        <v>544</v>
      </c>
      <c r="B669" s="748" t="s">
        <v>545</v>
      </c>
      <c r="C669" s="749" t="s">
        <v>567</v>
      </c>
      <c r="D669" s="750" t="s">
        <v>568</v>
      </c>
      <c r="E669" s="751">
        <v>50113001</v>
      </c>
      <c r="F669" s="750" t="s">
        <v>570</v>
      </c>
      <c r="G669" s="749" t="s">
        <v>571</v>
      </c>
      <c r="H669" s="749">
        <v>845697</v>
      </c>
      <c r="I669" s="749">
        <v>200935</v>
      </c>
      <c r="J669" s="749" t="s">
        <v>950</v>
      </c>
      <c r="K669" s="749" t="s">
        <v>951</v>
      </c>
      <c r="L669" s="752">
        <v>44.791333333333341</v>
      </c>
      <c r="M669" s="752">
        <v>15</v>
      </c>
      <c r="N669" s="753">
        <v>671.87000000000012</v>
      </c>
    </row>
    <row r="670" spans="1:14" ht="14.4" customHeight="1" x14ac:dyDescent="0.3">
      <c r="A670" s="747" t="s">
        <v>544</v>
      </c>
      <c r="B670" s="748" t="s">
        <v>545</v>
      </c>
      <c r="C670" s="749" t="s">
        <v>567</v>
      </c>
      <c r="D670" s="750" t="s">
        <v>568</v>
      </c>
      <c r="E670" s="751">
        <v>50113001</v>
      </c>
      <c r="F670" s="750" t="s">
        <v>570</v>
      </c>
      <c r="G670" s="749" t="s">
        <v>580</v>
      </c>
      <c r="H670" s="749">
        <v>169654</v>
      </c>
      <c r="I670" s="749">
        <v>169654</v>
      </c>
      <c r="J670" s="749" t="s">
        <v>1545</v>
      </c>
      <c r="K670" s="749" t="s">
        <v>588</v>
      </c>
      <c r="L670" s="752">
        <v>50.507499999999993</v>
      </c>
      <c r="M670" s="752">
        <v>4</v>
      </c>
      <c r="N670" s="753">
        <v>202.02999999999997</v>
      </c>
    </row>
    <row r="671" spans="1:14" ht="14.4" customHeight="1" x14ac:dyDescent="0.3">
      <c r="A671" s="747" t="s">
        <v>544</v>
      </c>
      <c r="B671" s="748" t="s">
        <v>545</v>
      </c>
      <c r="C671" s="749" t="s">
        <v>567</v>
      </c>
      <c r="D671" s="750" t="s">
        <v>568</v>
      </c>
      <c r="E671" s="751">
        <v>50113001</v>
      </c>
      <c r="F671" s="750" t="s">
        <v>570</v>
      </c>
      <c r="G671" s="749" t="s">
        <v>580</v>
      </c>
      <c r="H671" s="749">
        <v>166760</v>
      </c>
      <c r="I671" s="749">
        <v>166760</v>
      </c>
      <c r="J671" s="749" t="s">
        <v>956</v>
      </c>
      <c r="K671" s="749" t="s">
        <v>1546</v>
      </c>
      <c r="L671" s="752">
        <v>312.4828571428572</v>
      </c>
      <c r="M671" s="752">
        <v>7</v>
      </c>
      <c r="N671" s="753">
        <v>2187.3800000000006</v>
      </c>
    </row>
    <row r="672" spans="1:14" ht="14.4" customHeight="1" x14ac:dyDescent="0.3">
      <c r="A672" s="747" t="s">
        <v>544</v>
      </c>
      <c r="B672" s="748" t="s">
        <v>545</v>
      </c>
      <c r="C672" s="749" t="s">
        <v>567</v>
      </c>
      <c r="D672" s="750" t="s">
        <v>568</v>
      </c>
      <c r="E672" s="751">
        <v>50113001</v>
      </c>
      <c r="F672" s="750" t="s">
        <v>570</v>
      </c>
      <c r="G672" s="749" t="s">
        <v>571</v>
      </c>
      <c r="H672" s="749">
        <v>930247</v>
      </c>
      <c r="I672" s="749">
        <v>0</v>
      </c>
      <c r="J672" s="749" t="s">
        <v>958</v>
      </c>
      <c r="K672" s="749" t="s">
        <v>546</v>
      </c>
      <c r="L672" s="752">
        <v>231.79395715437289</v>
      </c>
      <c r="M672" s="752">
        <v>1</v>
      </c>
      <c r="N672" s="753">
        <v>231.79395715437289</v>
      </c>
    </row>
    <row r="673" spans="1:14" ht="14.4" customHeight="1" x14ac:dyDescent="0.3">
      <c r="A673" s="747" t="s">
        <v>544</v>
      </c>
      <c r="B673" s="748" t="s">
        <v>545</v>
      </c>
      <c r="C673" s="749" t="s">
        <v>567</v>
      </c>
      <c r="D673" s="750" t="s">
        <v>568</v>
      </c>
      <c r="E673" s="751">
        <v>50113001</v>
      </c>
      <c r="F673" s="750" t="s">
        <v>570</v>
      </c>
      <c r="G673" s="749" t="s">
        <v>571</v>
      </c>
      <c r="H673" s="749">
        <v>900881</v>
      </c>
      <c r="I673" s="749">
        <v>0</v>
      </c>
      <c r="J673" s="749" t="s">
        <v>959</v>
      </c>
      <c r="K673" s="749" t="s">
        <v>546</v>
      </c>
      <c r="L673" s="752">
        <v>128.32657003305246</v>
      </c>
      <c r="M673" s="752">
        <v>1</v>
      </c>
      <c r="N673" s="753">
        <v>128.32657003305246</v>
      </c>
    </row>
    <row r="674" spans="1:14" ht="14.4" customHeight="1" x14ac:dyDescent="0.3">
      <c r="A674" s="747" t="s">
        <v>544</v>
      </c>
      <c r="B674" s="748" t="s">
        <v>545</v>
      </c>
      <c r="C674" s="749" t="s">
        <v>567</v>
      </c>
      <c r="D674" s="750" t="s">
        <v>568</v>
      </c>
      <c r="E674" s="751">
        <v>50113001</v>
      </c>
      <c r="F674" s="750" t="s">
        <v>570</v>
      </c>
      <c r="G674" s="749" t="s">
        <v>571</v>
      </c>
      <c r="H674" s="749">
        <v>900497</v>
      </c>
      <c r="I674" s="749">
        <v>0</v>
      </c>
      <c r="J674" s="749" t="s">
        <v>960</v>
      </c>
      <c r="K674" s="749" t="s">
        <v>546</v>
      </c>
      <c r="L674" s="752">
        <v>438.44869563455171</v>
      </c>
      <c r="M674" s="752">
        <v>3</v>
      </c>
      <c r="N674" s="753">
        <v>1315.3460869036551</v>
      </c>
    </row>
    <row r="675" spans="1:14" ht="14.4" customHeight="1" x14ac:dyDescent="0.3">
      <c r="A675" s="747" t="s">
        <v>544</v>
      </c>
      <c r="B675" s="748" t="s">
        <v>545</v>
      </c>
      <c r="C675" s="749" t="s">
        <v>567</v>
      </c>
      <c r="D675" s="750" t="s">
        <v>568</v>
      </c>
      <c r="E675" s="751">
        <v>50113001</v>
      </c>
      <c r="F675" s="750" t="s">
        <v>570</v>
      </c>
      <c r="G675" s="749" t="s">
        <v>571</v>
      </c>
      <c r="H675" s="749">
        <v>900506</v>
      </c>
      <c r="I675" s="749">
        <v>0</v>
      </c>
      <c r="J675" s="749" t="s">
        <v>961</v>
      </c>
      <c r="K675" s="749" t="s">
        <v>546</v>
      </c>
      <c r="L675" s="752">
        <v>625.51215012678483</v>
      </c>
      <c r="M675" s="752">
        <v>2</v>
      </c>
      <c r="N675" s="753">
        <v>1251.0243002535697</v>
      </c>
    </row>
    <row r="676" spans="1:14" ht="14.4" customHeight="1" x14ac:dyDescent="0.3">
      <c r="A676" s="747" t="s">
        <v>544</v>
      </c>
      <c r="B676" s="748" t="s">
        <v>545</v>
      </c>
      <c r="C676" s="749" t="s">
        <v>567</v>
      </c>
      <c r="D676" s="750" t="s">
        <v>568</v>
      </c>
      <c r="E676" s="751">
        <v>50113001</v>
      </c>
      <c r="F676" s="750" t="s">
        <v>570</v>
      </c>
      <c r="G676" s="749" t="s">
        <v>571</v>
      </c>
      <c r="H676" s="749">
        <v>500980</v>
      </c>
      <c r="I676" s="749">
        <v>0</v>
      </c>
      <c r="J676" s="749" t="s">
        <v>962</v>
      </c>
      <c r="K676" s="749" t="s">
        <v>546</v>
      </c>
      <c r="L676" s="752">
        <v>169.94590840142618</v>
      </c>
      <c r="M676" s="752">
        <v>14</v>
      </c>
      <c r="N676" s="753">
        <v>2379.2427176199667</v>
      </c>
    </row>
    <row r="677" spans="1:14" ht="14.4" customHeight="1" x14ac:dyDescent="0.3">
      <c r="A677" s="747" t="s">
        <v>544</v>
      </c>
      <c r="B677" s="748" t="s">
        <v>545</v>
      </c>
      <c r="C677" s="749" t="s">
        <v>567</v>
      </c>
      <c r="D677" s="750" t="s">
        <v>568</v>
      </c>
      <c r="E677" s="751">
        <v>50113001</v>
      </c>
      <c r="F677" s="750" t="s">
        <v>570</v>
      </c>
      <c r="G677" s="749" t="s">
        <v>571</v>
      </c>
      <c r="H677" s="749">
        <v>930258</v>
      </c>
      <c r="I677" s="749">
        <v>0</v>
      </c>
      <c r="J677" s="749" t="s">
        <v>965</v>
      </c>
      <c r="K677" s="749" t="s">
        <v>546</v>
      </c>
      <c r="L677" s="752">
        <v>349.10272596203498</v>
      </c>
      <c r="M677" s="752">
        <v>1</v>
      </c>
      <c r="N677" s="753">
        <v>349.10272596203498</v>
      </c>
    </row>
    <row r="678" spans="1:14" ht="14.4" customHeight="1" x14ac:dyDescent="0.3">
      <c r="A678" s="747" t="s">
        <v>544</v>
      </c>
      <c r="B678" s="748" t="s">
        <v>545</v>
      </c>
      <c r="C678" s="749" t="s">
        <v>567</v>
      </c>
      <c r="D678" s="750" t="s">
        <v>568</v>
      </c>
      <c r="E678" s="751">
        <v>50113001</v>
      </c>
      <c r="F678" s="750" t="s">
        <v>570</v>
      </c>
      <c r="G678" s="749" t="s">
        <v>571</v>
      </c>
      <c r="H678" s="749">
        <v>930127</v>
      </c>
      <c r="I678" s="749">
        <v>0</v>
      </c>
      <c r="J678" s="749" t="s">
        <v>967</v>
      </c>
      <c r="K678" s="749" t="s">
        <v>546</v>
      </c>
      <c r="L678" s="752">
        <v>181.5807310301027</v>
      </c>
      <c r="M678" s="752">
        <v>2</v>
      </c>
      <c r="N678" s="753">
        <v>363.16146206020539</v>
      </c>
    </row>
    <row r="679" spans="1:14" ht="14.4" customHeight="1" x14ac:dyDescent="0.3">
      <c r="A679" s="747" t="s">
        <v>544</v>
      </c>
      <c r="B679" s="748" t="s">
        <v>545</v>
      </c>
      <c r="C679" s="749" t="s">
        <v>567</v>
      </c>
      <c r="D679" s="750" t="s">
        <v>568</v>
      </c>
      <c r="E679" s="751">
        <v>50113001</v>
      </c>
      <c r="F679" s="750" t="s">
        <v>570</v>
      </c>
      <c r="G679" s="749" t="s">
        <v>571</v>
      </c>
      <c r="H679" s="749">
        <v>900803</v>
      </c>
      <c r="I679" s="749">
        <v>1000</v>
      </c>
      <c r="J679" s="749" t="s">
        <v>1547</v>
      </c>
      <c r="K679" s="749" t="s">
        <v>546</v>
      </c>
      <c r="L679" s="752">
        <v>54.194972370287822</v>
      </c>
      <c r="M679" s="752">
        <v>1</v>
      </c>
      <c r="N679" s="753">
        <v>54.194972370287822</v>
      </c>
    </row>
    <row r="680" spans="1:14" ht="14.4" customHeight="1" x14ac:dyDescent="0.3">
      <c r="A680" s="747" t="s">
        <v>544</v>
      </c>
      <c r="B680" s="748" t="s">
        <v>545</v>
      </c>
      <c r="C680" s="749" t="s">
        <v>567</v>
      </c>
      <c r="D680" s="750" t="s">
        <v>568</v>
      </c>
      <c r="E680" s="751">
        <v>50113001</v>
      </c>
      <c r="F680" s="750" t="s">
        <v>570</v>
      </c>
      <c r="G680" s="749" t="s">
        <v>571</v>
      </c>
      <c r="H680" s="749">
        <v>398229</v>
      </c>
      <c r="I680" s="749">
        <v>0</v>
      </c>
      <c r="J680" s="749" t="s">
        <v>970</v>
      </c>
      <c r="K680" s="749" t="s">
        <v>546</v>
      </c>
      <c r="L680" s="752">
        <v>468.27041125139374</v>
      </c>
      <c r="M680" s="752">
        <v>2</v>
      </c>
      <c r="N680" s="753">
        <v>936.54082250278748</v>
      </c>
    </row>
    <row r="681" spans="1:14" ht="14.4" customHeight="1" x14ac:dyDescent="0.3">
      <c r="A681" s="747" t="s">
        <v>544</v>
      </c>
      <c r="B681" s="748" t="s">
        <v>545</v>
      </c>
      <c r="C681" s="749" t="s">
        <v>567</v>
      </c>
      <c r="D681" s="750" t="s">
        <v>568</v>
      </c>
      <c r="E681" s="751">
        <v>50113001</v>
      </c>
      <c r="F681" s="750" t="s">
        <v>570</v>
      </c>
      <c r="G681" s="749" t="s">
        <v>571</v>
      </c>
      <c r="H681" s="749">
        <v>930248</v>
      </c>
      <c r="I681" s="749">
        <v>0</v>
      </c>
      <c r="J681" s="749" t="s">
        <v>971</v>
      </c>
      <c r="K681" s="749" t="s">
        <v>546</v>
      </c>
      <c r="L681" s="752">
        <v>419.24990665960985</v>
      </c>
      <c r="M681" s="752">
        <v>2</v>
      </c>
      <c r="N681" s="753">
        <v>838.4998133192197</v>
      </c>
    </row>
    <row r="682" spans="1:14" ht="14.4" customHeight="1" x14ac:dyDescent="0.3">
      <c r="A682" s="747" t="s">
        <v>544</v>
      </c>
      <c r="B682" s="748" t="s">
        <v>545</v>
      </c>
      <c r="C682" s="749" t="s">
        <v>567</v>
      </c>
      <c r="D682" s="750" t="s">
        <v>568</v>
      </c>
      <c r="E682" s="751">
        <v>50113001</v>
      </c>
      <c r="F682" s="750" t="s">
        <v>570</v>
      </c>
      <c r="G682" s="749" t="s">
        <v>571</v>
      </c>
      <c r="H682" s="749">
        <v>930078</v>
      </c>
      <c r="I682" s="749">
        <v>0</v>
      </c>
      <c r="J682" s="749" t="s">
        <v>1548</v>
      </c>
      <c r="K682" s="749" t="s">
        <v>546</v>
      </c>
      <c r="L682" s="752">
        <v>121.82410401780443</v>
      </c>
      <c r="M682" s="752">
        <v>1</v>
      </c>
      <c r="N682" s="753">
        <v>121.82410401780443</v>
      </c>
    </row>
    <row r="683" spans="1:14" ht="14.4" customHeight="1" x14ac:dyDescent="0.3">
      <c r="A683" s="747" t="s">
        <v>544</v>
      </c>
      <c r="B683" s="748" t="s">
        <v>545</v>
      </c>
      <c r="C683" s="749" t="s">
        <v>567</v>
      </c>
      <c r="D683" s="750" t="s">
        <v>568</v>
      </c>
      <c r="E683" s="751">
        <v>50113001</v>
      </c>
      <c r="F683" s="750" t="s">
        <v>570</v>
      </c>
      <c r="G683" s="749" t="s">
        <v>571</v>
      </c>
      <c r="H683" s="749">
        <v>900321</v>
      </c>
      <c r="I683" s="749">
        <v>0</v>
      </c>
      <c r="J683" s="749" t="s">
        <v>973</v>
      </c>
      <c r="K683" s="749" t="s">
        <v>546</v>
      </c>
      <c r="L683" s="752">
        <v>122.66071849874075</v>
      </c>
      <c r="M683" s="752">
        <v>1</v>
      </c>
      <c r="N683" s="753">
        <v>122.66071849874075</v>
      </c>
    </row>
    <row r="684" spans="1:14" ht="14.4" customHeight="1" x14ac:dyDescent="0.3">
      <c r="A684" s="747" t="s">
        <v>544</v>
      </c>
      <c r="B684" s="748" t="s">
        <v>545</v>
      </c>
      <c r="C684" s="749" t="s">
        <v>567</v>
      </c>
      <c r="D684" s="750" t="s">
        <v>568</v>
      </c>
      <c r="E684" s="751">
        <v>50113001</v>
      </c>
      <c r="F684" s="750" t="s">
        <v>570</v>
      </c>
      <c r="G684" s="749" t="s">
        <v>571</v>
      </c>
      <c r="H684" s="749">
        <v>920359</v>
      </c>
      <c r="I684" s="749">
        <v>0</v>
      </c>
      <c r="J684" s="749" t="s">
        <v>1549</v>
      </c>
      <c r="K684" s="749" t="s">
        <v>546</v>
      </c>
      <c r="L684" s="752">
        <v>169.33966665400811</v>
      </c>
      <c r="M684" s="752">
        <v>2</v>
      </c>
      <c r="N684" s="753">
        <v>338.67933330801623</v>
      </c>
    </row>
    <row r="685" spans="1:14" ht="14.4" customHeight="1" x14ac:dyDescent="0.3">
      <c r="A685" s="747" t="s">
        <v>544</v>
      </c>
      <c r="B685" s="748" t="s">
        <v>545</v>
      </c>
      <c r="C685" s="749" t="s">
        <v>567</v>
      </c>
      <c r="D685" s="750" t="s">
        <v>568</v>
      </c>
      <c r="E685" s="751">
        <v>50113001</v>
      </c>
      <c r="F685" s="750" t="s">
        <v>570</v>
      </c>
      <c r="G685" s="749" t="s">
        <v>571</v>
      </c>
      <c r="H685" s="749">
        <v>921394</v>
      </c>
      <c r="I685" s="749">
        <v>0</v>
      </c>
      <c r="J685" s="749" t="s">
        <v>976</v>
      </c>
      <c r="K685" s="749" t="s">
        <v>546</v>
      </c>
      <c r="L685" s="752">
        <v>448.7544015310217</v>
      </c>
      <c r="M685" s="752">
        <v>2</v>
      </c>
      <c r="N685" s="753">
        <v>897.5088030620434</v>
      </c>
    </row>
    <row r="686" spans="1:14" ht="14.4" customHeight="1" x14ac:dyDescent="0.3">
      <c r="A686" s="747" t="s">
        <v>544</v>
      </c>
      <c r="B686" s="748" t="s">
        <v>545</v>
      </c>
      <c r="C686" s="749" t="s">
        <v>567</v>
      </c>
      <c r="D686" s="750" t="s">
        <v>568</v>
      </c>
      <c r="E686" s="751">
        <v>50113001</v>
      </c>
      <c r="F686" s="750" t="s">
        <v>570</v>
      </c>
      <c r="G686" s="749" t="s">
        <v>571</v>
      </c>
      <c r="H686" s="749">
        <v>921533</v>
      </c>
      <c r="I686" s="749">
        <v>0</v>
      </c>
      <c r="J686" s="749" t="s">
        <v>1550</v>
      </c>
      <c r="K686" s="749" t="s">
        <v>546</v>
      </c>
      <c r="L686" s="752">
        <v>281.4854030680894</v>
      </c>
      <c r="M686" s="752">
        <v>1</v>
      </c>
      <c r="N686" s="753">
        <v>281.4854030680894</v>
      </c>
    </row>
    <row r="687" spans="1:14" ht="14.4" customHeight="1" x14ac:dyDescent="0.3">
      <c r="A687" s="747" t="s">
        <v>544</v>
      </c>
      <c r="B687" s="748" t="s">
        <v>545</v>
      </c>
      <c r="C687" s="749" t="s">
        <v>567</v>
      </c>
      <c r="D687" s="750" t="s">
        <v>568</v>
      </c>
      <c r="E687" s="751">
        <v>50113001</v>
      </c>
      <c r="F687" s="750" t="s">
        <v>570</v>
      </c>
      <c r="G687" s="749" t="s">
        <v>571</v>
      </c>
      <c r="H687" s="749">
        <v>921476</v>
      </c>
      <c r="I687" s="749">
        <v>0</v>
      </c>
      <c r="J687" s="749" t="s">
        <v>1551</v>
      </c>
      <c r="K687" s="749" t="s">
        <v>546</v>
      </c>
      <c r="L687" s="752">
        <v>148.47567457937663</v>
      </c>
      <c r="M687" s="752">
        <v>2</v>
      </c>
      <c r="N687" s="753">
        <v>296.95134915875326</v>
      </c>
    </row>
    <row r="688" spans="1:14" ht="14.4" customHeight="1" x14ac:dyDescent="0.3">
      <c r="A688" s="747" t="s">
        <v>544</v>
      </c>
      <c r="B688" s="748" t="s">
        <v>545</v>
      </c>
      <c r="C688" s="749" t="s">
        <v>567</v>
      </c>
      <c r="D688" s="750" t="s">
        <v>568</v>
      </c>
      <c r="E688" s="751">
        <v>50113001</v>
      </c>
      <c r="F688" s="750" t="s">
        <v>570</v>
      </c>
      <c r="G688" s="749" t="s">
        <v>571</v>
      </c>
      <c r="H688" s="749">
        <v>921184</v>
      </c>
      <c r="I688" s="749">
        <v>0</v>
      </c>
      <c r="J688" s="749" t="s">
        <v>983</v>
      </c>
      <c r="K688" s="749" t="s">
        <v>546</v>
      </c>
      <c r="L688" s="752">
        <v>214.94800014447637</v>
      </c>
      <c r="M688" s="752">
        <v>3</v>
      </c>
      <c r="N688" s="753">
        <v>644.84400043342907</v>
      </c>
    </row>
    <row r="689" spans="1:14" ht="14.4" customHeight="1" x14ac:dyDescent="0.3">
      <c r="A689" s="747" t="s">
        <v>544</v>
      </c>
      <c r="B689" s="748" t="s">
        <v>545</v>
      </c>
      <c r="C689" s="749" t="s">
        <v>567</v>
      </c>
      <c r="D689" s="750" t="s">
        <v>568</v>
      </c>
      <c r="E689" s="751">
        <v>50113001</v>
      </c>
      <c r="F689" s="750" t="s">
        <v>570</v>
      </c>
      <c r="G689" s="749" t="s">
        <v>571</v>
      </c>
      <c r="H689" s="749">
        <v>990947</v>
      </c>
      <c r="I689" s="749">
        <v>0</v>
      </c>
      <c r="J689" s="749" t="s">
        <v>1552</v>
      </c>
      <c r="K689" s="749" t="s">
        <v>546</v>
      </c>
      <c r="L689" s="752">
        <v>1373.76</v>
      </c>
      <c r="M689" s="752">
        <v>1</v>
      </c>
      <c r="N689" s="753">
        <v>1373.76</v>
      </c>
    </row>
    <row r="690" spans="1:14" ht="14.4" customHeight="1" x14ac:dyDescent="0.3">
      <c r="A690" s="747" t="s">
        <v>544</v>
      </c>
      <c r="B690" s="748" t="s">
        <v>545</v>
      </c>
      <c r="C690" s="749" t="s">
        <v>567</v>
      </c>
      <c r="D690" s="750" t="s">
        <v>568</v>
      </c>
      <c r="E690" s="751">
        <v>50113001</v>
      </c>
      <c r="F690" s="750" t="s">
        <v>570</v>
      </c>
      <c r="G690" s="749" t="s">
        <v>571</v>
      </c>
      <c r="H690" s="749">
        <v>215744</v>
      </c>
      <c r="I690" s="749">
        <v>215744</v>
      </c>
      <c r="J690" s="749" t="s">
        <v>1553</v>
      </c>
      <c r="K690" s="749" t="s">
        <v>1554</v>
      </c>
      <c r="L690" s="752">
        <v>72.8</v>
      </c>
      <c r="M690" s="752">
        <v>1</v>
      </c>
      <c r="N690" s="753">
        <v>72.8</v>
      </c>
    </row>
    <row r="691" spans="1:14" ht="14.4" customHeight="1" x14ac:dyDescent="0.3">
      <c r="A691" s="747" t="s">
        <v>544</v>
      </c>
      <c r="B691" s="748" t="s">
        <v>545</v>
      </c>
      <c r="C691" s="749" t="s">
        <v>567</v>
      </c>
      <c r="D691" s="750" t="s">
        <v>568</v>
      </c>
      <c r="E691" s="751">
        <v>50113001</v>
      </c>
      <c r="F691" s="750" t="s">
        <v>570</v>
      </c>
      <c r="G691" s="749" t="s">
        <v>571</v>
      </c>
      <c r="H691" s="749">
        <v>215172</v>
      </c>
      <c r="I691" s="749">
        <v>215172</v>
      </c>
      <c r="J691" s="749" t="s">
        <v>984</v>
      </c>
      <c r="K691" s="749" t="s">
        <v>985</v>
      </c>
      <c r="L691" s="752">
        <v>282.37</v>
      </c>
      <c r="M691" s="752">
        <v>2</v>
      </c>
      <c r="N691" s="753">
        <v>564.74</v>
      </c>
    </row>
    <row r="692" spans="1:14" ht="14.4" customHeight="1" x14ac:dyDescent="0.3">
      <c r="A692" s="747" t="s">
        <v>544</v>
      </c>
      <c r="B692" s="748" t="s">
        <v>545</v>
      </c>
      <c r="C692" s="749" t="s">
        <v>567</v>
      </c>
      <c r="D692" s="750" t="s">
        <v>568</v>
      </c>
      <c r="E692" s="751">
        <v>50113001</v>
      </c>
      <c r="F692" s="750" t="s">
        <v>570</v>
      </c>
      <c r="G692" s="749" t="s">
        <v>571</v>
      </c>
      <c r="H692" s="749">
        <v>127953</v>
      </c>
      <c r="I692" s="749">
        <v>27953</v>
      </c>
      <c r="J692" s="749" t="s">
        <v>1555</v>
      </c>
      <c r="K692" s="749" t="s">
        <v>1556</v>
      </c>
      <c r="L692" s="752">
        <v>1084.92</v>
      </c>
      <c r="M692" s="752">
        <v>1</v>
      </c>
      <c r="N692" s="753">
        <v>1084.92</v>
      </c>
    </row>
    <row r="693" spans="1:14" ht="14.4" customHeight="1" x14ac:dyDescent="0.3">
      <c r="A693" s="747" t="s">
        <v>544</v>
      </c>
      <c r="B693" s="748" t="s">
        <v>545</v>
      </c>
      <c r="C693" s="749" t="s">
        <v>567</v>
      </c>
      <c r="D693" s="750" t="s">
        <v>568</v>
      </c>
      <c r="E693" s="751">
        <v>50113001</v>
      </c>
      <c r="F693" s="750" t="s">
        <v>570</v>
      </c>
      <c r="G693" s="749" t="s">
        <v>571</v>
      </c>
      <c r="H693" s="749">
        <v>218343</v>
      </c>
      <c r="I693" s="749">
        <v>218343</v>
      </c>
      <c r="J693" s="749" t="s">
        <v>1557</v>
      </c>
      <c r="K693" s="749" t="s">
        <v>1558</v>
      </c>
      <c r="L693" s="752">
        <v>114.13499999999999</v>
      </c>
      <c r="M693" s="752">
        <v>2</v>
      </c>
      <c r="N693" s="753">
        <v>228.26999999999998</v>
      </c>
    </row>
    <row r="694" spans="1:14" ht="14.4" customHeight="1" x14ac:dyDescent="0.3">
      <c r="A694" s="747" t="s">
        <v>544</v>
      </c>
      <c r="B694" s="748" t="s">
        <v>545</v>
      </c>
      <c r="C694" s="749" t="s">
        <v>567</v>
      </c>
      <c r="D694" s="750" t="s">
        <v>568</v>
      </c>
      <c r="E694" s="751">
        <v>50113001</v>
      </c>
      <c r="F694" s="750" t="s">
        <v>570</v>
      </c>
      <c r="G694" s="749" t="s">
        <v>571</v>
      </c>
      <c r="H694" s="749">
        <v>188217</v>
      </c>
      <c r="I694" s="749">
        <v>88217</v>
      </c>
      <c r="J694" s="749" t="s">
        <v>992</v>
      </c>
      <c r="K694" s="749" t="s">
        <v>993</v>
      </c>
      <c r="L694" s="752">
        <v>126.96000000000001</v>
      </c>
      <c r="M694" s="752">
        <v>9</v>
      </c>
      <c r="N694" s="753">
        <v>1142.6400000000001</v>
      </c>
    </row>
    <row r="695" spans="1:14" ht="14.4" customHeight="1" x14ac:dyDescent="0.3">
      <c r="A695" s="747" t="s">
        <v>544</v>
      </c>
      <c r="B695" s="748" t="s">
        <v>545</v>
      </c>
      <c r="C695" s="749" t="s">
        <v>567</v>
      </c>
      <c r="D695" s="750" t="s">
        <v>568</v>
      </c>
      <c r="E695" s="751">
        <v>50113001</v>
      </c>
      <c r="F695" s="750" t="s">
        <v>570</v>
      </c>
      <c r="G695" s="749" t="s">
        <v>571</v>
      </c>
      <c r="H695" s="749">
        <v>188219</v>
      </c>
      <c r="I695" s="749">
        <v>88219</v>
      </c>
      <c r="J695" s="749" t="s">
        <v>994</v>
      </c>
      <c r="K695" s="749" t="s">
        <v>995</v>
      </c>
      <c r="L695" s="752">
        <v>140.76000191175041</v>
      </c>
      <c r="M695" s="752">
        <v>2</v>
      </c>
      <c r="N695" s="753">
        <v>281.52000382350082</v>
      </c>
    </row>
    <row r="696" spans="1:14" ht="14.4" customHeight="1" x14ac:dyDescent="0.3">
      <c r="A696" s="747" t="s">
        <v>544</v>
      </c>
      <c r="B696" s="748" t="s">
        <v>545</v>
      </c>
      <c r="C696" s="749" t="s">
        <v>567</v>
      </c>
      <c r="D696" s="750" t="s">
        <v>568</v>
      </c>
      <c r="E696" s="751">
        <v>50113001</v>
      </c>
      <c r="F696" s="750" t="s">
        <v>570</v>
      </c>
      <c r="G696" s="749" t="s">
        <v>580</v>
      </c>
      <c r="H696" s="749">
        <v>207098</v>
      </c>
      <c r="I696" s="749">
        <v>207098</v>
      </c>
      <c r="J696" s="749" t="s">
        <v>996</v>
      </c>
      <c r="K696" s="749" t="s">
        <v>997</v>
      </c>
      <c r="L696" s="752">
        <v>137.99</v>
      </c>
      <c r="M696" s="752">
        <v>2</v>
      </c>
      <c r="N696" s="753">
        <v>275.98</v>
      </c>
    </row>
    <row r="697" spans="1:14" ht="14.4" customHeight="1" x14ac:dyDescent="0.3">
      <c r="A697" s="747" t="s">
        <v>544</v>
      </c>
      <c r="B697" s="748" t="s">
        <v>545</v>
      </c>
      <c r="C697" s="749" t="s">
        <v>567</v>
      </c>
      <c r="D697" s="750" t="s">
        <v>568</v>
      </c>
      <c r="E697" s="751">
        <v>50113001</v>
      </c>
      <c r="F697" s="750" t="s">
        <v>570</v>
      </c>
      <c r="G697" s="749" t="s">
        <v>580</v>
      </c>
      <c r="H697" s="749">
        <v>149910</v>
      </c>
      <c r="I697" s="749">
        <v>49910</v>
      </c>
      <c r="J697" s="749" t="s">
        <v>1006</v>
      </c>
      <c r="K697" s="749" t="s">
        <v>1559</v>
      </c>
      <c r="L697" s="752">
        <v>98.043333333333351</v>
      </c>
      <c r="M697" s="752">
        <v>3</v>
      </c>
      <c r="N697" s="753">
        <v>294.13000000000005</v>
      </c>
    </row>
    <row r="698" spans="1:14" ht="14.4" customHeight="1" x14ac:dyDescent="0.3">
      <c r="A698" s="747" t="s">
        <v>544</v>
      </c>
      <c r="B698" s="748" t="s">
        <v>545</v>
      </c>
      <c r="C698" s="749" t="s">
        <v>567</v>
      </c>
      <c r="D698" s="750" t="s">
        <v>568</v>
      </c>
      <c r="E698" s="751">
        <v>50113001</v>
      </c>
      <c r="F698" s="750" t="s">
        <v>570</v>
      </c>
      <c r="G698" s="749" t="s">
        <v>571</v>
      </c>
      <c r="H698" s="749">
        <v>147478</v>
      </c>
      <c r="I698" s="749">
        <v>47478</v>
      </c>
      <c r="J698" s="749" t="s">
        <v>1560</v>
      </c>
      <c r="K698" s="749" t="s">
        <v>627</v>
      </c>
      <c r="L698" s="752">
        <v>85.43</v>
      </c>
      <c r="M698" s="752">
        <v>1</v>
      </c>
      <c r="N698" s="753">
        <v>85.43</v>
      </c>
    </row>
    <row r="699" spans="1:14" ht="14.4" customHeight="1" x14ac:dyDescent="0.3">
      <c r="A699" s="747" t="s">
        <v>544</v>
      </c>
      <c r="B699" s="748" t="s">
        <v>545</v>
      </c>
      <c r="C699" s="749" t="s">
        <v>567</v>
      </c>
      <c r="D699" s="750" t="s">
        <v>568</v>
      </c>
      <c r="E699" s="751">
        <v>50113001</v>
      </c>
      <c r="F699" s="750" t="s">
        <v>570</v>
      </c>
      <c r="G699" s="749" t="s">
        <v>580</v>
      </c>
      <c r="H699" s="749">
        <v>844480</v>
      </c>
      <c r="I699" s="749">
        <v>114059</v>
      </c>
      <c r="J699" s="749" t="s">
        <v>1561</v>
      </c>
      <c r="K699" s="749" t="s">
        <v>1562</v>
      </c>
      <c r="L699" s="752">
        <v>12.869999999999997</v>
      </c>
      <c r="M699" s="752">
        <v>4</v>
      </c>
      <c r="N699" s="753">
        <v>51.47999999999999</v>
      </c>
    </row>
    <row r="700" spans="1:14" ht="14.4" customHeight="1" x14ac:dyDescent="0.3">
      <c r="A700" s="747" t="s">
        <v>544</v>
      </c>
      <c r="B700" s="748" t="s">
        <v>545</v>
      </c>
      <c r="C700" s="749" t="s">
        <v>567</v>
      </c>
      <c r="D700" s="750" t="s">
        <v>568</v>
      </c>
      <c r="E700" s="751">
        <v>50113001</v>
      </c>
      <c r="F700" s="750" t="s">
        <v>570</v>
      </c>
      <c r="G700" s="749" t="s">
        <v>580</v>
      </c>
      <c r="H700" s="749">
        <v>844378</v>
      </c>
      <c r="I700" s="749">
        <v>114067</v>
      </c>
      <c r="J700" s="749" t="s">
        <v>1012</v>
      </c>
      <c r="K700" s="749" t="s">
        <v>1563</v>
      </c>
      <c r="L700" s="752">
        <v>48.490000000000016</v>
      </c>
      <c r="M700" s="752">
        <v>1</v>
      </c>
      <c r="N700" s="753">
        <v>48.490000000000016</v>
      </c>
    </row>
    <row r="701" spans="1:14" ht="14.4" customHeight="1" x14ac:dyDescent="0.3">
      <c r="A701" s="747" t="s">
        <v>544</v>
      </c>
      <c r="B701" s="748" t="s">
        <v>545</v>
      </c>
      <c r="C701" s="749" t="s">
        <v>567</v>
      </c>
      <c r="D701" s="750" t="s">
        <v>568</v>
      </c>
      <c r="E701" s="751">
        <v>50113001</v>
      </c>
      <c r="F701" s="750" t="s">
        <v>570</v>
      </c>
      <c r="G701" s="749" t="s">
        <v>580</v>
      </c>
      <c r="H701" s="749">
        <v>115317</v>
      </c>
      <c r="I701" s="749">
        <v>15317</v>
      </c>
      <c r="J701" s="749" t="s">
        <v>1564</v>
      </c>
      <c r="K701" s="749" t="s">
        <v>691</v>
      </c>
      <c r="L701" s="752">
        <v>52.556666666666672</v>
      </c>
      <c r="M701" s="752">
        <v>3</v>
      </c>
      <c r="N701" s="753">
        <v>157.67000000000002</v>
      </c>
    </row>
    <row r="702" spans="1:14" ht="14.4" customHeight="1" x14ac:dyDescent="0.3">
      <c r="A702" s="747" t="s">
        <v>544</v>
      </c>
      <c r="B702" s="748" t="s">
        <v>545</v>
      </c>
      <c r="C702" s="749" t="s">
        <v>567</v>
      </c>
      <c r="D702" s="750" t="s">
        <v>568</v>
      </c>
      <c r="E702" s="751">
        <v>50113001</v>
      </c>
      <c r="F702" s="750" t="s">
        <v>570</v>
      </c>
      <c r="G702" s="749" t="s">
        <v>571</v>
      </c>
      <c r="H702" s="749">
        <v>67558</v>
      </c>
      <c r="I702" s="749">
        <v>67558</v>
      </c>
      <c r="J702" s="749" t="s">
        <v>1565</v>
      </c>
      <c r="K702" s="749" t="s">
        <v>1566</v>
      </c>
      <c r="L702" s="752">
        <v>29.74857142857142</v>
      </c>
      <c r="M702" s="752">
        <v>14</v>
      </c>
      <c r="N702" s="753">
        <v>416.4799999999999</v>
      </c>
    </row>
    <row r="703" spans="1:14" ht="14.4" customHeight="1" x14ac:dyDescent="0.3">
      <c r="A703" s="747" t="s">
        <v>544</v>
      </c>
      <c r="B703" s="748" t="s">
        <v>545</v>
      </c>
      <c r="C703" s="749" t="s">
        <v>567</v>
      </c>
      <c r="D703" s="750" t="s">
        <v>568</v>
      </c>
      <c r="E703" s="751">
        <v>50113001</v>
      </c>
      <c r="F703" s="750" t="s">
        <v>570</v>
      </c>
      <c r="G703" s="749" t="s">
        <v>571</v>
      </c>
      <c r="H703" s="749">
        <v>196635</v>
      </c>
      <c r="I703" s="749">
        <v>96635</v>
      </c>
      <c r="J703" s="749" t="s">
        <v>1016</v>
      </c>
      <c r="K703" s="749" t="s">
        <v>1017</v>
      </c>
      <c r="L703" s="752">
        <v>111.67199999999998</v>
      </c>
      <c r="M703" s="752">
        <v>5</v>
      </c>
      <c r="N703" s="753">
        <v>558.3599999999999</v>
      </c>
    </row>
    <row r="704" spans="1:14" ht="14.4" customHeight="1" x14ac:dyDescent="0.3">
      <c r="A704" s="747" t="s">
        <v>544</v>
      </c>
      <c r="B704" s="748" t="s">
        <v>545</v>
      </c>
      <c r="C704" s="749" t="s">
        <v>567</v>
      </c>
      <c r="D704" s="750" t="s">
        <v>568</v>
      </c>
      <c r="E704" s="751">
        <v>50113001</v>
      </c>
      <c r="F704" s="750" t="s">
        <v>570</v>
      </c>
      <c r="G704" s="749" t="s">
        <v>571</v>
      </c>
      <c r="H704" s="749">
        <v>117992</v>
      </c>
      <c r="I704" s="749">
        <v>17992</v>
      </c>
      <c r="J704" s="749" t="s">
        <v>1018</v>
      </c>
      <c r="K704" s="749" t="s">
        <v>1019</v>
      </c>
      <c r="L704" s="752">
        <v>94.339999999999989</v>
      </c>
      <c r="M704" s="752">
        <v>1</v>
      </c>
      <c r="N704" s="753">
        <v>94.339999999999989</v>
      </c>
    </row>
    <row r="705" spans="1:14" ht="14.4" customHeight="1" x14ac:dyDescent="0.3">
      <c r="A705" s="747" t="s">
        <v>544</v>
      </c>
      <c r="B705" s="748" t="s">
        <v>545</v>
      </c>
      <c r="C705" s="749" t="s">
        <v>567</v>
      </c>
      <c r="D705" s="750" t="s">
        <v>568</v>
      </c>
      <c r="E705" s="751">
        <v>50113001</v>
      </c>
      <c r="F705" s="750" t="s">
        <v>570</v>
      </c>
      <c r="G705" s="749" t="s">
        <v>571</v>
      </c>
      <c r="H705" s="749">
        <v>100498</v>
      </c>
      <c r="I705" s="749">
        <v>498</v>
      </c>
      <c r="J705" s="749" t="s">
        <v>1021</v>
      </c>
      <c r="K705" s="749" t="s">
        <v>1022</v>
      </c>
      <c r="L705" s="752">
        <v>108.86000000000003</v>
      </c>
      <c r="M705" s="752">
        <v>3</v>
      </c>
      <c r="N705" s="753">
        <v>326.5800000000001</v>
      </c>
    </row>
    <row r="706" spans="1:14" ht="14.4" customHeight="1" x14ac:dyDescent="0.3">
      <c r="A706" s="747" t="s">
        <v>544</v>
      </c>
      <c r="B706" s="748" t="s">
        <v>545</v>
      </c>
      <c r="C706" s="749" t="s">
        <v>567</v>
      </c>
      <c r="D706" s="750" t="s">
        <v>568</v>
      </c>
      <c r="E706" s="751">
        <v>50113001</v>
      </c>
      <c r="F706" s="750" t="s">
        <v>570</v>
      </c>
      <c r="G706" s="749" t="s">
        <v>571</v>
      </c>
      <c r="H706" s="749">
        <v>100499</v>
      </c>
      <c r="I706" s="749">
        <v>499</v>
      </c>
      <c r="J706" s="749" t="s">
        <v>1021</v>
      </c>
      <c r="K706" s="749" t="s">
        <v>1023</v>
      </c>
      <c r="L706" s="752">
        <v>113.58800000000001</v>
      </c>
      <c r="M706" s="752">
        <v>5</v>
      </c>
      <c r="N706" s="753">
        <v>567.94000000000005</v>
      </c>
    </row>
    <row r="707" spans="1:14" ht="14.4" customHeight="1" x14ac:dyDescent="0.3">
      <c r="A707" s="747" t="s">
        <v>544</v>
      </c>
      <c r="B707" s="748" t="s">
        <v>545</v>
      </c>
      <c r="C707" s="749" t="s">
        <v>567</v>
      </c>
      <c r="D707" s="750" t="s">
        <v>568</v>
      </c>
      <c r="E707" s="751">
        <v>50113001</v>
      </c>
      <c r="F707" s="750" t="s">
        <v>570</v>
      </c>
      <c r="G707" s="749" t="s">
        <v>571</v>
      </c>
      <c r="H707" s="749">
        <v>215978</v>
      </c>
      <c r="I707" s="749">
        <v>215978</v>
      </c>
      <c r="J707" s="749" t="s">
        <v>1024</v>
      </c>
      <c r="K707" s="749" t="s">
        <v>1025</v>
      </c>
      <c r="L707" s="752">
        <v>116.44428571428573</v>
      </c>
      <c r="M707" s="752">
        <v>7</v>
      </c>
      <c r="N707" s="753">
        <v>815.11000000000013</v>
      </c>
    </row>
    <row r="708" spans="1:14" ht="14.4" customHeight="1" x14ac:dyDescent="0.3">
      <c r="A708" s="747" t="s">
        <v>544</v>
      </c>
      <c r="B708" s="748" t="s">
        <v>545</v>
      </c>
      <c r="C708" s="749" t="s">
        <v>567</v>
      </c>
      <c r="D708" s="750" t="s">
        <v>568</v>
      </c>
      <c r="E708" s="751">
        <v>50113001</v>
      </c>
      <c r="F708" s="750" t="s">
        <v>570</v>
      </c>
      <c r="G708" s="749" t="s">
        <v>580</v>
      </c>
      <c r="H708" s="749">
        <v>115594</v>
      </c>
      <c r="I708" s="749">
        <v>115594</v>
      </c>
      <c r="J708" s="749" t="s">
        <v>1567</v>
      </c>
      <c r="K708" s="749" t="s">
        <v>1533</v>
      </c>
      <c r="L708" s="752">
        <v>256.84000000000009</v>
      </c>
      <c r="M708" s="752">
        <v>1</v>
      </c>
      <c r="N708" s="753">
        <v>256.84000000000009</v>
      </c>
    </row>
    <row r="709" spans="1:14" ht="14.4" customHeight="1" x14ac:dyDescent="0.3">
      <c r="A709" s="747" t="s">
        <v>544</v>
      </c>
      <c r="B709" s="748" t="s">
        <v>545</v>
      </c>
      <c r="C709" s="749" t="s">
        <v>567</v>
      </c>
      <c r="D709" s="750" t="s">
        <v>568</v>
      </c>
      <c r="E709" s="751">
        <v>50113001</v>
      </c>
      <c r="F709" s="750" t="s">
        <v>570</v>
      </c>
      <c r="G709" s="749" t="s">
        <v>580</v>
      </c>
      <c r="H709" s="749">
        <v>201290</v>
      </c>
      <c r="I709" s="749">
        <v>201290</v>
      </c>
      <c r="J709" s="749" t="s">
        <v>1030</v>
      </c>
      <c r="K709" s="749" t="s">
        <v>1031</v>
      </c>
      <c r="L709" s="752">
        <v>40.984782608695653</v>
      </c>
      <c r="M709" s="752">
        <v>23</v>
      </c>
      <c r="N709" s="753">
        <v>942.65000000000009</v>
      </c>
    </row>
    <row r="710" spans="1:14" ht="14.4" customHeight="1" x14ac:dyDescent="0.3">
      <c r="A710" s="747" t="s">
        <v>544</v>
      </c>
      <c r="B710" s="748" t="s">
        <v>545</v>
      </c>
      <c r="C710" s="749" t="s">
        <v>567</v>
      </c>
      <c r="D710" s="750" t="s">
        <v>568</v>
      </c>
      <c r="E710" s="751">
        <v>50113001</v>
      </c>
      <c r="F710" s="750" t="s">
        <v>570</v>
      </c>
      <c r="G710" s="749" t="s">
        <v>580</v>
      </c>
      <c r="H710" s="749">
        <v>140368</v>
      </c>
      <c r="I710" s="749">
        <v>40368</v>
      </c>
      <c r="J710" s="749" t="s">
        <v>1032</v>
      </c>
      <c r="K710" s="749" t="s">
        <v>1033</v>
      </c>
      <c r="L710" s="752">
        <v>61.693333333333335</v>
      </c>
      <c r="M710" s="752">
        <v>6</v>
      </c>
      <c r="N710" s="753">
        <v>370.16</v>
      </c>
    </row>
    <row r="711" spans="1:14" ht="14.4" customHeight="1" x14ac:dyDescent="0.3">
      <c r="A711" s="747" t="s">
        <v>544</v>
      </c>
      <c r="B711" s="748" t="s">
        <v>545</v>
      </c>
      <c r="C711" s="749" t="s">
        <v>567</v>
      </c>
      <c r="D711" s="750" t="s">
        <v>568</v>
      </c>
      <c r="E711" s="751">
        <v>50113001</v>
      </c>
      <c r="F711" s="750" t="s">
        <v>570</v>
      </c>
      <c r="G711" s="749" t="s">
        <v>571</v>
      </c>
      <c r="H711" s="749">
        <v>102684</v>
      </c>
      <c r="I711" s="749">
        <v>2684</v>
      </c>
      <c r="J711" s="749" t="s">
        <v>1034</v>
      </c>
      <c r="K711" s="749" t="s">
        <v>1035</v>
      </c>
      <c r="L711" s="752">
        <v>73.763333333333364</v>
      </c>
      <c r="M711" s="752">
        <v>6</v>
      </c>
      <c r="N711" s="753">
        <v>442.58000000000015</v>
      </c>
    </row>
    <row r="712" spans="1:14" ht="14.4" customHeight="1" x14ac:dyDescent="0.3">
      <c r="A712" s="747" t="s">
        <v>544</v>
      </c>
      <c r="B712" s="748" t="s">
        <v>545</v>
      </c>
      <c r="C712" s="749" t="s">
        <v>567</v>
      </c>
      <c r="D712" s="750" t="s">
        <v>568</v>
      </c>
      <c r="E712" s="751">
        <v>50113001</v>
      </c>
      <c r="F712" s="750" t="s">
        <v>570</v>
      </c>
      <c r="G712" s="749" t="s">
        <v>546</v>
      </c>
      <c r="H712" s="749">
        <v>847196</v>
      </c>
      <c r="I712" s="749">
        <v>117258</v>
      </c>
      <c r="J712" s="749" t="s">
        <v>1568</v>
      </c>
      <c r="K712" s="749" t="s">
        <v>1569</v>
      </c>
      <c r="L712" s="752">
        <v>71.59</v>
      </c>
      <c r="M712" s="752">
        <v>1</v>
      </c>
      <c r="N712" s="753">
        <v>71.59</v>
      </c>
    </row>
    <row r="713" spans="1:14" ht="14.4" customHeight="1" x14ac:dyDescent="0.3">
      <c r="A713" s="747" t="s">
        <v>544</v>
      </c>
      <c r="B713" s="748" t="s">
        <v>545</v>
      </c>
      <c r="C713" s="749" t="s">
        <v>567</v>
      </c>
      <c r="D713" s="750" t="s">
        <v>568</v>
      </c>
      <c r="E713" s="751">
        <v>50113001</v>
      </c>
      <c r="F713" s="750" t="s">
        <v>570</v>
      </c>
      <c r="G713" s="749" t="s">
        <v>571</v>
      </c>
      <c r="H713" s="749">
        <v>157119</v>
      </c>
      <c r="I713" s="749">
        <v>157119</v>
      </c>
      <c r="J713" s="749" t="s">
        <v>1036</v>
      </c>
      <c r="K713" s="749" t="s">
        <v>1037</v>
      </c>
      <c r="L713" s="752">
        <v>121.25000000000009</v>
      </c>
      <c r="M713" s="752">
        <v>1</v>
      </c>
      <c r="N713" s="753">
        <v>121.25000000000009</v>
      </c>
    </row>
    <row r="714" spans="1:14" ht="14.4" customHeight="1" x14ac:dyDescent="0.3">
      <c r="A714" s="747" t="s">
        <v>544</v>
      </c>
      <c r="B714" s="748" t="s">
        <v>545</v>
      </c>
      <c r="C714" s="749" t="s">
        <v>567</v>
      </c>
      <c r="D714" s="750" t="s">
        <v>568</v>
      </c>
      <c r="E714" s="751">
        <v>50113001</v>
      </c>
      <c r="F714" s="750" t="s">
        <v>570</v>
      </c>
      <c r="G714" s="749" t="s">
        <v>580</v>
      </c>
      <c r="H714" s="749">
        <v>127738</v>
      </c>
      <c r="I714" s="749">
        <v>127738</v>
      </c>
      <c r="J714" s="749" t="s">
        <v>1570</v>
      </c>
      <c r="K714" s="749" t="s">
        <v>1571</v>
      </c>
      <c r="L714" s="752">
        <v>95.370000000000019</v>
      </c>
      <c r="M714" s="752">
        <v>1</v>
      </c>
      <c r="N714" s="753">
        <v>95.370000000000019</v>
      </c>
    </row>
    <row r="715" spans="1:14" ht="14.4" customHeight="1" x14ac:dyDescent="0.3">
      <c r="A715" s="747" t="s">
        <v>544</v>
      </c>
      <c r="B715" s="748" t="s">
        <v>545</v>
      </c>
      <c r="C715" s="749" t="s">
        <v>567</v>
      </c>
      <c r="D715" s="750" t="s">
        <v>568</v>
      </c>
      <c r="E715" s="751">
        <v>50113001</v>
      </c>
      <c r="F715" s="750" t="s">
        <v>570</v>
      </c>
      <c r="G715" s="749" t="s">
        <v>571</v>
      </c>
      <c r="H715" s="749">
        <v>118563</v>
      </c>
      <c r="I715" s="749">
        <v>18563</v>
      </c>
      <c r="J715" s="749" t="s">
        <v>1572</v>
      </c>
      <c r="K715" s="749" t="s">
        <v>1573</v>
      </c>
      <c r="L715" s="752">
        <v>487.60000000000019</v>
      </c>
      <c r="M715" s="752">
        <v>1</v>
      </c>
      <c r="N715" s="753">
        <v>487.60000000000019</v>
      </c>
    </row>
    <row r="716" spans="1:14" ht="14.4" customHeight="1" x14ac:dyDescent="0.3">
      <c r="A716" s="747" t="s">
        <v>544</v>
      </c>
      <c r="B716" s="748" t="s">
        <v>545</v>
      </c>
      <c r="C716" s="749" t="s">
        <v>567</v>
      </c>
      <c r="D716" s="750" t="s">
        <v>568</v>
      </c>
      <c r="E716" s="751">
        <v>50113001</v>
      </c>
      <c r="F716" s="750" t="s">
        <v>570</v>
      </c>
      <c r="G716" s="749" t="s">
        <v>546</v>
      </c>
      <c r="H716" s="749">
        <v>127778</v>
      </c>
      <c r="I716" s="749">
        <v>127778</v>
      </c>
      <c r="J716" s="749" t="s">
        <v>1042</v>
      </c>
      <c r="K716" s="749" t="s">
        <v>1043</v>
      </c>
      <c r="L716" s="752">
        <v>144.48000000000002</v>
      </c>
      <c r="M716" s="752">
        <v>3</v>
      </c>
      <c r="N716" s="753">
        <v>433.44000000000005</v>
      </c>
    </row>
    <row r="717" spans="1:14" ht="14.4" customHeight="1" x14ac:dyDescent="0.3">
      <c r="A717" s="747" t="s">
        <v>544</v>
      </c>
      <c r="B717" s="748" t="s">
        <v>545</v>
      </c>
      <c r="C717" s="749" t="s">
        <v>567</v>
      </c>
      <c r="D717" s="750" t="s">
        <v>568</v>
      </c>
      <c r="E717" s="751">
        <v>50113001</v>
      </c>
      <c r="F717" s="750" t="s">
        <v>570</v>
      </c>
      <c r="G717" s="749" t="s">
        <v>580</v>
      </c>
      <c r="H717" s="749">
        <v>184530</v>
      </c>
      <c r="I717" s="749">
        <v>200207</v>
      </c>
      <c r="J717" s="749" t="s">
        <v>1044</v>
      </c>
      <c r="K717" s="749" t="s">
        <v>1045</v>
      </c>
      <c r="L717" s="752">
        <v>75.69</v>
      </c>
      <c r="M717" s="752">
        <v>1</v>
      </c>
      <c r="N717" s="753">
        <v>75.69</v>
      </c>
    </row>
    <row r="718" spans="1:14" ht="14.4" customHeight="1" x14ac:dyDescent="0.3">
      <c r="A718" s="747" t="s">
        <v>544</v>
      </c>
      <c r="B718" s="748" t="s">
        <v>545</v>
      </c>
      <c r="C718" s="749" t="s">
        <v>567</v>
      </c>
      <c r="D718" s="750" t="s">
        <v>568</v>
      </c>
      <c r="E718" s="751">
        <v>50113001</v>
      </c>
      <c r="F718" s="750" t="s">
        <v>570</v>
      </c>
      <c r="G718" s="749" t="s">
        <v>571</v>
      </c>
      <c r="H718" s="749">
        <v>196187</v>
      </c>
      <c r="I718" s="749">
        <v>96187</v>
      </c>
      <c r="J718" s="749" t="s">
        <v>1046</v>
      </c>
      <c r="K718" s="749" t="s">
        <v>1047</v>
      </c>
      <c r="L718" s="752">
        <v>60.700000000000017</v>
      </c>
      <c r="M718" s="752">
        <v>4</v>
      </c>
      <c r="N718" s="753">
        <v>242.80000000000007</v>
      </c>
    </row>
    <row r="719" spans="1:14" ht="14.4" customHeight="1" x14ac:dyDescent="0.3">
      <c r="A719" s="747" t="s">
        <v>544</v>
      </c>
      <c r="B719" s="748" t="s">
        <v>545</v>
      </c>
      <c r="C719" s="749" t="s">
        <v>567</v>
      </c>
      <c r="D719" s="750" t="s">
        <v>568</v>
      </c>
      <c r="E719" s="751">
        <v>50113001</v>
      </c>
      <c r="F719" s="750" t="s">
        <v>570</v>
      </c>
      <c r="G719" s="749" t="s">
        <v>580</v>
      </c>
      <c r="H719" s="749">
        <v>116926</v>
      </c>
      <c r="I719" s="749">
        <v>16926</v>
      </c>
      <c r="J719" s="749" t="s">
        <v>1574</v>
      </c>
      <c r="K719" s="749" t="s">
        <v>1575</v>
      </c>
      <c r="L719" s="752">
        <v>264.50000000000006</v>
      </c>
      <c r="M719" s="752">
        <v>2</v>
      </c>
      <c r="N719" s="753">
        <v>529.00000000000011</v>
      </c>
    </row>
    <row r="720" spans="1:14" ht="14.4" customHeight="1" x14ac:dyDescent="0.3">
      <c r="A720" s="747" t="s">
        <v>544</v>
      </c>
      <c r="B720" s="748" t="s">
        <v>545</v>
      </c>
      <c r="C720" s="749" t="s">
        <v>567</v>
      </c>
      <c r="D720" s="750" t="s">
        <v>568</v>
      </c>
      <c r="E720" s="751">
        <v>50113001</v>
      </c>
      <c r="F720" s="750" t="s">
        <v>570</v>
      </c>
      <c r="G720" s="749" t="s">
        <v>580</v>
      </c>
      <c r="H720" s="749">
        <v>116923</v>
      </c>
      <c r="I720" s="749">
        <v>16923</v>
      </c>
      <c r="J720" s="749" t="s">
        <v>1052</v>
      </c>
      <c r="K720" s="749" t="s">
        <v>1053</v>
      </c>
      <c r="L720" s="752">
        <v>78.510588235294122</v>
      </c>
      <c r="M720" s="752">
        <v>17</v>
      </c>
      <c r="N720" s="753">
        <v>1334.68</v>
      </c>
    </row>
    <row r="721" spans="1:14" ht="14.4" customHeight="1" x14ac:dyDescent="0.3">
      <c r="A721" s="747" t="s">
        <v>544</v>
      </c>
      <c r="B721" s="748" t="s">
        <v>545</v>
      </c>
      <c r="C721" s="749" t="s">
        <v>567</v>
      </c>
      <c r="D721" s="750" t="s">
        <v>568</v>
      </c>
      <c r="E721" s="751">
        <v>50113001</v>
      </c>
      <c r="F721" s="750" t="s">
        <v>570</v>
      </c>
      <c r="G721" s="749" t="s">
        <v>571</v>
      </c>
      <c r="H721" s="749">
        <v>223159</v>
      </c>
      <c r="I721" s="749">
        <v>223159</v>
      </c>
      <c r="J721" s="749" t="s">
        <v>1056</v>
      </c>
      <c r="K721" s="749" t="s">
        <v>1057</v>
      </c>
      <c r="L721" s="752">
        <v>72.967142857142846</v>
      </c>
      <c r="M721" s="752">
        <v>14</v>
      </c>
      <c r="N721" s="753">
        <v>1021.5399999999998</v>
      </c>
    </row>
    <row r="722" spans="1:14" ht="14.4" customHeight="1" x14ac:dyDescent="0.3">
      <c r="A722" s="747" t="s">
        <v>544</v>
      </c>
      <c r="B722" s="748" t="s">
        <v>545</v>
      </c>
      <c r="C722" s="749" t="s">
        <v>567</v>
      </c>
      <c r="D722" s="750" t="s">
        <v>568</v>
      </c>
      <c r="E722" s="751">
        <v>50113001</v>
      </c>
      <c r="F722" s="750" t="s">
        <v>570</v>
      </c>
      <c r="G722" s="749" t="s">
        <v>580</v>
      </c>
      <c r="H722" s="749">
        <v>188498</v>
      </c>
      <c r="I722" s="749">
        <v>88498</v>
      </c>
      <c r="J722" s="749" t="s">
        <v>1058</v>
      </c>
      <c r="K722" s="749" t="s">
        <v>1059</v>
      </c>
      <c r="L722" s="752">
        <v>167.01500000000001</v>
      </c>
      <c r="M722" s="752">
        <v>4</v>
      </c>
      <c r="N722" s="753">
        <v>668.06000000000006</v>
      </c>
    </row>
    <row r="723" spans="1:14" ht="14.4" customHeight="1" x14ac:dyDescent="0.3">
      <c r="A723" s="747" t="s">
        <v>544</v>
      </c>
      <c r="B723" s="748" t="s">
        <v>545</v>
      </c>
      <c r="C723" s="749" t="s">
        <v>567</v>
      </c>
      <c r="D723" s="750" t="s">
        <v>568</v>
      </c>
      <c r="E723" s="751">
        <v>50113001</v>
      </c>
      <c r="F723" s="750" t="s">
        <v>570</v>
      </c>
      <c r="G723" s="749" t="s">
        <v>571</v>
      </c>
      <c r="H723" s="749">
        <v>109415</v>
      </c>
      <c r="I723" s="749">
        <v>119683</v>
      </c>
      <c r="J723" s="749" t="s">
        <v>1060</v>
      </c>
      <c r="K723" s="749" t="s">
        <v>1576</v>
      </c>
      <c r="L723" s="752">
        <v>69.550000000000011</v>
      </c>
      <c r="M723" s="752">
        <v>1</v>
      </c>
      <c r="N723" s="753">
        <v>69.550000000000011</v>
      </c>
    </row>
    <row r="724" spans="1:14" ht="14.4" customHeight="1" x14ac:dyDescent="0.3">
      <c r="A724" s="747" t="s">
        <v>544</v>
      </c>
      <c r="B724" s="748" t="s">
        <v>545</v>
      </c>
      <c r="C724" s="749" t="s">
        <v>567</v>
      </c>
      <c r="D724" s="750" t="s">
        <v>568</v>
      </c>
      <c r="E724" s="751">
        <v>50113001</v>
      </c>
      <c r="F724" s="750" t="s">
        <v>570</v>
      </c>
      <c r="G724" s="749" t="s">
        <v>571</v>
      </c>
      <c r="H724" s="749">
        <v>171031</v>
      </c>
      <c r="I724" s="749">
        <v>171031</v>
      </c>
      <c r="J724" s="749" t="s">
        <v>1577</v>
      </c>
      <c r="K724" s="749" t="s">
        <v>1578</v>
      </c>
      <c r="L724" s="752">
        <v>84.139999999999986</v>
      </c>
      <c r="M724" s="752">
        <v>1</v>
      </c>
      <c r="N724" s="753">
        <v>84.139999999999986</v>
      </c>
    </row>
    <row r="725" spans="1:14" ht="14.4" customHeight="1" x14ac:dyDescent="0.3">
      <c r="A725" s="747" t="s">
        <v>544</v>
      </c>
      <c r="B725" s="748" t="s">
        <v>545</v>
      </c>
      <c r="C725" s="749" t="s">
        <v>567</v>
      </c>
      <c r="D725" s="750" t="s">
        <v>568</v>
      </c>
      <c r="E725" s="751">
        <v>50113001</v>
      </c>
      <c r="F725" s="750" t="s">
        <v>570</v>
      </c>
      <c r="G725" s="749" t="s">
        <v>571</v>
      </c>
      <c r="H725" s="749">
        <v>100513</v>
      </c>
      <c r="I725" s="749">
        <v>513</v>
      </c>
      <c r="J725" s="749" t="s">
        <v>1062</v>
      </c>
      <c r="K725" s="749" t="s">
        <v>1022</v>
      </c>
      <c r="L725" s="752">
        <v>56.79</v>
      </c>
      <c r="M725" s="752">
        <v>13</v>
      </c>
      <c r="N725" s="753">
        <v>738.27</v>
      </c>
    </row>
    <row r="726" spans="1:14" ht="14.4" customHeight="1" x14ac:dyDescent="0.3">
      <c r="A726" s="747" t="s">
        <v>544</v>
      </c>
      <c r="B726" s="748" t="s">
        <v>545</v>
      </c>
      <c r="C726" s="749" t="s">
        <v>567</v>
      </c>
      <c r="D726" s="750" t="s">
        <v>568</v>
      </c>
      <c r="E726" s="751">
        <v>50113001</v>
      </c>
      <c r="F726" s="750" t="s">
        <v>570</v>
      </c>
      <c r="G726" s="749" t="s">
        <v>580</v>
      </c>
      <c r="H726" s="749">
        <v>191788</v>
      </c>
      <c r="I726" s="749">
        <v>91788</v>
      </c>
      <c r="J726" s="749" t="s">
        <v>1067</v>
      </c>
      <c r="K726" s="749" t="s">
        <v>1068</v>
      </c>
      <c r="L726" s="752">
        <v>9.1150000000000002</v>
      </c>
      <c r="M726" s="752">
        <v>6</v>
      </c>
      <c r="N726" s="753">
        <v>54.69</v>
      </c>
    </row>
    <row r="727" spans="1:14" ht="14.4" customHeight="1" x14ac:dyDescent="0.3">
      <c r="A727" s="747" t="s">
        <v>544</v>
      </c>
      <c r="B727" s="748" t="s">
        <v>545</v>
      </c>
      <c r="C727" s="749" t="s">
        <v>567</v>
      </c>
      <c r="D727" s="750" t="s">
        <v>568</v>
      </c>
      <c r="E727" s="751">
        <v>50113001</v>
      </c>
      <c r="F727" s="750" t="s">
        <v>570</v>
      </c>
      <c r="G727" s="749" t="s">
        <v>571</v>
      </c>
      <c r="H727" s="749">
        <v>184398</v>
      </c>
      <c r="I727" s="749">
        <v>84398</v>
      </c>
      <c r="J727" s="749" t="s">
        <v>1069</v>
      </c>
      <c r="K727" s="749" t="s">
        <v>1070</v>
      </c>
      <c r="L727" s="752">
        <v>411.93000000000006</v>
      </c>
      <c r="M727" s="752">
        <v>4</v>
      </c>
      <c r="N727" s="753">
        <v>1647.7200000000003</v>
      </c>
    </row>
    <row r="728" spans="1:14" ht="14.4" customHeight="1" x14ac:dyDescent="0.3">
      <c r="A728" s="747" t="s">
        <v>544</v>
      </c>
      <c r="B728" s="748" t="s">
        <v>545</v>
      </c>
      <c r="C728" s="749" t="s">
        <v>567</v>
      </c>
      <c r="D728" s="750" t="s">
        <v>568</v>
      </c>
      <c r="E728" s="751">
        <v>50113001</v>
      </c>
      <c r="F728" s="750" t="s">
        <v>570</v>
      </c>
      <c r="G728" s="749" t="s">
        <v>580</v>
      </c>
      <c r="H728" s="749">
        <v>850106</v>
      </c>
      <c r="I728" s="749">
        <v>111898</v>
      </c>
      <c r="J728" s="749" t="s">
        <v>1579</v>
      </c>
      <c r="K728" s="749" t="s">
        <v>592</v>
      </c>
      <c r="L728" s="752">
        <v>30.73</v>
      </c>
      <c r="M728" s="752">
        <v>3</v>
      </c>
      <c r="N728" s="753">
        <v>92.19</v>
      </c>
    </row>
    <row r="729" spans="1:14" ht="14.4" customHeight="1" x14ac:dyDescent="0.3">
      <c r="A729" s="747" t="s">
        <v>544</v>
      </c>
      <c r="B729" s="748" t="s">
        <v>545</v>
      </c>
      <c r="C729" s="749" t="s">
        <v>567</v>
      </c>
      <c r="D729" s="750" t="s">
        <v>568</v>
      </c>
      <c r="E729" s="751">
        <v>50113001</v>
      </c>
      <c r="F729" s="750" t="s">
        <v>570</v>
      </c>
      <c r="G729" s="749" t="s">
        <v>580</v>
      </c>
      <c r="H729" s="749">
        <v>849187</v>
      </c>
      <c r="I729" s="749">
        <v>111902</v>
      </c>
      <c r="J729" s="749" t="s">
        <v>1075</v>
      </c>
      <c r="K729" s="749" t="s">
        <v>1076</v>
      </c>
      <c r="L729" s="752">
        <v>32.340000000000003</v>
      </c>
      <c r="M729" s="752">
        <v>3</v>
      </c>
      <c r="N729" s="753">
        <v>97.02000000000001</v>
      </c>
    </row>
    <row r="730" spans="1:14" ht="14.4" customHeight="1" x14ac:dyDescent="0.3">
      <c r="A730" s="747" t="s">
        <v>544</v>
      </c>
      <c r="B730" s="748" t="s">
        <v>545</v>
      </c>
      <c r="C730" s="749" t="s">
        <v>567</v>
      </c>
      <c r="D730" s="750" t="s">
        <v>568</v>
      </c>
      <c r="E730" s="751">
        <v>50113001</v>
      </c>
      <c r="F730" s="750" t="s">
        <v>570</v>
      </c>
      <c r="G730" s="749" t="s">
        <v>580</v>
      </c>
      <c r="H730" s="749">
        <v>849660</v>
      </c>
      <c r="I730" s="749">
        <v>111904</v>
      </c>
      <c r="J730" s="749" t="s">
        <v>1075</v>
      </c>
      <c r="K730" s="749" t="s">
        <v>1580</v>
      </c>
      <c r="L730" s="752">
        <v>110.14</v>
      </c>
      <c r="M730" s="752">
        <v>1</v>
      </c>
      <c r="N730" s="753">
        <v>110.14</v>
      </c>
    </row>
    <row r="731" spans="1:14" ht="14.4" customHeight="1" x14ac:dyDescent="0.3">
      <c r="A731" s="747" t="s">
        <v>544</v>
      </c>
      <c r="B731" s="748" t="s">
        <v>545</v>
      </c>
      <c r="C731" s="749" t="s">
        <v>567</v>
      </c>
      <c r="D731" s="750" t="s">
        <v>568</v>
      </c>
      <c r="E731" s="751">
        <v>50113001</v>
      </c>
      <c r="F731" s="750" t="s">
        <v>570</v>
      </c>
      <c r="G731" s="749" t="s">
        <v>571</v>
      </c>
      <c r="H731" s="749">
        <v>131089</v>
      </c>
      <c r="I731" s="749">
        <v>31089</v>
      </c>
      <c r="J731" s="749" t="s">
        <v>1077</v>
      </c>
      <c r="K731" s="749" t="s">
        <v>1078</v>
      </c>
      <c r="L731" s="752">
        <v>56.610000000000007</v>
      </c>
      <c r="M731" s="752">
        <v>1</v>
      </c>
      <c r="N731" s="753">
        <v>56.610000000000007</v>
      </c>
    </row>
    <row r="732" spans="1:14" ht="14.4" customHeight="1" x14ac:dyDescent="0.3">
      <c r="A732" s="747" t="s">
        <v>544</v>
      </c>
      <c r="B732" s="748" t="s">
        <v>545</v>
      </c>
      <c r="C732" s="749" t="s">
        <v>567</v>
      </c>
      <c r="D732" s="750" t="s">
        <v>568</v>
      </c>
      <c r="E732" s="751">
        <v>50113001</v>
      </c>
      <c r="F732" s="750" t="s">
        <v>570</v>
      </c>
      <c r="G732" s="749" t="s">
        <v>571</v>
      </c>
      <c r="H732" s="749">
        <v>100536</v>
      </c>
      <c r="I732" s="749">
        <v>536</v>
      </c>
      <c r="J732" s="749" t="s">
        <v>1079</v>
      </c>
      <c r="K732" s="749" t="s">
        <v>1080</v>
      </c>
      <c r="L732" s="752">
        <v>140.245</v>
      </c>
      <c r="M732" s="752">
        <v>2</v>
      </c>
      <c r="N732" s="753">
        <v>280.49</v>
      </c>
    </row>
    <row r="733" spans="1:14" ht="14.4" customHeight="1" x14ac:dyDescent="0.3">
      <c r="A733" s="747" t="s">
        <v>544</v>
      </c>
      <c r="B733" s="748" t="s">
        <v>545</v>
      </c>
      <c r="C733" s="749" t="s">
        <v>567</v>
      </c>
      <c r="D733" s="750" t="s">
        <v>568</v>
      </c>
      <c r="E733" s="751">
        <v>50113001</v>
      </c>
      <c r="F733" s="750" t="s">
        <v>570</v>
      </c>
      <c r="G733" s="749" t="s">
        <v>580</v>
      </c>
      <c r="H733" s="749">
        <v>107981</v>
      </c>
      <c r="I733" s="749">
        <v>7981</v>
      </c>
      <c r="J733" s="749" t="s">
        <v>1081</v>
      </c>
      <c r="K733" s="749" t="s">
        <v>1082</v>
      </c>
      <c r="L733" s="752">
        <v>50.640000000000008</v>
      </c>
      <c r="M733" s="752">
        <v>8</v>
      </c>
      <c r="N733" s="753">
        <v>405.12000000000006</v>
      </c>
    </row>
    <row r="734" spans="1:14" ht="14.4" customHeight="1" x14ac:dyDescent="0.3">
      <c r="A734" s="747" t="s">
        <v>544</v>
      </c>
      <c r="B734" s="748" t="s">
        <v>545</v>
      </c>
      <c r="C734" s="749" t="s">
        <v>567</v>
      </c>
      <c r="D734" s="750" t="s">
        <v>568</v>
      </c>
      <c r="E734" s="751">
        <v>50113001</v>
      </c>
      <c r="F734" s="750" t="s">
        <v>570</v>
      </c>
      <c r="G734" s="749" t="s">
        <v>580</v>
      </c>
      <c r="H734" s="749">
        <v>155823</v>
      </c>
      <c r="I734" s="749">
        <v>55823</v>
      </c>
      <c r="J734" s="749" t="s">
        <v>1081</v>
      </c>
      <c r="K734" s="749" t="s">
        <v>1083</v>
      </c>
      <c r="L734" s="752">
        <v>33.534098360655733</v>
      </c>
      <c r="M734" s="752">
        <v>61</v>
      </c>
      <c r="N734" s="753">
        <v>2045.58</v>
      </c>
    </row>
    <row r="735" spans="1:14" ht="14.4" customHeight="1" x14ac:dyDescent="0.3">
      <c r="A735" s="747" t="s">
        <v>544</v>
      </c>
      <c r="B735" s="748" t="s">
        <v>545</v>
      </c>
      <c r="C735" s="749" t="s">
        <v>567</v>
      </c>
      <c r="D735" s="750" t="s">
        <v>568</v>
      </c>
      <c r="E735" s="751">
        <v>50113001</v>
      </c>
      <c r="F735" s="750" t="s">
        <v>570</v>
      </c>
      <c r="G735" s="749" t="s">
        <v>580</v>
      </c>
      <c r="H735" s="749">
        <v>155824</v>
      </c>
      <c r="I735" s="749">
        <v>55824</v>
      </c>
      <c r="J735" s="749" t="s">
        <v>1081</v>
      </c>
      <c r="K735" s="749" t="s">
        <v>1084</v>
      </c>
      <c r="L735" s="752">
        <v>50.69</v>
      </c>
      <c r="M735" s="752">
        <v>6</v>
      </c>
      <c r="N735" s="753">
        <v>304.14</v>
      </c>
    </row>
    <row r="736" spans="1:14" ht="14.4" customHeight="1" x14ac:dyDescent="0.3">
      <c r="A736" s="747" t="s">
        <v>544</v>
      </c>
      <c r="B736" s="748" t="s">
        <v>545</v>
      </c>
      <c r="C736" s="749" t="s">
        <v>567</v>
      </c>
      <c r="D736" s="750" t="s">
        <v>568</v>
      </c>
      <c r="E736" s="751">
        <v>50113001</v>
      </c>
      <c r="F736" s="750" t="s">
        <v>570</v>
      </c>
      <c r="G736" s="749" t="s">
        <v>580</v>
      </c>
      <c r="H736" s="749">
        <v>126789</v>
      </c>
      <c r="I736" s="749">
        <v>26789</v>
      </c>
      <c r="J736" s="749" t="s">
        <v>1089</v>
      </c>
      <c r="K736" s="749" t="s">
        <v>582</v>
      </c>
      <c r="L736" s="752">
        <v>671.45000000000039</v>
      </c>
      <c r="M736" s="752">
        <v>1</v>
      </c>
      <c r="N736" s="753">
        <v>671.45000000000039</v>
      </c>
    </row>
    <row r="737" spans="1:14" ht="14.4" customHeight="1" x14ac:dyDescent="0.3">
      <c r="A737" s="747" t="s">
        <v>544</v>
      </c>
      <c r="B737" s="748" t="s">
        <v>545</v>
      </c>
      <c r="C737" s="749" t="s">
        <v>567</v>
      </c>
      <c r="D737" s="750" t="s">
        <v>568</v>
      </c>
      <c r="E737" s="751">
        <v>50113001</v>
      </c>
      <c r="F737" s="750" t="s">
        <v>570</v>
      </c>
      <c r="G737" s="749" t="s">
        <v>571</v>
      </c>
      <c r="H737" s="749">
        <v>101940</v>
      </c>
      <c r="I737" s="749">
        <v>1940</v>
      </c>
      <c r="J737" s="749" t="s">
        <v>1100</v>
      </c>
      <c r="K737" s="749" t="s">
        <v>1101</v>
      </c>
      <c r="L737" s="752">
        <v>34.850000000000016</v>
      </c>
      <c r="M737" s="752">
        <v>3</v>
      </c>
      <c r="N737" s="753">
        <v>104.55000000000004</v>
      </c>
    </row>
    <row r="738" spans="1:14" ht="14.4" customHeight="1" x14ac:dyDescent="0.3">
      <c r="A738" s="747" t="s">
        <v>544</v>
      </c>
      <c r="B738" s="748" t="s">
        <v>545</v>
      </c>
      <c r="C738" s="749" t="s">
        <v>567</v>
      </c>
      <c r="D738" s="750" t="s">
        <v>568</v>
      </c>
      <c r="E738" s="751">
        <v>50113001</v>
      </c>
      <c r="F738" s="750" t="s">
        <v>570</v>
      </c>
      <c r="G738" s="749" t="s">
        <v>571</v>
      </c>
      <c r="H738" s="749">
        <v>395435</v>
      </c>
      <c r="I738" s="749">
        <v>0</v>
      </c>
      <c r="J738" s="749" t="s">
        <v>1581</v>
      </c>
      <c r="K738" s="749" t="s">
        <v>546</v>
      </c>
      <c r="L738" s="752">
        <v>114.81999999999996</v>
      </c>
      <c r="M738" s="752">
        <v>1</v>
      </c>
      <c r="N738" s="753">
        <v>114.81999999999996</v>
      </c>
    </row>
    <row r="739" spans="1:14" ht="14.4" customHeight="1" x14ac:dyDescent="0.3">
      <c r="A739" s="747" t="s">
        <v>544</v>
      </c>
      <c r="B739" s="748" t="s">
        <v>545</v>
      </c>
      <c r="C739" s="749" t="s">
        <v>567</v>
      </c>
      <c r="D739" s="750" t="s">
        <v>568</v>
      </c>
      <c r="E739" s="751">
        <v>50113001</v>
      </c>
      <c r="F739" s="750" t="s">
        <v>570</v>
      </c>
      <c r="G739" s="749" t="s">
        <v>571</v>
      </c>
      <c r="H739" s="749">
        <v>849941</v>
      </c>
      <c r="I739" s="749">
        <v>162142</v>
      </c>
      <c r="J739" s="749" t="s">
        <v>1110</v>
      </c>
      <c r="K739" s="749" t="s">
        <v>1112</v>
      </c>
      <c r="L739" s="752">
        <v>29.721999999999991</v>
      </c>
      <c r="M739" s="752">
        <v>10</v>
      </c>
      <c r="N739" s="753">
        <v>297.21999999999991</v>
      </c>
    </row>
    <row r="740" spans="1:14" ht="14.4" customHeight="1" x14ac:dyDescent="0.3">
      <c r="A740" s="747" t="s">
        <v>544</v>
      </c>
      <c r="B740" s="748" t="s">
        <v>545</v>
      </c>
      <c r="C740" s="749" t="s">
        <v>567</v>
      </c>
      <c r="D740" s="750" t="s">
        <v>568</v>
      </c>
      <c r="E740" s="751">
        <v>50113001</v>
      </c>
      <c r="F740" s="750" t="s">
        <v>570</v>
      </c>
      <c r="G740" s="749" t="s">
        <v>571</v>
      </c>
      <c r="H740" s="749">
        <v>173196</v>
      </c>
      <c r="I740" s="749">
        <v>173196</v>
      </c>
      <c r="J740" s="749" t="s">
        <v>1582</v>
      </c>
      <c r="K740" s="749" t="s">
        <v>1583</v>
      </c>
      <c r="L740" s="752">
        <v>102.94999999999995</v>
      </c>
      <c r="M740" s="752">
        <v>1</v>
      </c>
      <c r="N740" s="753">
        <v>102.94999999999995</v>
      </c>
    </row>
    <row r="741" spans="1:14" ht="14.4" customHeight="1" x14ac:dyDescent="0.3">
      <c r="A741" s="747" t="s">
        <v>544</v>
      </c>
      <c r="B741" s="748" t="s">
        <v>545</v>
      </c>
      <c r="C741" s="749" t="s">
        <v>567</v>
      </c>
      <c r="D741" s="750" t="s">
        <v>568</v>
      </c>
      <c r="E741" s="751">
        <v>50113001</v>
      </c>
      <c r="F741" s="750" t="s">
        <v>570</v>
      </c>
      <c r="G741" s="749" t="s">
        <v>571</v>
      </c>
      <c r="H741" s="749">
        <v>154424</v>
      </c>
      <c r="I741" s="749">
        <v>54424</v>
      </c>
      <c r="J741" s="749" t="s">
        <v>1115</v>
      </c>
      <c r="K741" s="749" t="s">
        <v>1116</v>
      </c>
      <c r="L741" s="752">
        <v>177.08999999999992</v>
      </c>
      <c r="M741" s="752">
        <v>4</v>
      </c>
      <c r="N741" s="753">
        <v>708.35999999999967</v>
      </c>
    </row>
    <row r="742" spans="1:14" ht="14.4" customHeight="1" x14ac:dyDescent="0.3">
      <c r="A742" s="747" t="s">
        <v>544</v>
      </c>
      <c r="B742" s="748" t="s">
        <v>545</v>
      </c>
      <c r="C742" s="749" t="s">
        <v>567</v>
      </c>
      <c r="D742" s="750" t="s">
        <v>568</v>
      </c>
      <c r="E742" s="751">
        <v>50113001</v>
      </c>
      <c r="F742" s="750" t="s">
        <v>570</v>
      </c>
      <c r="G742" s="749" t="s">
        <v>571</v>
      </c>
      <c r="H742" s="749">
        <v>111696</v>
      </c>
      <c r="I742" s="749">
        <v>11696</v>
      </c>
      <c r="J742" s="749" t="s">
        <v>1117</v>
      </c>
      <c r="K742" s="749" t="s">
        <v>1118</v>
      </c>
      <c r="L742" s="752">
        <v>324.83000000000004</v>
      </c>
      <c r="M742" s="752">
        <v>3</v>
      </c>
      <c r="N742" s="753">
        <v>974.49000000000012</v>
      </c>
    </row>
    <row r="743" spans="1:14" ht="14.4" customHeight="1" x14ac:dyDescent="0.3">
      <c r="A743" s="747" t="s">
        <v>544</v>
      </c>
      <c r="B743" s="748" t="s">
        <v>545</v>
      </c>
      <c r="C743" s="749" t="s">
        <v>567</v>
      </c>
      <c r="D743" s="750" t="s">
        <v>568</v>
      </c>
      <c r="E743" s="751">
        <v>50113001</v>
      </c>
      <c r="F743" s="750" t="s">
        <v>570</v>
      </c>
      <c r="G743" s="749" t="s">
        <v>571</v>
      </c>
      <c r="H743" s="749">
        <v>29328</v>
      </c>
      <c r="I743" s="749">
        <v>29328</v>
      </c>
      <c r="J743" s="749" t="s">
        <v>1120</v>
      </c>
      <c r="K743" s="749" t="s">
        <v>1121</v>
      </c>
      <c r="L743" s="752">
        <v>1147.92</v>
      </c>
      <c r="M743" s="752">
        <v>4</v>
      </c>
      <c r="N743" s="753">
        <v>4591.68</v>
      </c>
    </row>
    <row r="744" spans="1:14" ht="14.4" customHeight="1" x14ac:dyDescent="0.3">
      <c r="A744" s="747" t="s">
        <v>544</v>
      </c>
      <c r="B744" s="748" t="s">
        <v>545</v>
      </c>
      <c r="C744" s="749" t="s">
        <v>567</v>
      </c>
      <c r="D744" s="750" t="s">
        <v>568</v>
      </c>
      <c r="E744" s="751">
        <v>50113001</v>
      </c>
      <c r="F744" s="750" t="s">
        <v>570</v>
      </c>
      <c r="G744" s="749" t="s">
        <v>571</v>
      </c>
      <c r="H744" s="749">
        <v>846347</v>
      </c>
      <c r="I744" s="749">
        <v>29327</v>
      </c>
      <c r="J744" s="749" t="s">
        <v>1122</v>
      </c>
      <c r="K744" s="749" t="s">
        <v>546</v>
      </c>
      <c r="L744" s="752">
        <v>562.96</v>
      </c>
      <c r="M744" s="752">
        <v>1</v>
      </c>
      <c r="N744" s="753">
        <v>562.96</v>
      </c>
    </row>
    <row r="745" spans="1:14" ht="14.4" customHeight="1" x14ac:dyDescent="0.3">
      <c r="A745" s="747" t="s">
        <v>544</v>
      </c>
      <c r="B745" s="748" t="s">
        <v>545</v>
      </c>
      <c r="C745" s="749" t="s">
        <v>567</v>
      </c>
      <c r="D745" s="750" t="s">
        <v>568</v>
      </c>
      <c r="E745" s="751">
        <v>50113001</v>
      </c>
      <c r="F745" s="750" t="s">
        <v>570</v>
      </c>
      <c r="G745" s="749" t="s">
        <v>571</v>
      </c>
      <c r="H745" s="749">
        <v>100269</v>
      </c>
      <c r="I745" s="749">
        <v>269</v>
      </c>
      <c r="J745" s="749" t="s">
        <v>1125</v>
      </c>
      <c r="K745" s="749" t="s">
        <v>759</v>
      </c>
      <c r="L745" s="752">
        <v>40.645000000000003</v>
      </c>
      <c r="M745" s="752">
        <v>6</v>
      </c>
      <c r="N745" s="753">
        <v>243.87</v>
      </c>
    </row>
    <row r="746" spans="1:14" ht="14.4" customHeight="1" x14ac:dyDescent="0.3">
      <c r="A746" s="747" t="s">
        <v>544</v>
      </c>
      <c r="B746" s="748" t="s">
        <v>545</v>
      </c>
      <c r="C746" s="749" t="s">
        <v>567</v>
      </c>
      <c r="D746" s="750" t="s">
        <v>568</v>
      </c>
      <c r="E746" s="751">
        <v>50113001</v>
      </c>
      <c r="F746" s="750" t="s">
        <v>570</v>
      </c>
      <c r="G746" s="749" t="s">
        <v>571</v>
      </c>
      <c r="H746" s="749">
        <v>210570</v>
      </c>
      <c r="I746" s="749">
        <v>210570</v>
      </c>
      <c r="J746" s="749" t="s">
        <v>1584</v>
      </c>
      <c r="K746" s="749" t="s">
        <v>1585</v>
      </c>
      <c r="L746" s="752">
        <v>2031.6400000000006</v>
      </c>
      <c r="M746" s="752">
        <v>3</v>
      </c>
      <c r="N746" s="753">
        <v>6094.9200000000019</v>
      </c>
    </row>
    <row r="747" spans="1:14" ht="14.4" customHeight="1" x14ac:dyDescent="0.3">
      <c r="A747" s="747" t="s">
        <v>544</v>
      </c>
      <c r="B747" s="748" t="s">
        <v>545</v>
      </c>
      <c r="C747" s="749" t="s">
        <v>567</v>
      </c>
      <c r="D747" s="750" t="s">
        <v>568</v>
      </c>
      <c r="E747" s="751">
        <v>50113001</v>
      </c>
      <c r="F747" s="750" t="s">
        <v>570</v>
      </c>
      <c r="G747" s="749" t="s">
        <v>546</v>
      </c>
      <c r="H747" s="749">
        <v>211472</v>
      </c>
      <c r="I747" s="749">
        <v>211472</v>
      </c>
      <c r="J747" s="749" t="s">
        <v>1126</v>
      </c>
      <c r="K747" s="749" t="s">
        <v>1127</v>
      </c>
      <c r="L747" s="752">
        <v>226.17</v>
      </c>
      <c r="M747" s="752">
        <v>1</v>
      </c>
      <c r="N747" s="753">
        <v>226.17</v>
      </c>
    </row>
    <row r="748" spans="1:14" ht="14.4" customHeight="1" x14ac:dyDescent="0.3">
      <c r="A748" s="747" t="s">
        <v>544</v>
      </c>
      <c r="B748" s="748" t="s">
        <v>545</v>
      </c>
      <c r="C748" s="749" t="s">
        <v>567</v>
      </c>
      <c r="D748" s="750" t="s">
        <v>568</v>
      </c>
      <c r="E748" s="751">
        <v>50113001</v>
      </c>
      <c r="F748" s="750" t="s">
        <v>570</v>
      </c>
      <c r="G748" s="749" t="s">
        <v>571</v>
      </c>
      <c r="H748" s="749">
        <v>102959</v>
      </c>
      <c r="I748" s="749">
        <v>2959</v>
      </c>
      <c r="J748" s="749" t="s">
        <v>1586</v>
      </c>
      <c r="K748" s="749" t="s">
        <v>1587</v>
      </c>
      <c r="L748" s="752">
        <v>76.986666666666665</v>
      </c>
      <c r="M748" s="752">
        <v>3</v>
      </c>
      <c r="N748" s="753">
        <v>230.96</v>
      </c>
    </row>
    <row r="749" spans="1:14" ht="14.4" customHeight="1" x14ac:dyDescent="0.3">
      <c r="A749" s="747" t="s">
        <v>544</v>
      </c>
      <c r="B749" s="748" t="s">
        <v>545</v>
      </c>
      <c r="C749" s="749" t="s">
        <v>567</v>
      </c>
      <c r="D749" s="750" t="s">
        <v>568</v>
      </c>
      <c r="E749" s="751">
        <v>50113001</v>
      </c>
      <c r="F749" s="750" t="s">
        <v>570</v>
      </c>
      <c r="G749" s="749" t="s">
        <v>580</v>
      </c>
      <c r="H749" s="749">
        <v>846824</v>
      </c>
      <c r="I749" s="749">
        <v>124087</v>
      </c>
      <c r="J749" s="749" t="s">
        <v>1130</v>
      </c>
      <c r="K749" s="749" t="s">
        <v>1031</v>
      </c>
      <c r="L749" s="752">
        <v>158.97999999999999</v>
      </c>
      <c r="M749" s="752">
        <v>1</v>
      </c>
      <c r="N749" s="753">
        <v>158.97999999999999</v>
      </c>
    </row>
    <row r="750" spans="1:14" ht="14.4" customHeight="1" x14ac:dyDescent="0.3">
      <c r="A750" s="747" t="s">
        <v>544</v>
      </c>
      <c r="B750" s="748" t="s">
        <v>545</v>
      </c>
      <c r="C750" s="749" t="s">
        <v>567</v>
      </c>
      <c r="D750" s="750" t="s">
        <v>568</v>
      </c>
      <c r="E750" s="751">
        <v>50113001</v>
      </c>
      <c r="F750" s="750" t="s">
        <v>570</v>
      </c>
      <c r="G750" s="749" t="s">
        <v>580</v>
      </c>
      <c r="H750" s="749">
        <v>845220</v>
      </c>
      <c r="I750" s="749">
        <v>101211</v>
      </c>
      <c r="J750" s="749" t="s">
        <v>1131</v>
      </c>
      <c r="K750" s="749" t="s">
        <v>1132</v>
      </c>
      <c r="L750" s="752">
        <v>219.59000000000003</v>
      </c>
      <c r="M750" s="752">
        <v>3</v>
      </c>
      <c r="N750" s="753">
        <v>658.7700000000001</v>
      </c>
    </row>
    <row r="751" spans="1:14" ht="14.4" customHeight="1" x14ac:dyDescent="0.3">
      <c r="A751" s="747" t="s">
        <v>544</v>
      </c>
      <c r="B751" s="748" t="s">
        <v>545</v>
      </c>
      <c r="C751" s="749" t="s">
        <v>567</v>
      </c>
      <c r="D751" s="750" t="s">
        <v>568</v>
      </c>
      <c r="E751" s="751">
        <v>50113001</v>
      </c>
      <c r="F751" s="750" t="s">
        <v>570</v>
      </c>
      <c r="G751" s="749" t="s">
        <v>571</v>
      </c>
      <c r="H751" s="749">
        <v>159711</v>
      </c>
      <c r="I751" s="749">
        <v>59711</v>
      </c>
      <c r="J751" s="749" t="s">
        <v>1134</v>
      </c>
      <c r="K751" s="749" t="s">
        <v>1588</v>
      </c>
      <c r="L751" s="752">
        <v>356.21</v>
      </c>
      <c r="M751" s="752">
        <v>1</v>
      </c>
      <c r="N751" s="753">
        <v>356.21</v>
      </c>
    </row>
    <row r="752" spans="1:14" ht="14.4" customHeight="1" x14ac:dyDescent="0.3">
      <c r="A752" s="747" t="s">
        <v>544</v>
      </c>
      <c r="B752" s="748" t="s">
        <v>545</v>
      </c>
      <c r="C752" s="749" t="s">
        <v>567</v>
      </c>
      <c r="D752" s="750" t="s">
        <v>568</v>
      </c>
      <c r="E752" s="751">
        <v>50113001</v>
      </c>
      <c r="F752" s="750" t="s">
        <v>570</v>
      </c>
      <c r="G752" s="749" t="s">
        <v>580</v>
      </c>
      <c r="H752" s="749">
        <v>11149</v>
      </c>
      <c r="I752" s="749">
        <v>11149</v>
      </c>
      <c r="J752" s="749" t="s">
        <v>1589</v>
      </c>
      <c r="K752" s="749" t="s">
        <v>1590</v>
      </c>
      <c r="L752" s="752">
        <v>168.38499999999999</v>
      </c>
      <c r="M752" s="752">
        <v>2</v>
      </c>
      <c r="N752" s="753">
        <v>336.77</v>
      </c>
    </row>
    <row r="753" spans="1:14" ht="14.4" customHeight="1" x14ac:dyDescent="0.3">
      <c r="A753" s="747" t="s">
        <v>544</v>
      </c>
      <c r="B753" s="748" t="s">
        <v>545</v>
      </c>
      <c r="C753" s="749" t="s">
        <v>567</v>
      </c>
      <c r="D753" s="750" t="s">
        <v>568</v>
      </c>
      <c r="E753" s="751">
        <v>50113001</v>
      </c>
      <c r="F753" s="750" t="s">
        <v>570</v>
      </c>
      <c r="G753" s="749" t="s">
        <v>580</v>
      </c>
      <c r="H753" s="749">
        <v>178689</v>
      </c>
      <c r="I753" s="749">
        <v>178689</v>
      </c>
      <c r="J753" s="749" t="s">
        <v>1138</v>
      </c>
      <c r="K753" s="749" t="s">
        <v>1139</v>
      </c>
      <c r="L753" s="752">
        <v>97.759999999999977</v>
      </c>
      <c r="M753" s="752">
        <v>2</v>
      </c>
      <c r="N753" s="753">
        <v>195.51999999999995</v>
      </c>
    </row>
    <row r="754" spans="1:14" ht="14.4" customHeight="1" x14ac:dyDescent="0.3">
      <c r="A754" s="747" t="s">
        <v>544</v>
      </c>
      <c r="B754" s="748" t="s">
        <v>545</v>
      </c>
      <c r="C754" s="749" t="s">
        <v>567</v>
      </c>
      <c r="D754" s="750" t="s">
        <v>568</v>
      </c>
      <c r="E754" s="751">
        <v>50113001</v>
      </c>
      <c r="F754" s="750" t="s">
        <v>570</v>
      </c>
      <c r="G754" s="749" t="s">
        <v>571</v>
      </c>
      <c r="H754" s="749">
        <v>845758</v>
      </c>
      <c r="I754" s="749">
        <v>280</v>
      </c>
      <c r="J754" s="749" t="s">
        <v>1142</v>
      </c>
      <c r="K754" s="749" t="s">
        <v>1143</v>
      </c>
      <c r="L754" s="752">
        <v>34.103333333333346</v>
      </c>
      <c r="M754" s="752">
        <v>3</v>
      </c>
      <c r="N754" s="753">
        <v>102.31000000000003</v>
      </c>
    </row>
    <row r="755" spans="1:14" ht="14.4" customHeight="1" x14ac:dyDescent="0.3">
      <c r="A755" s="747" t="s">
        <v>544</v>
      </c>
      <c r="B755" s="748" t="s">
        <v>545</v>
      </c>
      <c r="C755" s="749" t="s">
        <v>567</v>
      </c>
      <c r="D755" s="750" t="s">
        <v>568</v>
      </c>
      <c r="E755" s="751">
        <v>50113001</v>
      </c>
      <c r="F755" s="750" t="s">
        <v>570</v>
      </c>
      <c r="G755" s="749" t="s">
        <v>580</v>
      </c>
      <c r="H755" s="749">
        <v>988793</v>
      </c>
      <c r="I755" s="749">
        <v>142866</v>
      </c>
      <c r="J755" s="749" t="s">
        <v>1591</v>
      </c>
      <c r="K755" s="749" t="s">
        <v>1592</v>
      </c>
      <c r="L755" s="752">
        <v>354.52</v>
      </c>
      <c r="M755" s="752">
        <v>2</v>
      </c>
      <c r="N755" s="753">
        <v>709.04</v>
      </c>
    </row>
    <row r="756" spans="1:14" ht="14.4" customHeight="1" x14ac:dyDescent="0.3">
      <c r="A756" s="747" t="s">
        <v>544</v>
      </c>
      <c r="B756" s="748" t="s">
        <v>545</v>
      </c>
      <c r="C756" s="749" t="s">
        <v>567</v>
      </c>
      <c r="D756" s="750" t="s">
        <v>568</v>
      </c>
      <c r="E756" s="751">
        <v>50113001</v>
      </c>
      <c r="F756" s="750" t="s">
        <v>570</v>
      </c>
      <c r="G756" s="749" t="s">
        <v>580</v>
      </c>
      <c r="H756" s="749">
        <v>142865</v>
      </c>
      <c r="I756" s="749">
        <v>142865</v>
      </c>
      <c r="J756" s="749" t="s">
        <v>1148</v>
      </c>
      <c r="K756" s="749" t="s">
        <v>1149</v>
      </c>
      <c r="L756" s="752">
        <v>47.19</v>
      </c>
      <c r="M756" s="752">
        <v>6</v>
      </c>
      <c r="N756" s="753">
        <v>283.14</v>
      </c>
    </row>
    <row r="757" spans="1:14" ht="14.4" customHeight="1" x14ac:dyDescent="0.3">
      <c r="A757" s="747" t="s">
        <v>544</v>
      </c>
      <c r="B757" s="748" t="s">
        <v>545</v>
      </c>
      <c r="C757" s="749" t="s">
        <v>567</v>
      </c>
      <c r="D757" s="750" t="s">
        <v>568</v>
      </c>
      <c r="E757" s="751">
        <v>50113001</v>
      </c>
      <c r="F757" s="750" t="s">
        <v>570</v>
      </c>
      <c r="G757" s="749" t="s">
        <v>580</v>
      </c>
      <c r="H757" s="749">
        <v>191280</v>
      </c>
      <c r="I757" s="749">
        <v>91280</v>
      </c>
      <c r="J757" s="749" t="s">
        <v>1593</v>
      </c>
      <c r="K757" s="749" t="s">
        <v>1594</v>
      </c>
      <c r="L757" s="752">
        <v>59.99</v>
      </c>
      <c r="M757" s="752">
        <v>1</v>
      </c>
      <c r="N757" s="753">
        <v>59.99</v>
      </c>
    </row>
    <row r="758" spans="1:14" ht="14.4" customHeight="1" x14ac:dyDescent="0.3">
      <c r="A758" s="747" t="s">
        <v>544</v>
      </c>
      <c r="B758" s="748" t="s">
        <v>545</v>
      </c>
      <c r="C758" s="749" t="s">
        <v>567</v>
      </c>
      <c r="D758" s="750" t="s">
        <v>568</v>
      </c>
      <c r="E758" s="751">
        <v>50113001</v>
      </c>
      <c r="F758" s="750" t="s">
        <v>570</v>
      </c>
      <c r="G758" s="749" t="s">
        <v>571</v>
      </c>
      <c r="H758" s="749">
        <v>194564</v>
      </c>
      <c r="I758" s="749">
        <v>194564</v>
      </c>
      <c r="J758" s="749" t="s">
        <v>1595</v>
      </c>
      <c r="K758" s="749" t="s">
        <v>1596</v>
      </c>
      <c r="L758" s="752">
        <v>781.76999999999987</v>
      </c>
      <c r="M758" s="752">
        <v>1</v>
      </c>
      <c r="N758" s="753">
        <v>781.76999999999987</v>
      </c>
    </row>
    <row r="759" spans="1:14" ht="14.4" customHeight="1" x14ac:dyDescent="0.3">
      <c r="A759" s="747" t="s">
        <v>544</v>
      </c>
      <c r="B759" s="748" t="s">
        <v>545</v>
      </c>
      <c r="C759" s="749" t="s">
        <v>567</v>
      </c>
      <c r="D759" s="750" t="s">
        <v>568</v>
      </c>
      <c r="E759" s="751">
        <v>50113001</v>
      </c>
      <c r="F759" s="750" t="s">
        <v>570</v>
      </c>
      <c r="G759" s="749" t="s">
        <v>571</v>
      </c>
      <c r="H759" s="749">
        <v>118304</v>
      </c>
      <c r="I759" s="749">
        <v>18304</v>
      </c>
      <c r="J759" s="749" t="s">
        <v>1152</v>
      </c>
      <c r="K759" s="749" t="s">
        <v>1153</v>
      </c>
      <c r="L759" s="752">
        <v>185.60999999999996</v>
      </c>
      <c r="M759" s="752">
        <v>20</v>
      </c>
      <c r="N759" s="753">
        <v>3712.1999999999994</v>
      </c>
    </row>
    <row r="760" spans="1:14" ht="14.4" customHeight="1" x14ac:dyDescent="0.3">
      <c r="A760" s="747" t="s">
        <v>544</v>
      </c>
      <c r="B760" s="748" t="s">
        <v>545</v>
      </c>
      <c r="C760" s="749" t="s">
        <v>567</v>
      </c>
      <c r="D760" s="750" t="s">
        <v>568</v>
      </c>
      <c r="E760" s="751">
        <v>50113001</v>
      </c>
      <c r="F760" s="750" t="s">
        <v>570</v>
      </c>
      <c r="G760" s="749" t="s">
        <v>571</v>
      </c>
      <c r="H760" s="749">
        <v>118305</v>
      </c>
      <c r="I760" s="749">
        <v>18305</v>
      </c>
      <c r="J760" s="749" t="s">
        <v>1152</v>
      </c>
      <c r="K760" s="749" t="s">
        <v>1154</v>
      </c>
      <c r="L760" s="752">
        <v>242</v>
      </c>
      <c r="M760" s="752">
        <v>12</v>
      </c>
      <c r="N760" s="753">
        <v>2904</v>
      </c>
    </row>
    <row r="761" spans="1:14" ht="14.4" customHeight="1" x14ac:dyDescent="0.3">
      <c r="A761" s="747" t="s">
        <v>544</v>
      </c>
      <c r="B761" s="748" t="s">
        <v>545</v>
      </c>
      <c r="C761" s="749" t="s">
        <v>567</v>
      </c>
      <c r="D761" s="750" t="s">
        <v>568</v>
      </c>
      <c r="E761" s="751">
        <v>50113001</v>
      </c>
      <c r="F761" s="750" t="s">
        <v>570</v>
      </c>
      <c r="G761" s="749" t="s">
        <v>571</v>
      </c>
      <c r="H761" s="749">
        <v>114957</v>
      </c>
      <c r="I761" s="749">
        <v>14957</v>
      </c>
      <c r="J761" s="749" t="s">
        <v>1157</v>
      </c>
      <c r="K761" s="749" t="s">
        <v>1158</v>
      </c>
      <c r="L761" s="752">
        <v>40.069999999999993</v>
      </c>
      <c r="M761" s="752">
        <v>3</v>
      </c>
      <c r="N761" s="753">
        <v>120.20999999999998</v>
      </c>
    </row>
    <row r="762" spans="1:14" ht="14.4" customHeight="1" x14ac:dyDescent="0.3">
      <c r="A762" s="747" t="s">
        <v>544</v>
      </c>
      <c r="B762" s="748" t="s">
        <v>545</v>
      </c>
      <c r="C762" s="749" t="s">
        <v>567</v>
      </c>
      <c r="D762" s="750" t="s">
        <v>568</v>
      </c>
      <c r="E762" s="751">
        <v>50113001</v>
      </c>
      <c r="F762" s="750" t="s">
        <v>570</v>
      </c>
      <c r="G762" s="749" t="s">
        <v>571</v>
      </c>
      <c r="H762" s="749">
        <v>114958</v>
      </c>
      <c r="I762" s="749">
        <v>14958</v>
      </c>
      <c r="J762" s="749" t="s">
        <v>1597</v>
      </c>
      <c r="K762" s="749" t="s">
        <v>1598</v>
      </c>
      <c r="L762" s="752">
        <v>32.890000000000008</v>
      </c>
      <c r="M762" s="752">
        <v>1</v>
      </c>
      <c r="N762" s="753">
        <v>32.890000000000008</v>
      </c>
    </row>
    <row r="763" spans="1:14" ht="14.4" customHeight="1" x14ac:dyDescent="0.3">
      <c r="A763" s="747" t="s">
        <v>544</v>
      </c>
      <c r="B763" s="748" t="s">
        <v>545</v>
      </c>
      <c r="C763" s="749" t="s">
        <v>567</v>
      </c>
      <c r="D763" s="750" t="s">
        <v>568</v>
      </c>
      <c r="E763" s="751">
        <v>50113001</v>
      </c>
      <c r="F763" s="750" t="s">
        <v>570</v>
      </c>
      <c r="G763" s="749" t="s">
        <v>580</v>
      </c>
      <c r="H763" s="749">
        <v>990595</v>
      </c>
      <c r="I763" s="749">
        <v>145558</v>
      </c>
      <c r="J763" s="749" t="s">
        <v>1161</v>
      </c>
      <c r="K763" s="749" t="s">
        <v>673</v>
      </c>
      <c r="L763" s="752">
        <v>231.96499999999997</v>
      </c>
      <c r="M763" s="752">
        <v>2</v>
      </c>
      <c r="N763" s="753">
        <v>463.92999999999995</v>
      </c>
    </row>
    <row r="764" spans="1:14" ht="14.4" customHeight="1" x14ac:dyDescent="0.3">
      <c r="A764" s="747" t="s">
        <v>544</v>
      </c>
      <c r="B764" s="748" t="s">
        <v>545</v>
      </c>
      <c r="C764" s="749" t="s">
        <v>567</v>
      </c>
      <c r="D764" s="750" t="s">
        <v>568</v>
      </c>
      <c r="E764" s="751">
        <v>50113001</v>
      </c>
      <c r="F764" s="750" t="s">
        <v>570</v>
      </c>
      <c r="G764" s="749" t="s">
        <v>580</v>
      </c>
      <c r="H764" s="749">
        <v>145567</v>
      </c>
      <c r="I764" s="749">
        <v>145567</v>
      </c>
      <c r="J764" s="749" t="s">
        <v>1599</v>
      </c>
      <c r="K764" s="749" t="s">
        <v>588</v>
      </c>
      <c r="L764" s="752">
        <v>106.72000000000003</v>
      </c>
      <c r="M764" s="752">
        <v>1</v>
      </c>
      <c r="N764" s="753">
        <v>106.72000000000003</v>
      </c>
    </row>
    <row r="765" spans="1:14" ht="14.4" customHeight="1" x14ac:dyDescent="0.3">
      <c r="A765" s="747" t="s">
        <v>544</v>
      </c>
      <c r="B765" s="748" t="s">
        <v>545</v>
      </c>
      <c r="C765" s="749" t="s">
        <v>567</v>
      </c>
      <c r="D765" s="750" t="s">
        <v>568</v>
      </c>
      <c r="E765" s="751">
        <v>50113001</v>
      </c>
      <c r="F765" s="750" t="s">
        <v>570</v>
      </c>
      <c r="G765" s="749" t="s">
        <v>580</v>
      </c>
      <c r="H765" s="749">
        <v>215906</v>
      </c>
      <c r="I765" s="749">
        <v>215906</v>
      </c>
      <c r="J765" s="749" t="s">
        <v>1600</v>
      </c>
      <c r="K765" s="749" t="s">
        <v>1601</v>
      </c>
      <c r="L765" s="752">
        <v>252.71000000000004</v>
      </c>
      <c r="M765" s="752">
        <v>1</v>
      </c>
      <c r="N765" s="753">
        <v>252.71000000000004</v>
      </c>
    </row>
    <row r="766" spans="1:14" ht="14.4" customHeight="1" x14ac:dyDescent="0.3">
      <c r="A766" s="747" t="s">
        <v>544</v>
      </c>
      <c r="B766" s="748" t="s">
        <v>545</v>
      </c>
      <c r="C766" s="749" t="s">
        <v>567</v>
      </c>
      <c r="D766" s="750" t="s">
        <v>568</v>
      </c>
      <c r="E766" s="751">
        <v>50113001</v>
      </c>
      <c r="F766" s="750" t="s">
        <v>570</v>
      </c>
      <c r="G766" s="749" t="s">
        <v>571</v>
      </c>
      <c r="H766" s="749">
        <v>100812</v>
      </c>
      <c r="I766" s="749">
        <v>812</v>
      </c>
      <c r="J766" s="749" t="s">
        <v>1602</v>
      </c>
      <c r="K766" s="749" t="s">
        <v>1603</v>
      </c>
      <c r="L766" s="752">
        <v>63.46</v>
      </c>
      <c r="M766" s="752">
        <v>1</v>
      </c>
      <c r="N766" s="753">
        <v>63.46</v>
      </c>
    </row>
    <row r="767" spans="1:14" ht="14.4" customHeight="1" x14ac:dyDescent="0.3">
      <c r="A767" s="747" t="s">
        <v>544</v>
      </c>
      <c r="B767" s="748" t="s">
        <v>545</v>
      </c>
      <c r="C767" s="749" t="s">
        <v>567</v>
      </c>
      <c r="D767" s="750" t="s">
        <v>568</v>
      </c>
      <c r="E767" s="751">
        <v>50113001</v>
      </c>
      <c r="F767" s="750" t="s">
        <v>570</v>
      </c>
      <c r="G767" s="749" t="s">
        <v>571</v>
      </c>
      <c r="H767" s="749">
        <v>208646</v>
      </c>
      <c r="I767" s="749">
        <v>208646</v>
      </c>
      <c r="J767" s="749" t="s">
        <v>1602</v>
      </c>
      <c r="K767" s="749" t="s">
        <v>1604</v>
      </c>
      <c r="L767" s="752">
        <v>63.380000000000038</v>
      </c>
      <c r="M767" s="752">
        <v>1</v>
      </c>
      <c r="N767" s="753">
        <v>63.380000000000038</v>
      </c>
    </row>
    <row r="768" spans="1:14" ht="14.4" customHeight="1" x14ac:dyDescent="0.3">
      <c r="A768" s="747" t="s">
        <v>544</v>
      </c>
      <c r="B768" s="748" t="s">
        <v>545</v>
      </c>
      <c r="C768" s="749" t="s">
        <v>567</v>
      </c>
      <c r="D768" s="750" t="s">
        <v>568</v>
      </c>
      <c r="E768" s="751">
        <v>50113001</v>
      </c>
      <c r="F768" s="750" t="s">
        <v>570</v>
      </c>
      <c r="G768" s="749" t="s">
        <v>571</v>
      </c>
      <c r="H768" s="749">
        <v>191032</v>
      </c>
      <c r="I768" s="749">
        <v>91032</v>
      </c>
      <c r="J768" s="749" t="s">
        <v>1605</v>
      </c>
      <c r="K768" s="749" t="s">
        <v>1606</v>
      </c>
      <c r="L768" s="752">
        <v>29.780000000000022</v>
      </c>
      <c r="M768" s="752">
        <v>1</v>
      </c>
      <c r="N768" s="753">
        <v>29.780000000000022</v>
      </c>
    </row>
    <row r="769" spans="1:14" ht="14.4" customHeight="1" x14ac:dyDescent="0.3">
      <c r="A769" s="747" t="s">
        <v>544</v>
      </c>
      <c r="B769" s="748" t="s">
        <v>545</v>
      </c>
      <c r="C769" s="749" t="s">
        <v>567</v>
      </c>
      <c r="D769" s="750" t="s">
        <v>568</v>
      </c>
      <c r="E769" s="751">
        <v>50113001</v>
      </c>
      <c r="F769" s="750" t="s">
        <v>570</v>
      </c>
      <c r="G769" s="749" t="s">
        <v>571</v>
      </c>
      <c r="H769" s="749">
        <v>180058</v>
      </c>
      <c r="I769" s="749">
        <v>80058</v>
      </c>
      <c r="J769" s="749" t="s">
        <v>1607</v>
      </c>
      <c r="K769" s="749" t="s">
        <v>1608</v>
      </c>
      <c r="L769" s="752">
        <v>123.41999999999999</v>
      </c>
      <c r="M769" s="752">
        <v>1</v>
      </c>
      <c r="N769" s="753">
        <v>123.41999999999999</v>
      </c>
    </row>
    <row r="770" spans="1:14" ht="14.4" customHeight="1" x14ac:dyDescent="0.3">
      <c r="A770" s="747" t="s">
        <v>544</v>
      </c>
      <c r="B770" s="748" t="s">
        <v>545</v>
      </c>
      <c r="C770" s="749" t="s">
        <v>567</v>
      </c>
      <c r="D770" s="750" t="s">
        <v>568</v>
      </c>
      <c r="E770" s="751">
        <v>50113001</v>
      </c>
      <c r="F770" s="750" t="s">
        <v>570</v>
      </c>
      <c r="G770" s="749" t="s">
        <v>580</v>
      </c>
      <c r="H770" s="749">
        <v>195941</v>
      </c>
      <c r="I770" s="749">
        <v>195941</v>
      </c>
      <c r="J770" s="749" t="s">
        <v>1609</v>
      </c>
      <c r="K770" s="749" t="s">
        <v>1546</v>
      </c>
      <c r="L770" s="752">
        <v>869.45000000000027</v>
      </c>
      <c r="M770" s="752">
        <v>2</v>
      </c>
      <c r="N770" s="753">
        <v>1738.9000000000005</v>
      </c>
    </row>
    <row r="771" spans="1:14" ht="14.4" customHeight="1" x14ac:dyDescent="0.3">
      <c r="A771" s="747" t="s">
        <v>544</v>
      </c>
      <c r="B771" s="748" t="s">
        <v>545</v>
      </c>
      <c r="C771" s="749" t="s">
        <v>567</v>
      </c>
      <c r="D771" s="750" t="s">
        <v>568</v>
      </c>
      <c r="E771" s="751">
        <v>50113001</v>
      </c>
      <c r="F771" s="750" t="s">
        <v>570</v>
      </c>
      <c r="G771" s="749" t="s">
        <v>580</v>
      </c>
      <c r="H771" s="749">
        <v>990810</v>
      </c>
      <c r="I771" s="749">
        <v>195939</v>
      </c>
      <c r="J771" s="749" t="s">
        <v>1609</v>
      </c>
      <c r="K771" s="749" t="s">
        <v>1013</v>
      </c>
      <c r="L771" s="752">
        <v>244.26666666666662</v>
      </c>
      <c r="M771" s="752">
        <v>3</v>
      </c>
      <c r="N771" s="753">
        <v>732.79999999999984</v>
      </c>
    </row>
    <row r="772" spans="1:14" ht="14.4" customHeight="1" x14ac:dyDescent="0.3">
      <c r="A772" s="747" t="s">
        <v>544</v>
      </c>
      <c r="B772" s="748" t="s">
        <v>545</v>
      </c>
      <c r="C772" s="749" t="s">
        <v>567</v>
      </c>
      <c r="D772" s="750" t="s">
        <v>568</v>
      </c>
      <c r="E772" s="751">
        <v>50113001</v>
      </c>
      <c r="F772" s="750" t="s">
        <v>570</v>
      </c>
      <c r="G772" s="749" t="s">
        <v>580</v>
      </c>
      <c r="H772" s="749">
        <v>144127</v>
      </c>
      <c r="I772" s="749">
        <v>144127</v>
      </c>
      <c r="J772" s="749" t="s">
        <v>1610</v>
      </c>
      <c r="K772" s="749" t="s">
        <v>1611</v>
      </c>
      <c r="L772" s="752">
        <v>115.61000000000003</v>
      </c>
      <c r="M772" s="752">
        <v>1</v>
      </c>
      <c r="N772" s="753">
        <v>115.61000000000003</v>
      </c>
    </row>
    <row r="773" spans="1:14" ht="14.4" customHeight="1" x14ac:dyDescent="0.3">
      <c r="A773" s="747" t="s">
        <v>544</v>
      </c>
      <c r="B773" s="748" t="s">
        <v>545</v>
      </c>
      <c r="C773" s="749" t="s">
        <v>567</v>
      </c>
      <c r="D773" s="750" t="s">
        <v>568</v>
      </c>
      <c r="E773" s="751">
        <v>50113001</v>
      </c>
      <c r="F773" s="750" t="s">
        <v>570</v>
      </c>
      <c r="G773" s="749" t="s">
        <v>580</v>
      </c>
      <c r="H773" s="749">
        <v>191922</v>
      </c>
      <c r="I773" s="749">
        <v>191922</v>
      </c>
      <c r="J773" s="749" t="s">
        <v>1612</v>
      </c>
      <c r="K773" s="749" t="s">
        <v>1613</v>
      </c>
      <c r="L773" s="752">
        <v>92.44</v>
      </c>
      <c r="M773" s="752">
        <v>1</v>
      </c>
      <c r="N773" s="753">
        <v>92.44</v>
      </c>
    </row>
    <row r="774" spans="1:14" ht="14.4" customHeight="1" x14ac:dyDescent="0.3">
      <c r="A774" s="747" t="s">
        <v>544</v>
      </c>
      <c r="B774" s="748" t="s">
        <v>545</v>
      </c>
      <c r="C774" s="749" t="s">
        <v>567</v>
      </c>
      <c r="D774" s="750" t="s">
        <v>568</v>
      </c>
      <c r="E774" s="751">
        <v>50113001</v>
      </c>
      <c r="F774" s="750" t="s">
        <v>570</v>
      </c>
      <c r="G774" s="749" t="s">
        <v>571</v>
      </c>
      <c r="H774" s="749">
        <v>208203</v>
      </c>
      <c r="I774" s="749">
        <v>208203</v>
      </c>
      <c r="J774" s="749" t="s">
        <v>1171</v>
      </c>
      <c r="K774" s="749" t="s">
        <v>1614</v>
      </c>
      <c r="L774" s="752">
        <v>97.975000000000023</v>
      </c>
      <c r="M774" s="752">
        <v>2</v>
      </c>
      <c r="N774" s="753">
        <v>195.95000000000005</v>
      </c>
    </row>
    <row r="775" spans="1:14" ht="14.4" customHeight="1" x14ac:dyDescent="0.3">
      <c r="A775" s="747" t="s">
        <v>544</v>
      </c>
      <c r="B775" s="748" t="s">
        <v>545</v>
      </c>
      <c r="C775" s="749" t="s">
        <v>567</v>
      </c>
      <c r="D775" s="750" t="s">
        <v>568</v>
      </c>
      <c r="E775" s="751">
        <v>50113001</v>
      </c>
      <c r="F775" s="750" t="s">
        <v>570</v>
      </c>
      <c r="G775" s="749" t="s">
        <v>571</v>
      </c>
      <c r="H775" s="749">
        <v>208204</v>
      </c>
      <c r="I775" s="749">
        <v>208204</v>
      </c>
      <c r="J775" s="749" t="s">
        <v>1171</v>
      </c>
      <c r="K775" s="749" t="s">
        <v>1172</v>
      </c>
      <c r="L775" s="752">
        <v>48.98</v>
      </c>
      <c r="M775" s="752">
        <v>1</v>
      </c>
      <c r="N775" s="753">
        <v>48.98</v>
      </c>
    </row>
    <row r="776" spans="1:14" ht="14.4" customHeight="1" x14ac:dyDescent="0.3">
      <c r="A776" s="747" t="s">
        <v>544</v>
      </c>
      <c r="B776" s="748" t="s">
        <v>545</v>
      </c>
      <c r="C776" s="749" t="s">
        <v>567</v>
      </c>
      <c r="D776" s="750" t="s">
        <v>568</v>
      </c>
      <c r="E776" s="751">
        <v>50113001</v>
      </c>
      <c r="F776" s="750" t="s">
        <v>570</v>
      </c>
      <c r="G776" s="749" t="s">
        <v>571</v>
      </c>
      <c r="H776" s="749">
        <v>116051</v>
      </c>
      <c r="I776" s="749">
        <v>16051</v>
      </c>
      <c r="J776" s="749" t="s">
        <v>1615</v>
      </c>
      <c r="K776" s="749" t="s">
        <v>609</v>
      </c>
      <c r="L776" s="752">
        <v>57.920000000000016</v>
      </c>
      <c r="M776" s="752">
        <v>1</v>
      </c>
      <c r="N776" s="753">
        <v>57.920000000000016</v>
      </c>
    </row>
    <row r="777" spans="1:14" ht="14.4" customHeight="1" x14ac:dyDescent="0.3">
      <c r="A777" s="747" t="s">
        <v>544</v>
      </c>
      <c r="B777" s="748" t="s">
        <v>545</v>
      </c>
      <c r="C777" s="749" t="s">
        <v>567</v>
      </c>
      <c r="D777" s="750" t="s">
        <v>568</v>
      </c>
      <c r="E777" s="751">
        <v>50113001</v>
      </c>
      <c r="F777" s="750" t="s">
        <v>570</v>
      </c>
      <c r="G777" s="749" t="s">
        <v>571</v>
      </c>
      <c r="H777" s="749">
        <v>159941</v>
      </c>
      <c r="I777" s="749">
        <v>59941</v>
      </c>
      <c r="J777" s="749" t="s">
        <v>1173</v>
      </c>
      <c r="K777" s="749" t="s">
        <v>1174</v>
      </c>
      <c r="L777" s="752">
        <v>232.06000000000003</v>
      </c>
      <c r="M777" s="752">
        <v>1</v>
      </c>
      <c r="N777" s="753">
        <v>232.06000000000003</v>
      </c>
    </row>
    <row r="778" spans="1:14" ht="14.4" customHeight="1" x14ac:dyDescent="0.3">
      <c r="A778" s="747" t="s">
        <v>544</v>
      </c>
      <c r="B778" s="748" t="s">
        <v>545</v>
      </c>
      <c r="C778" s="749" t="s">
        <v>567</v>
      </c>
      <c r="D778" s="750" t="s">
        <v>568</v>
      </c>
      <c r="E778" s="751">
        <v>50113001</v>
      </c>
      <c r="F778" s="750" t="s">
        <v>570</v>
      </c>
      <c r="G778" s="749" t="s">
        <v>571</v>
      </c>
      <c r="H778" s="749">
        <v>185793</v>
      </c>
      <c r="I778" s="749">
        <v>136395</v>
      </c>
      <c r="J778" s="749" t="s">
        <v>1175</v>
      </c>
      <c r="K778" s="749" t="s">
        <v>1176</v>
      </c>
      <c r="L778" s="752">
        <v>190.92999999999998</v>
      </c>
      <c r="M778" s="752">
        <v>1</v>
      </c>
      <c r="N778" s="753">
        <v>190.92999999999998</v>
      </c>
    </row>
    <row r="779" spans="1:14" ht="14.4" customHeight="1" x14ac:dyDescent="0.3">
      <c r="A779" s="747" t="s">
        <v>544</v>
      </c>
      <c r="B779" s="748" t="s">
        <v>545</v>
      </c>
      <c r="C779" s="749" t="s">
        <v>567</v>
      </c>
      <c r="D779" s="750" t="s">
        <v>568</v>
      </c>
      <c r="E779" s="751">
        <v>50113001</v>
      </c>
      <c r="F779" s="750" t="s">
        <v>570</v>
      </c>
      <c r="G779" s="749" t="s">
        <v>580</v>
      </c>
      <c r="H779" s="749">
        <v>211946</v>
      </c>
      <c r="I779" s="749">
        <v>211946</v>
      </c>
      <c r="J779" s="749" t="s">
        <v>1616</v>
      </c>
      <c r="K779" s="749" t="s">
        <v>1617</v>
      </c>
      <c r="L779" s="752">
        <v>2402.94</v>
      </c>
      <c r="M779" s="752">
        <v>1</v>
      </c>
      <c r="N779" s="753">
        <v>2402.94</v>
      </c>
    </row>
    <row r="780" spans="1:14" ht="14.4" customHeight="1" x14ac:dyDescent="0.3">
      <c r="A780" s="747" t="s">
        <v>544</v>
      </c>
      <c r="B780" s="748" t="s">
        <v>545</v>
      </c>
      <c r="C780" s="749" t="s">
        <v>567</v>
      </c>
      <c r="D780" s="750" t="s">
        <v>568</v>
      </c>
      <c r="E780" s="751">
        <v>50113001</v>
      </c>
      <c r="F780" s="750" t="s">
        <v>570</v>
      </c>
      <c r="G780" s="749" t="s">
        <v>571</v>
      </c>
      <c r="H780" s="749">
        <v>119653</v>
      </c>
      <c r="I780" s="749">
        <v>119653</v>
      </c>
      <c r="J780" s="749" t="s">
        <v>1618</v>
      </c>
      <c r="K780" s="749" t="s">
        <v>1619</v>
      </c>
      <c r="L780" s="752">
        <v>157.4</v>
      </c>
      <c r="M780" s="752">
        <v>2</v>
      </c>
      <c r="N780" s="753">
        <v>314.8</v>
      </c>
    </row>
    <row r="781" spans="1:14" ht="14.4" customHeight="1" x14ac:dyDescent="0.3">
      <c r="A781" s="747" t="s">
        <v>544</v>
      </c>
      <c r="B781" s="748" t="s">
        <v>545</v>
      </c>
      <c r="C781" s="749" t="s">
        <v>567</v>
      </c>
      <c r="D781" s="750" t="s">
        <v>568</v>
      </c>
      <c r="E781" s="751">
        <v>50113001</v>
      </c>
      <c r="F781" s="750" t="s">
        <v>570</v>
      </c>
      <c r="G781" s="749" t="s">
        <v>571</v>
      </c>
      <c r="H781" s="749">
        <v>188848</v>
      </c>
      <c r="I781" s="749">
        <v>188848</v>
      </c>
      <c r="J781" s="749" t="s">
        <v>1620</v>
      </c>
      <c r="K781" s="749" t="s">
        <v>1621</v>
      </c>
      <c r="L781" s="752">
        <v>23.56</v>
      </c>
      <c r="M781" s="752">
        <v>1</v>
      </c>
      <c r="N781" s="753">
        <v>23.56</v>
      </c>
    </row>
    <row r="782" spans="1:14" ht="14.4" customHeight="1" x14ac:dyDescent="0.3">
      <c r="A782" s="747" t="s">
        <v>544</v>
      </c>
      <c r="B782" s="748" t="s">
        <v>545</v>
      </c>
      <c r="C782" s="749" t="s">
        <v>567</v>
      </c>
      <c r="D782" s="750" t="s">
        <v>568</v>
      </c>
      <c r="E782" s="751">
        <v>50113001</v>
      </c>
      <c r="F782" s="750" t="s">
        <v>570</v>
      </c>
      <c r="G782" s="749" t="s">
        <v>571</v>
      </c>
      <c r="H782" s="749">
        <v>188850</v>
      </c>
      <c r="I782" s="749">
        <v>188850</v>
      </c>
      <c r="J782" s="749" t="s">
        <v>1620</v>
      </c>
      <c r="K782" s="749" t="s">
        <v>1622</v>
      </c>
      <c r="L782" s="752">
        <v>39.016666666666673</v>
      </c>
      <c r="M782" s="752">
        <v>3</v>
      </c>
      <c r="N782" s="753">
        <v>117.05000000000001</v>
      </c>
    </row>
    <row r="783" spans="1:14" ht="14.4" customHeight="1" x14ac:dyDescent="0.3">
      <c r="A783" s="747" t="s">
        <v>544</v>
      </c>
      <c r="B783" s="748" t="s">
        <v>545</v>
      </c>
      <c r="C783" s="749" t="s">
        <v>567</v>
      </c>
      <c r="D783" s="750" t="s">
        <v>568</v>
      </c>
      <c r="E783" s="751">
        <v>50113001</v>
      </c>
      <c r="F783" s="750" t="s">
        <v>570</v>
      </c>
      <c r="G783" s="749" t="s">
        <v>571</v>
      </c>
      <c r="H783" s="749">
        <v>188900</v>
      </c>
      <c r="I783" s="749">
        <v>88900</v>
      </c>
      <c r="J783" s="749" t="s">
        <v>1187</v>
      </c>
      <c r="K783" s="749" t="s">
        <v>1188</v>
      </c>
      <c r="L783" s="752">
        <v>78.100000000000009</v>
      </c>
      <c r="M783" s="752">
        <v>4</v>
      </c>
      <c r="N783" s="753">
        <v>312.40000000000003</v>
      </c>
    </row>
    <row r="784" spans="1:14" ht="14.4" customHeight="1" x14ac:dyDescent="0.3">
      <c r="A784" s="747" t="s">
        <v>544</v>
      </c>
      <c r="B784" s="748" t="s">
        <v>545</v>
      </c>
      <c r="C784" s="749" t="s">
        <v>567</v>
      </c>
      <c r="D784" s="750" t="s">
        <v>568</v>
      </c>
      <c r="E784" s="751">
        <v>50113001</v>
      </c>
      <c r="F784" s="750" t="s">
        <v>570</v>
      </c>
      <c r="G784" s="749" t="s">
        <v>571</v>
      </c>
      <c r="H784" s="749">
        <v>100610</v>
      </c>
      <c r="I784" s="749">
        <v>610</v>
      </c>
      <c r="J784" s="749" t="s">
        <v>1192</v>
      </c>
      <c r="K784" s="749" t="s">
        <v>1193</v>
      </c>
      <c r="L784" s="752">
        <v>68.350999999999999</v>
      </c>
      <c r="M784" s="752">
        <v>10</v>
      </c>
      <c r="N784" s="753">
        <v>683.51</v>
      </c>
    </row>
    <row r="785" spans="1:14" ht="14.4" customHeight="1" x14ac:dyDescent="0.3">
      <c r="A785" s="747" t="s">
        <v>544</v>
      </c>
      <c r="B785" s="748" t="s">
        <v>545</v>
      </c>
      <c r="C785" s="749" t="s">
        <v>567</v>
      </c>
      <c r="D785" s="750" t="s">
        <v>568</v>
      </c>
      <c r="E785" s="751">
        <v>50113001</v>
      </c>
      <c r="F785" s="750" t="s">
        <v>570</v>
      </c>
      <c r="G785" s="749" t="s">
        <v>571</v>
      </c>
      <c r="H785" s="749">
        <v>185638</v>
      </c>
      <c r="I785" s="749">
        <v>185638</v>
      </c>
      <c r="J785" s="749" t="s">
        <v>1623</v>
      </c>
      <c r="K785" s="749" t="s">
        <v>1624</v>
      </c>
      <c r="L785" s="752">
        <v>468.06000000000012</v>
      </c>
      <c r="M785" s="752">
        <v>1</v>
      </c>
      <c r="N785" s="753">
        <v>468.06000000000012</v>
      </c>
    </row>
    <row r="786" spans="1:14" ht="14.4" customHeight="1" x14ac:dyDescent="0.3">
      <c r="A786" s="747" t="s">
        <v>544</v>
      </c>
      <c r="B786" s="748" t="s">
        <v>545</v>
      </c>
      <c r="C786" s="749" t="s">
        <v>567</v>
      </c>
      <c r="D786" s="750" t="s">
        <v>568</v>
      </c>
      <c r="E786" s="751">
        <v>50113001</v>
      </c>
      <c r="F786" s="750" t="s">
        <v>570</v>
      </c>
      <c r="G786" s="749" t="s">
        <v>571</v>
      </c>
      <c r="H786" s="749">
        <v>188630</v>
      </c>
      <c r="I786" s="749">
        <v>88630</v>
      </c>
      <c r="J786" s="749" t="s">
        <v>1196</v>
      </c>
      <c r="K786" s="749" t="s">
        <v>1197</v>
      </c>
      <c r="L786" s="752">
        <v>67.363333333333358</v>
      </c>
      <c r="M786" s="752">
        <v>6</v>
      </c>
      <c r="N786" s="753">
        <v>404.18000000000018</v>
      </c>
    </row>
    <row r="787" spans="1:14" ht="14.4" customHeight="1" x14ac:dyDescent="0.3">
      <c r="A787" s="747" t="s">
        <v>544</v>
      </c>
      <c r="B787" s="748" t="s">
        <v>545</v>
      </c>
      <c r="C787" s="749" t="s">
        <v>567</v>
      </c>
      <c r="D787" s="750" t="s">
        <v>568</v>
      </c>
      <c r="E787" s="751">
        <v>50113001</v>
      </c>
      <c r="F787" s="750" t="s">
        <v>570</v>
      </c>
      <c r="G787" s="749" t="s">
        <v>571</v>
      </c>
      <c r="H787" s="749">
        <v>225170</v>
      </c>
      <c r="I787" s="749">
        <v>225170</v>
      </c>
      <c r="J787" s="749" t="s">
        <v>1625</v>
      </c>
      <c r="K787" s="749" t="s">
        <v>1626</v>
      </c>
      <c r="L787" s="752">
        <v>106.58000000000003</v>
      </c>
      <c r="M787" s="752">
        <v>1</v>
      </c>
      <c r="N787" s="753">
        <v>106.58000000000003</v>
      </c>
    </row>
    <row r="788" spans="1:14" ht="14.4" customHeight="1" x14ac:dyDescent="0.3">
      <c r="A788" s="747" t="s">
        <v>544</v>
      </c>
      <c r="B788" s="748" t="s">
        <v>545</v>
      </c>
      <c r="C788" s="749" t="s">
        <v>567</v>
      </c>
      <c r="D788" s="750" t="s">
        <v>568</v>
      </c>
      <c r="E788" s="751">
        <v>50113001</v>
      </c>
      <c r="F788" s="750" t="s">
        <v>570</v>
      </c>
      <c r="G788" s="749" t="s">
        <v>571</v>
      </c>
      <c r="H788" s="749">
        <v>116444</v>
      </c>
      <c r="I788" s="749">
        <v>16444</v>
      </c>
      <c r="J788" s="749" t="s">
        <v>1198</v>
      </c>
      <c r="K788" s="749" t="s">
        <v>1199</v>
      </c>
      <c r="L788" s="752">
        <v>121.97</v>
      </c>
      <c r="M788" s="752">
        <v>2</v>
      </c>
      <c r="N788" s="753">
        <v>243.94</v>
      </c>
    </row>
    <row r="789" spans="1:14" ht="14.4" customHeight="1" x14ac:dyDescent="0.3">
      <c r="A789" s="747" t="s">
        <v>544</v>
      </c>
      <c r="B789" s="748" t="s">
        <v>545</v>
      </c>
      <c r="C789" s="749" t="s">
        <v>567</v>
      </c>
      <c r="D789" s="750" t="s">
        <v>568</v>
      </c>
      <c r="E789" s="751">
        <v>50113001</v>
      </c>
      <c r="F789" s="750" t="s">
        <v>570</v>
      </c>
      <c r="G789" s="749" t="s">
        <v>580</v>
      </c>
      <c r="H789" s="749">
        <v>158198</v>
      </c>
      <c r="I789" s="749">
        <v>158198</v>
      </c>
      <c r="J789" s="749" t="s">
        <v>1200</v>
      </c>
      <c r="K789" s="749" t="s">
        <v>1180</v>
      </c>
      <c r="L789" s="752">
        <v>196.19000000000005</v>
      </c>
      <c r="M789" s="752">
        <v>2</v>
      </c>
      <c r="N789" s="753">
        <v>392.38000000000011</v>
      </c>
    </row>
    <row r="790" spans="1:14" ht="14.4" customHeight="1" x14ac:dyDescent="0.3">
      <c r="A790" s="747" t="s">
        <v>544</v>
      </c>
      <c r="B790" s="748" t="s">
        <v>545</v>
      </c>
      <c r="C790" s="749" t="s">
        <v>567</v>
      </c>
      <c r="D790" s="750" t="s">
        <v>568</v>
      </c>
      <c r="E790" s="751">
        <v>50113001</v>
      </c>
      <c r="F790" s="750" t="s">
        <v>570</v>
      </c>
      <c r="G790" s="749" t="s">
        <v>580</v>
      </c>
      <c r="H790" s="749">
        <v>189668</v>
      </c>
      <c r="I790" s="749">
        <v>189668</v>
      </c>
      <c r="J790" s="749" t="s">
        <v>1627</v>
      </c>
      <c r="K790" s="749" t="s">
        <v>1628</v>
      </c>
      <c r="L790" s="752">
        <v>63.94</v>
      </c>
      <c r="M790" s="752">
        <v>1</v>
      </c>
      <c r="N790" s="753">
        <v>63.94</v>
      </c>
    </row>
    <row r="791" spans="1:14" ht="14.4" customHeight="1" x14ac:dyDescent="0.3">
      <c r="A791" s="747" t="s">
        <v>544</v>
      </c>
      <c r="B791" s="748" t="s">
        <v>545</v>
      </c>
      <c r="C791" s="749" t="s">
        <v>567</v>
      </c>
      <c r="D791" s="750" t="s">
        <v>568</v>
      </c>
      <c r="E791" s="751">
        <v>50113001</v>
      </c>
      <c r="F791" s="750" t="s">
        <v>570</v>
      </c>
      <c r="G791" s="749" t="s">
        <v>571</v>
      </c>
      <c r="H791" s="749">
        <v>845075</v>
      </c>
      <c r="I791" s="749">
        <v>125641</v>
      </c>
      <c r="J791" s="749" t="s">
        <v>1203</v>
      </c>
      <c r="K791" s="749" t="s">
        <v>1205</v>
      </c>
      <c r="L791" s="752">
        <v>353.96999999999997</v>
      </c>
      <c r="M791" s="752">
        <v>2</v>
      </c>
      <c r="N791" s="753">
        <v>707.93999999999994</v>
      </c>
    </row>
    <row r="792" spans="1:14" ht="14.4" customHeight="1" x14ac:dyDescent="0.3">
      <c r="A792" s="747" t="s">
        <v>544</v>
      </c>
      <c r="B792" s="748" t="s">
        <v>545</v>
      </c>
      <c r="C792" s="749" t="s">
        <v>567</v>
      </c>
      <c r="D792" s="750" t="s">
        <v>568</v>
      </c>
      <c r="E792" s="751">
        <v>50113001</v>
      </c>
      <c r="F792" s="750" t="s">
        <v>570</v>
      </c>
      <c r="G792" s="749" t="s">
        <v>571</v>
      </c>
      <c r="H792" s="749">
        <v>148578</v>
      </c>
      <c r="I792" s="749">
        <v>48578</v>
      </c>
      <c r="J792" s="749" t="s">
        <v>1216</v>
      </c>
      <c r="K792" s="749" t="s">
        <v>1217</v>
      </c>
      <c r="L792" s="752">
        <v>54.98</v>
      </c>
      <c r="M792" s="752">
        <v>14</v>
      </c>
      <c r="N792" s="753">
        <v>769.71999999999991</v>
      </c>
    </row>
    <row r="793" spans="1:14" ht="14.4" customHeight="1" x14ac:dyDescent="0.3">
      <c r="A793" s="747" t="s">
        <v>544</v>
      </c>
      <c r="B793" s="748" t="s">
        <v>545</v>
      </c>
      <c r="C793" s="749" t="s">
        <v>567</v>
      </c>
      <c r="D793" s="750" t="s">
        <v>568</v>
      </c>
      <c r="E793" s="751">
        <v>50113001</v>
      </c>
      <c r="F793" s="750" t="s">
        <v>570</v>
      </c>
      <c r="G793" s="749" t="s">
        <v>571</v>
      </c>
      <c r="H793" s="749">
        <v>848632</v>
      </c>
      <c r="I793" s="749">
        <v>125315</v>
      </c>
      <c r="J793" s="749" t="s">
        <v>1216</v>
      </c>
      <c r="K793" s="749" t="s">
        <v>1218</v>
      </c>
      <c r="L793" s="752">
        <v>58.71</v>
      </c>
      <c r="M793" s="752">
        <v>1</v>
      </c>
      <c r="N793" s="753">
        <v>58.71</v>
      </c>
    </row>
    <row r="794" spans="1:14" ht="14.4" customHeight="1" x14ac:dyDescent="0.3">
      <c r="A794" s="747" t="s">
        <v>544</v>
      </c>
      <c r="B794" s="748" t="s">
        <v>545</v>
      </c>
      <c r="C794" s="749" t="s">
        <v>567</v>
      </c>
      <c r="D794" s="750" t="s">
        <v>568</v>
      </c>
      <c r="E794" s="751">
        <v>50113001</v>
      </c>
      <c r="F794" s="750" t="s">
        <v>570</v>
      </c>
      <c r="G794" s="749" t="s">
        <v>571</v>
      </c>
      <c r="H794" s="749">
        <v>191836</v>
      </c>
      <c r="I794" s="749">
        <v>91836</v>
      </c>
      <c r="J794" s="749" t="s">
        <v>1221</v>
      </c>
      <c r="K794" s="749" t="s">
        <v>1223</v>
      </c>
      <c r="L794" s="752">
        <v>44.660000000000011</v>
      </c>
      <c r="M794" s="752">
        <v>2</v>
      </c>
      <c r="N794" s="753">
        <v>89.320000000000022</v>
      </c>
    </row>
    <row r="795" spans="1:14" ht="14.4" customHeight="1" x14ac:dyDescent="0.3">
      <c r="A795" s="747" t="s">
        <v>544</v>
      </c>
      <c r="B795" s="748" t="s">
        <v>545</v>
      </c>
      <c r="C795" s="749" t="s">
        <v>567</v>
      </c>
      <c r="D795" s="750" t="s">
        <v>568</v>
      </c>
      <c r="E795" s="751">
        <v>50113001</v>
      </c>
      <c r="F795" s="750" t="s">
        <v>570</v>
      </c>
      <c r="G795" s="749" t="s">
        <v>571</v>
      </c>
      <c r="H795" s="749">
        <v>132087</v>
      </c>
      <c r="I795" s="749">
        <v>32087</v>
      </c>
      <c r="J795" s="749" t="s">
        <v>1629</v>
      </c>
      <c r="K795" s="749" t="s">
        <v>1630</v>
      </c>
      <c r="L795" s="752">
        <v>29.169999999999998</v>
      </c>
      <c r="M795" s="752">
        <v>7</v>
      </c>
      <c r="N795" s="753">
        <v>204.19</v>
      </c>
    </row>
    <row r="796" spans="1:14" ht="14.4" customHeight="1" x14ac:dyDescent="0.3">
      <c r="A796" s="747" t="s">
        <v>544</v>
      </c>
      <c r="B796" s="748" t="s">
        <v>545</v>
      </c>
      <c r="C796" s="749" t="s">
        <v>567</v>
      </c>
      <c r="D796" s="750" t="s">
        <v>568</v>
      </c>
      <c r="E796" s="751">
        <v>50113001</v>
      </c>
      <c r="F796" s="750" t="s">
        <v>570</v>
      </c>
      <c r="G796" s="749" t="s">
        <v>571</v>
      </c>
      <c r="H796" s="749">
        <v>132090</v>
      </c>
      <c r="I796" s="749">
        <v>32090</v>
      </c>
      <c r="J796" s="749" t="s">
        <v>1631</v>
      </c>
      <c r="K796" s="749" t="s">
        <v>1632</v>
      </c>
      <c r="L796" s="752">
        <v>27.49</v>
      </c>
      <c r="M796" s="752">
        <v>1</v>
      </c>
      <c r="N796" s="753">
        <v>27.49</v>
      </c>
    </row>
    <row r="797" spans="1:14" ht="14.4" customHeight="1" x14ac:dyDescent="0.3">
      <c r="A797" s="747" t="s">
        <v>544</v>
      </c>
      <c r="B797" s="748" t="s">
        <v>545</v>
      </c>
      <c r="C797" s="749" t="s">
        <v>567</v>
      </c>
      <c r="D797" s="750" t="s">
        <v>568</v>
      </c>
      <c r="E797" s="751">
        <v>50113001</v>
      </c>
      <c r="F797" s="750" t="s">
        <v>570</v>
      </c>
      <c r="G797" s="749" t="s">
        <v>571</v>
      </c>
      <c r="H797" s="749">
        <v>159673</v>
      </c>
      <c r="I797" s="749">
        <v>59673</v>
      </c>
      <c r="J797" s="749" t="s">
        <v>1227</v>
      </c>
      <c r="K797" s="749" t="s">
        <v>1229</v>
      </c>
      <c r="L797" s="752">
        <v>71.470000000000013</v>
      </c>
      <c r="M797" s="752">
        <v>3</v>
      </c>
      <c r="N797" s="753">
        <v>214.41000000000003</v>
      </c>
    </row>
    <row r="798" spans="1:14" ht="14.4" customHeight="1" x14ac:dyDescent="0.3">
      <c r="A798" s="747" t="s">
        <v>544</v>
      </c>
      <c r="B798" s="748" t="s">
        <v>545</v>
      </c>
      <c r="C798" s="749" t="s">
        <v>567</v>
      </c>
      <c r="D798" s="750" t="s">
        <v>568</v>
      </c>
      <c r="E798" s="751">
        <v>50113001</v>
      </c>
      <c r="F798" s="750" t="s">
        <v>570</v>
      </c>
      <c r="G798" s="749" t="s">
        <v>546</v>
      </c>
      <c r="H798" s="749">
        <v>142755</v>
      </c>
      <c r="I798" s="749">
        <v>42755</v>
      </c>
      <c r="J798" s="749" t="s">
        <v>1633</v>
      </c>
      <c r="K798" s="749" t="s">
        <v>1634</v>
      </c>
      <c r="L798" s="752">
        <v>591.37</v>
      </c>
      <c r="M798" s="752">
        <v>3</v>
      </c>
      <c r="N798" s="753">
        <v>1774.1100000000001</v>
      </c>
    </row>
    <row r="799" spans="1:14" ht="14.4" customHeight="1" x14ac:dyDescent="0.3">
      <c r="A799" s="747" t="s">
        <v>544</v>
      </c>
      <c r="B799" s="748" t="s">
        <v>545</v>
      </c>
      <c r="C799" s="749" t="s">
        <v>567</v>
      </c>
      <c r="D799" s="750" t="s">
        <v>568</v>
      </c>
      <c r="E799" s="751">
        <v>50113001</v>
      </c>
      <c r="F799" s="750" t="s">
        <v>570</v>
      </c>
      <c r="G799" s="749" t="s">
        <v>571</v>
      </c>
      <c r="H799" s="749">
        <v>214619</v>
      </c>
      <c r="I799" s="749">
        <v>214619</v>
      </c>
      <c r="J799" s="749" t="s">
        <v>1230</v>
      </c>
      <c r="K799" s="749" t="s">
        <v>1231</v>
      </c>
      <c r="L799" s="752">
        <v>224.4</v>
      </c>
      <c r="M799" s="752">
        <v>1</v>
      </c>
      <c r="N799" s="753">
        <v>224.4</v>
      </c>
    </row>
    <row r="800" spans="1:14" ht="14.4" customHeight="1" x14ac:dyDescent="0.3">
      <c r="A800" s="747" t="s">
        <v>544</v>
      </c>
      <c r="B800" s="748" t="s">
        <v>545</v>
      </c>
      <c r="C800" s="749" t="s">
        <v>567</v>
      </c>
      <c r="D800" s="750" t="s">
        <v>568</v>
      </c>
      <c r="E800" s="751">
        <v>50113001</v>
      </c>
      <c r="F800" s="750" t="s">
        <v>570</v>
      </c>
      <c r="G800" s="749" t="s">
        <v>580</v>
      </c>
      <c r="H800" s="749">
        <v>56972</v>
      </c>
      <c r="I800" s="749">
        <v>56972</v>
      </c>
      <c r="J800" s="749" t="s">
        <v>1240</v>
      </c>
      <c r="K800" s="749" t="s">
        <v>1241</v>
      </c>
      <c r="L800" s="752">
        <v>14.77</v>
      </c>
      <c r="M800" s="752">
        <v>8</v>
      </c>
      <c r="N800" s="753">
        <v>118.16</v>
      </c>
    </row>
    <row r="801" spans="1:14" ht="14.4" customHeight="1" x14ac:dyDescent="0.3">
      <c r="A801" s="747" t="s">
        <v>544</v>
      </c>
      <c r="B801" s="748" t="s">
        <v>545</v>
      </c>
      <c r="C801" s="749" t="s">
        <v>567</v>
      </c>
      <c r="D801" s="750" t="s">
        <v>568</v>
      </c>
      <c r="E801" s="751">
        <v>50113001</v>
      </c>
      <c r="F801" s="750" t="s">
        <v>570</v>
      </c>
      <c r="G801" s="749" t="s">
        <v>580</v>
      </c>
      <c r="H801" s="749">
        <v>56976</v>
      </c>
      <c r="I801" s="749">
        <v>56976</v>
      </c>
      <c r="J801" s="749" t="s">
        <v>1242</v>
      </c>
      <c r="K801" s="749" t="s">
        <v>1243</v>
      </c>
      <c r="L801" s="752">
        <v>11.840000000000003</v>
      </c>
      <c r="M801" s="752">
        <v>5</v>
      </c>
      <c r="N801" s="753">
        <v>59.200000000000017</v>
      </c>
    </row>
    <row r="802" spans="1:14" ht="14.4" customHeight="1" x14ac:dyDescent="0.3">
      <c r="A802" s="747" t="s">
        <v>544</v>
      </c>
      <c r="B802" s="748" t="s">
        <v>545</v>
      </c>
      <c r="C802" s="749" t="s">
        <v>567</v>
      </c>
      <c r="D802" s="750" t="s">
        <v>568</v>
      </c>
      <c r="E802" s="751">
        <v>50113001</v>
      </c>
      <c r="F802" s="750" t="s">
        <v>570</v>
      </c>
      <c r="G802" s="749" t="s">
        <v>580</v>
      </c>
      <c r="H802" s="749">
        <v>56983</v>
      </c>
      <c r="I802" s="749">
        <v>56983</v>
      </c>
      <c r="J802" s="749" t="s">
        <v>1635</v>
      </c>
      <c r="K802" s="749" t="s">
        <v>1636</v>
      </c>
      <c r="L802" s="752">
        <v>100.59999999999994</v>
      </c>
      <c r="M802" s="752">
        <v>2</v>
      </c>
      <c r="N802" s="753">
        <v>201.19999999999987</v>
      </c>
    </row>
    <row r="803" spans="1:14" ht="14.4" customHeight="1" x14ac:dyDescent="0.3">
      <c r="A803" s="747" t="s">
        <v>544</v>
      </c>
      <c r="B803" s="748" t="s">
        <v>545</v>
      </c>
      <c r="C803" s="749" t="s">
        <v>567</v>
      </c>
      <c r="D803" s="750" t="s">
        <v>568</v>
      </c>
      <c r="E803" s="751">
        <v>50113001</v>
      </c>
      <c r="F803" s="750" t="s">
        <v>570</v>
      </c>
      <c r="G803" s="749" t="s">
        <v>571</v>
      </c>
      <c r="H803" s="749">
        <v>146444</v>
      </c>
      <c r="I803" s="749">
        <v>46444</v>
      </c>
      <c r="J803" s="749" t="s">
        <v>1244</v>
      </c>
      <c r="K803" s="749" t="s">
        <v>1245</v>
      </c>
      <c r="L803" s="752">
        <v>349.90000000000003</v>
      </c>
      <c r="M803" s="752">
        <v>2</v>
      </c>
      <c r="N803" s="753">
        <v>699.80000000000007</v>
      </c>
    </row>
    <row r="804" spans="1:14" ht="14.4" customHeight="1" x14ac:dyDescent="0.3">
      <c r="A804" s="747" t="s">
        <v>544</v>
      </c>
      <c r="B804" s="748" t="s">
        <v>545</v>
      </c>
      <c r="C804" s="749" t="s">
        <v>567</v>
      </c>
      <c r="D804" s="750" t="s">
        <v>568</v>
      </c>
      <c r="E804" s="751">
        <v>50113001</v>
      </c>
      <c r="F804" s="750" t="s">
        <v>570</v>
      </c>
      <c r="G804" s="749" t="s">
        <v>580</v>
      </c>
      <c r="H804" s="749">
        <v>138854</v>
      </c>
      <c r="I804" s="749">
        <v>138854</v>
      </c>
      <c r="J804" s="749" t="s">
        <v>1248</v>
      </c>
      <c r="K804" s="749" t="s">
        <v>675</v>
      </c>
      <c r="L804" s="752">
        <v>422.87000000000012</v>
      </c>
      <c r="M804" s="752">
        <v>1</v>
      </c>
      <c r="N804" s="753">
        <v>422.87000000000012</v>
      </c>
    </row>
    <row r="805" spans="1:14" ht="14.4" customHeight="1" x14ac:dyDescent="0.3">
      <c r="A805" s="747" t="s">
        <v>544</v>
      </c>
      <c r="B805" s="748" t="s">
        <v>545</v>
      </c>
      <c r="C805" s="749" t="s">
        <v>567</v>
      </c>
      <c r="D805" s="750" t="s">
        <v>568</v>
      </c>
      <c r="E805" s="751">
        <v>50113001</v>
      </c>
      <c r="F805" s="750" t="s">
        <v>570</v>
      </c>
      <c r="G805" s="749" t="s">
        <v>580</v>
      </c>
      <c r="H805" s="749">
        <v>174730</v>
      </c>
      <c r="I805" s="749">
        <v>174730</v>
      </c>
      <c r="J805" s="749" t="s">
        <v>1637</v>
      </c>
      <c r="K805" s="749" t="s">
        <v>1638</v>
      </c>
      <c r="L805" s="752">
        <v>1961.83</v>
      </c>
      <c r="M805" s="752">
        <v>1</v>
      </c>
      <c r="N805" s="753">
        <v>1961.83</v>
      </c>
    </row>
    <row r="806" spans="1:14" ht="14.4" customHeight="1" x14ac:dyDescent="0.3">
      <c r="A806" s="747" t="s">
        <v>544</v>
      </c>
      <c r="B806" s="748" t="s">
        <v>545</v>
      </c>
      <c r="C806" s="749" t="s">
        <v>567</v>
      </c>
      <c r="D806" s="750" t="s">
        <v>568</v>
      </c>
      <c r="E806" s="751">
        <v>50113001</v>
      </c>
      <c r="F806" s="750" t="s">
        <v>570</v>
      </c>
      <c r="G806" s="749" t="s">
        <v>580</v>
      </c>
      <c r="H806" s="749">
        <v>150309</v>
      </c>
      <c r="I806" s="749">
        <v>50309</v>
      </c>
      <c r="J806" s="749" t="s">
        <v>1251</v>
      </c>
      <c r="K806" s="749" t="s">
        <v>955</v>
      </c>
      <c r="L806" s="752">
        <v>34.690000000000005</v>
      </c>
      <c r="M806" s="752">
        <v>1</v>
      </c>
      <c r="N806" s="753">
        <v>34.690000000000005</v>
      </c>
    </row>
    <row r="807" spans="1:14" ht="14.4" customHeight="1" x14ac:dyDescent="0.3">
      <c r="A807" s="747" t="s">
        <v>544</v>
      </c>
      <c r="B807" s="748" t="s">
        <v>545</v>
      </c>
      <c r="C807" s="749" t="s">
        <v>567</v>
      </c>
      <c r="D807" s="750" t="s">
        <v>568</v>
      </c>
      <c r="E807" s="751">
        <v>50113001</v>
      </c>
      <c r="F807" s="750" t="s">
        <v>570</v>
      </c>
      <c r="G807" s="749" t="s">
        <v>580</v>
      </c>
      <c r="H807" s="749">
        <v>150318</v>
      </c>
      <c r="I807" s="749">
        <v>50318</v>
      </c>
      <c r="J807" s="749" t="s">
        <v>1253</v>
      </c>
      <c r="K807" s="749" t="s">
        <v>1254</v>
      </c>
      <c r="L807" s="752">
        <v>209.32</v>
      </c>
      <c r="M807" s="752">
        <v>1</v>
      </c>
      <c r="N807" s="753">
        <v>209.32</v>
      </c>
    </row>
    <row r="808" spans="1:14" ht="14.4" customHeight="1" x14ac:dyDescent="0.3">
      <c r="A808" s="747" t="s">
        <v>544</v>
      </c>
      <c r="B808" s="748" t="s">
        <v>545</v>
      </c>
      <c r="C808" s="749" t="s">
        <v>567</v>
      </c>
      <c r="D808" s="750" t="s">
        <v>568</v>
      </c>
      <c r="E808" s="751">
        <v>50113001</v>
      </c>
      <c r="F808" s="750" t="s">
        <v>570</v>
      </c>
      <c r="G808" s="749" t="s">
        <v>580</v>
      </c>
      <c r="H808" s="749">
        <v>194361</v>
      </c>
      <c r="I808" s="749">
        <v>194361</v>
      </c>
      <c r="J808" s="749" t="s">
        <v>1257</v>
      </c>
      <c r="K808" s="749" t="s">
        <v>1258</v>
      </c>
      <c r="L808" s="752">
        <v>1272.1500000000001</v>
      </c>
      <c r="M808" s="752">
        <v>1</v>
      </c>
      <c r="N808" s="753">
        <v>1272.1500000000001</v>
      </c>
    </row>
    <row r="809" spans="1:14" ht="14.4" customHeight="1" x14ac:dyDescent="0.3">
      <c r="A809" s="747" t="s">
        <v>544</v>
      </c>
      <c r="B809" s="748" t="s">
        <v>545</v>
      </c>
      <c r="C809" s="749" t="s">
        <v>567</v>
      </c>
      <c r="D809" s="750" t="s">
        <v>568</v>
      </c>
      <c r="E809" s="751">
        <v>50113001</v>
      </c>
      <c r="F809" s="750" t="s">
        <v>570</v>
      </c>
      <c r="G809" s="749" t="s">
        <v>571</v>
      </c>
      <c r="H809" s="749">
        <v>113808</v>
      </c>
      <c r="I809" s="749">
        <v>13808</v>
      </c>
      <c r="J809" s="749" t="s">
        <v>1259</v>
      </c>
      <c r="K809" s="749" t="s">
        <v>1639</v>
      </c>
      <c r="L809" s="752">
        <v>600.90999999999985</v>
      </c>
      <c r="M809" s="752">
        <v>2</v>
      </c>
      <c r="N809" s="753">
        <v>1201.8199999999997</v>
      </c>
    </row>
    <row r="810" spans="1:14" ht="14.4" customHeight="1" x14ac:dyDescent="0.3">
      <c r="A810" s="747" t="s">
        <v>544</v>
      </c>
      <c r="B810" s="748" t="s">
        <v>545</v>
      </c>
      <c r="C810" s="749" t="s">
        <v>567</v>
      </c>
      <c r="D810" s="750" t="s">
        <v>568</v>
      </c>
      <c r="E810" s="751">
        <v>50113001</v>
      </c>
      <c r="F810" s="750" t="s">
        <v>570</v>
      </c>
      <c r="G810" s="749" t="s">
        <v>580</v>
      </c>
      <c r="H810" s="749">
        <v>849896</v>
      </c>
      <c r="I810" s="749">
        <v>134281</v>
      </c>
      <c r="J810" s="749" t="s">
        <v>1260</v>
      </c>
      <c r="K810" s="749" t="s">
        <v>1261</v>
      </c>
      <c r="L810" s="752">
        <v>114.87</v>
      </c>
      <c r="M810" s="752">
        <v>4</v>
      </c>
      <c r="N810" s="753">
        <v>459.48</v>
      </c>
    </row>
    <row r="811" spans="1:14" ht="14.4" customHeight="1" x14ac:dyDescent="0.3">
      <c r="A811" s="747" t="s">
        <v>544</v>
      </c>
      <c r="B811" s="748" t="s">
        <v>545</v>
      </c>
      <c r="C811" s="749" t="s">
        <v>567</v>
      </c>
      <c r="D811" s="750" t="s">
        <v>568</v>
      </c>
      <c r="E811" s="751">
        <v>50113001</v>
      </c>
      <c r="F811" s="750" t="s">
        <v>570</v>
      </c>
      <c r="G811" s="749" t="s">
        <v>546</v>
      </c>
      <c r="H811" s="749">
        <v>214627</v>
      </c>
      <c r="I811" s="749">
        <v>214627</v>
      </c>
      <c r="J811" s="749" t="s">
        <v>1266</v>
      </c>
      <c r="K811" s="749" t="s">
        <v>1267</v>
      </c>
      <c r="L811" s="752">
        <v>83.330000000000013</v>
      </c>
      <c r="M811" s="752">
        <v>1</v>
      </c>
      <c r="N811" s="753">
        <v>83.330000000000013</v>
      </c>
    </row>
    <row r="812" spans="1:14" ht="14.4" customHeight="1" x14ac:dyDescent="0.3">
      <c r="A812" s="747" t="s">
        <v>544</v>
      </c>
      <c r="B812" s="748" t="s">
        <v>545</v>
      </c>
      <c r="C812" s="749" t="s">
        <v>567</v>
      </c>
      <c r="D812" s="750" t="s">
        <v>568</v>
      </c>
      <c r="E812" s="751">
        <v>50113001</v>
      </c>
      <c r="F812" s="750" t="s">
        <v>570</v>
      </c>
      <c r="G812" s="749" t="s">
        <v>580</v>
      </c>
      <c r="H812" s="749">
        <v>142080</v>
      </c>
      <c r="I812" s="749">
        <v>142080</v>
      </c>
      <c r="J812" s="749" t="s">
        <v>1270</v>
      </c>
      <c r="K812" s="749" t="s">
        <v>1640</v>
      </c>
      <c r="L812" s="752">
        <v>408.93000000000012</v>
      </c>
      <c r="M812" s="752">
        <v>1</v>
      </c>
      <c r="N812" s="753">
        <v>408.93000000000012</v>
      </c>
    </row>
    <row r="813" spans="1:14" ht="14.4" customHeight="1" x14ac:dyDescent="0.3">
      <c r="A813" s="747" t="s">
        <v>544</v>
      </c>
      <c r="B813" s="748" t="s">
        <v>545</v>
      </c>
      <c r="C813" s="749" t="s">
        <v>567</v>
      </c>
      <c r="D813" s="750" t="s">
        <v>568</v>
      </c>
      <c r="E813" s="751">
        <v>50113001</v>
      </c>
      <c r="F813" s="750" t="s">
        <v>570</v>
      </c>
      <c r="G813" s="749" t="s">
        <v>580</v>
      </c>
      <c r="H813" s="749">
        <v>115551</v>
      </c>
      <c r="I813" s="749">
        <v>115551</v>
      </c>
      <c r="J813" s="749" t="s">
        <v>1641</v>
      </c>
      <c r="K813" s="749" t="s">
        <v>1642</v>
      </c>
      <c r="L813" s="752">
        <v>71.125</v>
      </c>
      <c r="M813" s="752">
        <v>2</v>
      </c>
      <c r="N813" s="753">
        <v>142.25</v>
      </c>
    </row>
    <row r="814" spans="1:14" ht="14.4" customHeight="1" x14ac:dyDescent="0.3">
      <c r="A814" s="747" t="s">
        <v>544</v>
      </c>
      <c r="B814" s="748" t="s">
        <v>545</v>
      </c>
      <c r="C814" s="749" t="s">
        <v>567</v>
      </c>
      <c r="D814" s="750" t="s">
        <v>568</v>
      </c>
      <c r="E814" s="751">
        <v>50113001</v>
      </c>
      <c r="F814" s="750" t="s">
        <v>570</v>
      </c>
      <c r="G814" s="749" t="s">
        <v>580</v>
      </c>
      <c r="H814" s="749">
        <v>131934</v>
      </c>
      <c r="I814" s="749">
        <v>31934</v>
      </c>
      <c r="J814" s="749" t="s">
        <v>1643</v>
      </c>
      <c r="K814" s="749" t="s">
        <v>1644</v>
      </c>
      <c r="L814" s="752">
        <v>49.660000448890798</v>
      </c>
      <c r="M814" s="752">
        <v>3</v>
      </c>
      <c r="N814" s="753">
        <v>148.9800013466724</v>
      </c>
    </row>
    <row r="815" spans="1:14" ht="14.4" customHeight="1" x14ac:dyDescent="0.3">
      <c r="A815" s="747" t="s">
        <v>544</v>
      </c>
      <c r="B815" s="748" t="s">
        <v>545</v>
      </c>
      <c r="C815" s="749" t="s">
        <v>567</v>
      </c>
      <c r="D815" s="750" t="s">
        <v>568</v>
      </c>
      <c r="E815" s="751">
        <v>50113001</v>
      </c>
      <c r="F815" s="750" t="s">
        <v>570</v>
      </c>
      <c r="G815" s="749" t="s">
        <v>571</v>
      </c>
      <c r="H815" s="749">
        <v>202789</v>
      </c>
      <c r="I815" s="749">
        <v>202789</v>
      </c>
      <c r="J815" s="749" t="s">
        <v>1272</v>
      </c>
      <c r="K815" s="749" t="s">
        <v>1273</v>
      </c>
      <c r="L815" s="752">
        <v>70.754666666666665</v>
      </c>
      <c r="M815" s="752">
        <v>15</v>
      </c>
      <c r="N815" s="753">
        <v>1061.32</v>
      </c>
    </row>
    <row r="816" spans="1:14" ht="14.4" customHeight="1" x14ac:dyDescent="0.3">
      <c r="A816" s="747" t="s">
        <v>544</v>
      </c>
      <c r="B816" s="748" t="s">
        <v>545</v>
      </c>
      <c r="C816" s="749" t="s">
        <v>567</v>
      </c>
      <c r="D816" s="750" t="s">
        <v>568</v>
      </c>
      <c r="E816" s="751">
        <v>50113001</v>
      </c>
      <c r="F816" s="750" t="s">
        <v>570</v>
      </c>
      <c r="G816" s="749" t="s">
        <v>571</v>
      </c>
      <c r="H816" s="749">
        <v>130434</v>
      </c>
      <c r="I816" s="749">
        <v>30434</v>
      </c>
      <c r="J816" s="749" t="s">
        <v>1275</v>
      </c>
      <c r="K816" s="749" t="s">
        <v>1276</v>
      </c>
      <c r="L816" s="752">
        <v>156.62000000000003</v>
      </c>
      <c r="M816" s="752">
        <v>2</v>
      </c>
      <c r="N816" s="753">
        <v>313.24000000000007</v>
      </c>
    </row>
    <row r="817" spans="1:14" ht="14.4" customHeight="1" x14ac:dyDescent="0.3">
      <c r="A817" s="747" t="s">
        <v>544</v>
      </c>
      <c r="B817" s="748" t="s">
        <v>545</v>
      </c>
      <c r="C817" s="749" t="s">
        <v>567</v>
      </c>
      <c r="D817" s="750" t="s">
        <v>568</v>
      </c>
      <c r="E817" s="751">
        <v>50113001</v>
      </c>
      <c r="F817" s="750" t="s">
        <v>570</v>
      </c>
      <c r="G817" s="749" t="s">
        <v>580</v>
      </c>
      <c r="H817" s="749">
        <v>201082</v>
      </c>
      <c r="I817" s="749">
        <v>201082</v>
      </c>
      <c r="J817" s="749" t="s">
        <v>1277</v>
      </c>
      <c r="K817" s="749" t="s">
        <v>1278</v>
      </c>
      <c r="L817" s="752">
        <v>69.460000000000008</v>
      </c>
      <c r="M817" s="752">
        <v>3</v>
      </c>
      <c r="N817" s="753">
        <v>208.38000000000002</v>
      </c>
    </row>
    <row r="818" spans="1:14" ht="14.4" customHeight="1" x14ac:dyDescent="0.3">
      <c r="A818" s="747" t="s">
        <v>544</v>
      </c>
      <c r="B818" s="748" t="s">
        <v>545</v>
      </c>
      <c r="C818" s="749" t="s">
        <v>567</v>
      </c>
      <c r="D818" s="750" t="s">
        <v>568</v>
      </c>
      <c r="E818" s="751">
        <v>50113001</v>
      </c>
      <c r="F818" s="750" t="s">
        <v>570</v>
      </c>
      <c r="G818" s="749" t="s">
        <v>571</v>
      </c>
      <c r="H818" s="749">
        <v>112023</v>
      </c>
      <c r="I818" s="749">
        <v>12023</v>
      </c>
      <c r="J818" s="749" t="s">
        <v>1285</v>
      </c>
      <c r="K818" s="749" t="s">
        <v>1286</v>
      </c>
      <c r="L818" s="752">
        <v>70.505714285714305</v>
      </c>
      <c r="M818" s="752">
        <v>7</v>
      </c>
      <c r="N818" s="753">
        <v>493.54000000000013</v>
      </c>
    </row>
    <row r="819" spans="1:14" ht="14.4" customHeight="1" x14ac:dyDescent="0.3">
      <c r="A819" s="747" t="s">
        <v>544</v>
      </c>
      <c r="B819" s="748" t="s">
        <v>545</v>
      </c>
      <c r="C819" s="749" t="s">
        <v>567</v>
      </c>
      <c r="D819" s="750" t="s">
        <v>568</v>
      </c>
      <c r="E819" s="751">
        <v>50113001</v>
      </c>
      <c r="F819" s="750" t="s">
        <v>570</v>
      </c>
      <c r="G819" s="749" t="s">
        <v>571</v>
      </c>
      <c r="H819" s="749">
        <v>840155</v>
      </c>
      <c r="I819" s="749">
        <v>0</v>
      </c>
      <c r="J819" s="749" t="s">
        <v>1287</v>
      </c>
      <c r="K819" s="749" t="s">
        <v>546</v>
      </c>
      <c r="L819" s="752">
        <v>62.85</v>
      </c>
      <c r="M819" s="752">
        <v>1</v>
      </c>
      <c r="N819" s="753">
        <v>62.85</v>
      </c>
    </row>
    <row r="820" spans="1:14" ht="14.4" customHeight="1" x14ac:dyDescent="0.3">
      <c r="A820" s="747" t="s">
        <v>544</v>
      </c>
      <c r="B820" s="748" t="s">
        <v>545</v>
      </c>
      <c r="C820" s="749" t="s">
        <v>567</v>
      </c>
      <c r="D820" s="750" t="s">
        <v>568</v>
      </c>
      <c r="E820" s="751">
        <v>50113001</v>
      </c>
      <c r="F820" s="750" t="s">
        <v>570</v>
      </c>
      <c r="G820" s="749" t="s">
        <v>571</v>
      </c>
      <c r="H820" s="749">
        <v>840333</v>
      </c>
      <c r="I820" s="749">
        <v>0</v>
      </c>
      <c r="J820" s="749" t="s">
        <v>1645</v>
      </c>
      <c r="K820" s="749" t="s">
        <v>546</v>
      </c>
      <c r="L820" s="752">
        <v>23.689999999999998</v>
      </c>
      <c r="M820" s="752">
        <v>1</v>
      </c>
      <c r="N820" s="753">
        <v>23.689999999999998</v>
      </c>
    </row>
    <row r="821" spans="1:14" ht="14.4" customHeight="1" x14ac:dyDescent="0.3">
      <c r="A821" s="747" t="s">
        <v>544</v>
      </c>
      <c r="B821" s="748" t="s">
        <v>545</v>
      </c>
      <c r="C821" s="749" t="s">
        <v>567</v>
      </c>
      <c r="D821" s="750" t="s">
        <v>568</v>
      </c>
      <c r="E821" s="751">
        <v>50113001</v>
      </c>
      <c r="F821" s="750" t="s">
        <v>570</v>
      </c>
      <c r="G821" s="749" t="s">
        <v>571</v>
      </c>
      <c r="H821" s="749">
        <v>100641</v>
      </c>
      <c r="I821" s="749">
        <v>641</v>
      </c>
      <c r="J821" s="749" t="s">
        <v>1294</v>
      </c>
      <c r="K821" s="749" t="s">
        <v>1295</v>
      </c>
      <c r="L821" s="752">
        <v>31.24</v>
      </c>
      <c r="M821" s="752">
        <v>1</v>
      </c>
      <c r="N821" s="753">
        <v>31.24</v>
      </c>
    </row>
    <row r="822" spans="1:14" ht="14.4" customHeight="1" x14ac:dyDescent="0.3">
      <c r="A822" s="747" t="s">
        <v>544</v>
      </c>
      <c r="B822" s="748" t="s">
        <v>545</v>
      </c>
      <c r="C822" s="749" t="s">
        <v>567</v>
      </c>
      <c r="D822" s="750" t="s">
        <v>568</v>
      </c>
      <c r="E822" s="751">
        <v>50113001</v>
      </c>
      <c r="F822" s="750" t="s">
        <v>570</v>
      </c>
      <c r="G822" s="749" t="s">
        <v>571</v>
      </c>
      <c r="H822" s="749">
        <v>840464</v>
      </c>
      <c r="I822" s="749">
        <v>0</v>
      </c>
      <c r="J822" s="749" t="s">
        <v>1296</v>
      </c>
      <c r="K822" s="749" t="s">
        <v>1297</v>
      </c>
      <c r="L822" s="752">
        <v>45.09999999999998</v>
      </c>
      <c r="M822" s="752">
        <v>1</v>
      </c>
      <c r="N822" s="753">
        <v>45.09999999999998</v>
      </c>
    </row>
    <row r="823" spans="1:14" ht="14.4" customHeight="1" x14ac:dyDescent="0.3">
      <c r="A823" s="747" t="s">
        <v>544</v>
      </c>
      <c r="B823" s="748" t="s">
        <v>545</v>
      </c>
      <c r="C823" s="749" t="s">
        <v>567</v>
      </c>
      <c r="D823" s="750" t="s">
        <v>568</v>
      </c>
      <c r="E823" s="751">
        <v>50113001</v>
      </c>
      <c r="F823" s="750" t="s">
        <v>570</v>
      </c>
      <c r="G823" s="749" t="s">
        <v>571</v>
      </c>
      <c r="H823" s="749">
        <v>173208</v>
      </c>
      <c r="I823" s="749">
        <v>173208</v>
      </c>
      <c r="J823" s="749" t="s">
        <v>1646</v>
      </c>
      <c r="K823" s="749" t="s">
        <v>1647</v>
      </c>
      <c r="L823" s="752">
        <v>89.990000000000009</v>
      </c>
      <c r="M823" s="752">
        <v>1</v>
      </c>
      <c r="N823" s="753">
        <v>89.990000000000009</v>
      </c>
    </row>
    <row r="824" spans="1:14" ht="14.4" customHeight="1" x14ac:dyDescent="0.3">
      <c r="A824" s="747" t="s">
        <v>544</v>
      </c>
      <c r="B824" s="748" t="s">
        <v>545</v>
      </c>
      <c r="C824" s="749" t="s">
        <v>567</v>
      </c>
      <c r="D824" s="750" t="s">
        <v>568</v>
      </c>
      <c r="E824" s="751">
        <v>50113001</v>
      </c>
      <c r="F824" s="750" t="s">
        <v>570</v>
      </c>
      <c r="G824" s="749" t="s">
        <v>571</v>
      </c>
      <c r="H824" s="749">
        <v>148673</v>
      </c>
      <c r="I824" s="749">
        <v>148673</v>
      </c>
      <c r="J824" s="749" t="s">
        <v>1300</v>
      </c>
      <c r="K824" s="749" t="s">
        <v>1076</v>
      </c>
      <c r="L824" s="752">
        <v>133.02000000000004</v>
      </c>
      <c r="M824" s="752">
        <v>1</v>
      </c>
      <c r="N824" s="753">
        <v>133.02000000000004</v>
      </c>
    </row>
    <row r="825" spans="1:14" ht="14.4" customHeight="1" x14ac:dyDescent="0.3">
      <c r="A825" s="747" t="s">
        <v>544</v>
      </c>
      <c r="B825" s="748" t="s">
        <v>545</v>
      </c>
      <c r="C825" s="749" t="s">
        <v>567</v>
      </c>
      <c r="D825" s="750" t="s">
        <v>568</v>
      </c>
      <c r="E825" s="751">
        <v>50113001</v>
      </c>
      <c r="F825" s="750" t="s">
        <v>570</v>
      </c>
      <c r="G825" s="749" t="s">
        <v>571</v>
      </c>
      <c r="H825" s="749">
        <v>158893</v>
      </c>
      <c r="I825" s="749">
        <v>58893</v>
      </c>
      <c r="J825" s="749" t="s">
        <v>1301</v>
      </c>
      <c r="K825" s="749" t="s">
        <v>1302</v>
      </c>
      <c r="L825" s="752">
        <v>160.71</v>
      </c>
      <c r="M825" s="752">
        <v>1</v>
      </c>
      <c r="N825" s="753">
        <v>160.71</v>
      </c>
    </row>
    <row r="826" spans="1:14" ht="14.4" customHeight="1" x14ac:dyDescent="0.3">
      <c r="A826" s="747" t="s">
        <v>544</v>
      </c>
      <c r="B826" s="748" t="s">
        <v>545</v>
      </c>
      <c r="C826" s="749" t="s">
        <v>567</v>
      </c>
      <c r="D826" s="750" t="s">
        <v>568</v>
      </c>
      <c r="E826" s="751">
        <v>50113001</v>
      </c>
      <c r="F826" s="750" t="s">
        <v>570</v>
      </c>
      <c r="G826" s="749" t="s">
        <v>580</v>
      </c>
      <c r="H826" s="749">
        <v>199600</v>
      </c>
      <c r="I826" s="749">
        <v>99600</v>
      </c>
      <c r="J826" s="749" t="s">
        <v>1303</v>
      </c>
      <c r="K826" s="749" t="s">
        <v>1252</v>
      </c>
      <c r="L826" s="752">
        <v>99.790000000000035</v>
      </c>
      <c r="M826" s="752">
        <v>1</v>
      </c>
      <c r="N826" s="753">
        <v>99.790000000000035</v>
      </c>
    </row>
    <row r="827" spans="1:14" ht="14.4" customHeight="1" x14ac:dyDescent="0.3">
      <c r="A827" s="747" t="s">
        <v>544</v>
      </c>
      <c r="B827" s="748" t="s">
        <v>545</v>
      </c>
      <c r="C827" s="749" t="s">
        <v>567</v>
      </c>
      <c r="D827" s="750" t="s">
        <v>568</v>
      </c>
      <c r="E827" s="751">
        <v>50113001</v>
      </c>
      <c r="F827" s="750" t="s">
        <v>570</v>
      </c>
      <c r="G827" s="749" t="s">
        <v>580</v>
      </c>
      <c r="H827" s="749">
        <v>153950</v>
      </c>
      <c r="I827" s="749">
        <v>53950</v>
      </c>
      <c r="J827" s="749" t="s">
        <v>1305</v>
      </c>
      <c r="K827" s="749" t="s">
        <v>1306</v>
      </c>
      <c r="L827" s="752">
        <v>91.54000000000002</v>
      </c>
      <c r="M827" s="752">
        <v>1</v>
      </c>
      <c r="N827" s="753">
        <v>91.54000000000002</v>
      </c>
    </row>
    <row r="828" spans="1:14" ht="14.4" customHeight="1" x14ac:dyDescent="0.3">
      <c r="A828" s="747" t="s">
        <v>544</v>
      </c>
      <c r="B828" s="748" t="s">
        <v>545</v>
      </c>
      <c r="C828" s="749" t="s">
        <v>567</v>
      </c>
      <c r="D828" s="750" t="s">
        <v>568</v>
      </c>
      <c r="E828" s="751">
        <v>50113001</v>
      </c>
      <c r="F828" s="750" t="s">
        <v>570</v>
      </c>
      <c r="G828" s="749" t="s">
        <v>580</v>
      </c>
      <c r="H828" s="749">
        <v>989453</v>
      </c>
      <c r="I828" s="749">
        <v>146899</v>
      </c>
      <c r="J828" s="749" t="s">
        <v>1307</v>
      </c>
      <c r="K828" s="749" t="s">
        <v>1309</v>
      </c>
      <c r="L828" s="752">
        <v>45.490000000000009</v>
      </c>
      <c r="M828" s="752">
        <v>3</v>
      </c>
      <c r="N828" s="753">
        <v>136.47000000000003</v>
      </c>
    </row>
    <row r="829" spans="1:14" ht="14.4" customHeight="1" x14ac:dyDescent="0.3">
      <c r="A829" s="747" t="s">
        <v>544</v>
      </c>
      <c r="B829" s="748" t="s">
        <v>545</v>
      </c>
      <c r="C829" s="749" t="s">
        <v>567</v>
      </c>
      <c r="D829" s="750" t="s">
        <v>568</v>
      </c>
      <c r="E829" s="751">
        <v>50113001</v>
      </c>
      <c r="F829" s="750" t="s">
        <v>570</v>
      </c>
      <c r="G829" s="749" t="s">
        <v>580</v>
      </c>
      <c r="H829" s="749">
        <v>846141</v>
      </c>
      <c r="I829" s="749">
        <v>107794</v>
      </c>
      <c r="J829" s="749" t="s">
        <v>1648</v>
      </c>
      <c r="K829" s="749" t="s">
        <v>1649</v>
      </c>
      <c r="L829" s="752">
        <v>288.94</v>
      </c>
      <c r="M829" s="752">
        <v>1</v>
      </c>
      <c r="N829" s="753">
        <v>288.94</v>
      </c>
    </row>
    <row r="830" spans="1:14" ht="14.4" customHeight="1" x14ac:dyDescent="0.3">
      <c r="A830" s="747" t="s">
        <v>544</v>
      </c>
      <c r="B830" s="748" t="s">
        <v>545</v>
      </c>
      <c r="C830" s="749" t="s">
        <v>567</v>
      </c>
      <c r="D830" s="750" t="s">
        <v>568</v>
      </c>
      <c r="E830" s="751">
        <v>50113001</v>
      </c>
      <c r="F830" s="750" t="s">
        <v>570</v>
      </c>
      <c r="G830" s="749" t="s">
        <v>580</v>
      </c>
      <c r="H830" s="749">
        <v>149483</v>
      </c>
      <c r="I830" s="749">
        <v>149483</v>
      </c>
      <c r="J830" s="749" t="s">
        <v>1314</v>
      </c>
      <c r="K830" s="749" t="s">
        <v>1315</v>
      </c>
      <c r="L830" s="752">
        <v>138.66999999999999</v>
      </c>
      <c r="M830" s="752">
        <v>3</v>
      </c>
      <c r="N830" s="753">
        <v>416.01</v>
      </c>
    </row>
    <row r="831" spans="1:14" ht="14.4" customHeight="1" x14ac:dyDescent="0.3">
      <c r="A831" s="747" t="s">
        <v>544</v>
      </c>
      <c r="B831" s="748" t="s">
        <v>545</v>
      </c>
      <c r="C831" s="749" t="s">
        <v>567</v>
      </c>
      <c r="D831" s="750" t="s">
        <v>568</v>
      </c>
      <c r="E831" s="751">
        <v>50113002</v>
      </c>
      <c r="F831" s="750" t="s">
        <v>1650</v>
      </c>
      <c r="G831" s="749" t="s">
        <v>571</v>
      </c>
      <c r="H831" s="749">
        <v>397302</v>
      </c>
      <c r="I831" s="749">
        <v>3290</v>
      </c>
      <c r="J831" s="749" t="s">
        <v>1651</v>
      </c>
      <c r="K831" s="749" t="s">
        <v>1652</v>
      </c>
      <c r="L831" s="752">
        <v>1285.8999999999999</v>
      </c>
      <c r="M831" s="752">
        <v>7</v>
      </c>
      <c r="N831" s="753">
        <v>9001.2999999999993</v>
      </c>
    </row>
    <row r="832" spans="1:14" ht="14.4" customHeight="1" x14ac:dyDescent="0.3">
      <c r="A832" s="747" t="s">
        <v>544</v>
      </c>
      <c r="B832" s="748" t="s">
        <v>545</v>
      </c>
      <c r="C832" s="749" t="s">
        <v>567</v>
      </c>
      <c r="D832" s="750" t="s">
        <v>568</v>
      </c>
      <c r="E832" s="751">
        <v>50113006</v>
      </c>
      <c r="F832" s="750" t="s">
        <v>1317</v>
      </c>
      <c r="G832" s="749" t="s">
        <v>580</v>
      </c>
      <c r="H832" s="749">
        <v>33833</v>
      </c>
      <c r="I832" s="749">
        <v>33833</v>
      </c>
      <c r="J832" s="749" t="s">
        <v>1321</v>
      </c>
      <c r="K832" s="749" t="s">
        <v>1319</v>
      </c>
      <c r="L832" s="752">
        <v>163.89125000000001</v>
      </c>
      <c r="M832" s="752">
        <v>8</v>
      </c>
      <c r="N832" s="753">
        <v>1311.13</v>
      </c>
    </row>
    <row r="833" spans="1:14" ht="14.4" customHeight="1" x14ac:dyDescent="0.3">
      <c r="A833" s="747" t="s">
        <v>544</v>
      </c>
      <c r="B833" s="748" t="s">
        <v>545</v>
      </c>
      <c r="C833" s="749" t="s">
        <v>567</v>
      </c>
      <c r="D833" s="750" t="s">
        <v>568</v>
      </c>
      <c r="E833" s="751">
        <v>50113006</v>
      </c>
      <c r="F833" s="750" t="s">
        <v>1317</v>
      </c>
      <c r="G833" s="749" t="s">
        <v>580</v>
      </c>
      <c r="H833" s="749">
        <v>133339</v>
      </c>
      <c r="I833" s="749">
        <v>33339</v>
      </c>
      <c r="J833" s="749" t="s">
        <v>1322</v>
      </c>
      <c r="K833" s="749" t="s">
        <v>1323</v>
      </c>
      <c r="L833" s="752">
        <v>40.920000000000009</v>
      </c>
      <c r="M833" s="752">
        <v>35</v>
      </c>
      <c r="N833" s="753">
        <v>1432.2000000000003</v>
      </c>
    </row>
    <row r="834" spans="1:14" ht="14.4" customHeight="1" x14ac:dyDescent="0.3">
      <c r="A834" s="747" t="s">
        <v>544</v>
      </c>
      <c r="B834" s="748" t="s">
        <v>545</v>
      </c>
      <c r="C834" s="749" t="s">
        <v>567</v>
      </c>
      <c r="D834" s="750" t="s">
        <v>568</v>
      </c>
      <c r="E834" s="751">
        <v>50113006</v>
      </c>
      <c r="F834" s="750" t="s">
        <v>1317</v>
      </c>
      <c r="G834" s="749" t="s">
        <v>580</v>
      </c>
      <c r="H834" s="749">
        <v>133340</v>
      </c>
      <c r="I834" s="749">
        <v>33340</v>
      </c>
      <c r="J834" s="749" t="s">
        <v>1324</v>
      </c>
      <c r="K834" s="749" t="s">
        <v>1323</v>
      </c>
      <c r="L834" s="752">
        <v>41.011914893617032</v>
      </c>
      <c r="M834" s="752">
        <v>47</v>
      </c>
      <c r="N834" s="753">
        <v>1927.5600000000004</v>
      </c>
    </row>
    <row r="835" spans="1:14" ht="14.4" customHeight="1" x14ac:dyDescent="0.3">
      <c r="A835" s="747" t="s">
        <v>544</v>
      </c>
      <c r="B835" s="748" t="s">
        <v>545</v>
      </c>
      <c r="C835" s="749" t="s">
        <v>567</v>
      </c>
      <c r="D835" s="750" t="s">
        <v>568</v>
      </c>
      <c r="E835" s="751">
        <v>50113006</v>
      </c>
      <c r="F835" s="750" t="s">
        <v>1317</v>
      </c>
      <c r="G835" s="749" t="s">
        <v>580</v>
      </c>
      <c r="H835" s="749">
        <v>33855</v>
      </c>
      <c r="I835" s="749">
        <v>33855</v>
      </c>
      <c r="J835" s="749" t="s">
        <v>1327</v>
      </c>
      <c r="K835" s="749" t="s">
        <v>1328</v>
      </c>
      <c r="L835" s="752">
        <v>179.26</v>
      </c>
      <c r="M835" s="752">
        <v>31</v>
      </c>
      <c r="N835" s="753">
        <v>5557.0599999999995</v>
      </c>
    </row>
    <row r="836" spans="1:14" ht="14.4" customHeight="1" x14ac:dyDescent="0.3">
      <c r="A836" s="747" t="s">
        <v>544</v>
      </c>
      <c r="B836" s="748" t="s">
        <v>545</v>
      </c>
      <c r="C836" s="749" t="s">
        <v>567</v>
      </c>
      <c r="D836" s="750" t="s">
        <v>568</v>
      </c>
      <c r="E836" s="751">
        <v>50113006</v>
      </c>
      <c r="F836" s="750" t="s">
        <v>1317</v>
      </c>
      <c r="G836" s="749" t="s">
        <v>580</v>
      </c>
      <c r="H836" s="749">
        <v>987792</v>
      </c>
      <c r="I836" s="749">
        <v>33749</v>
      </c>
      <c r="J836" s="749" t="s">
        <v>1339</v>
      </c>
      <c r="K836" s="749" t="s">
        <v>1340</v>
      </c>
      <c r="L836" s="752">
        <v>111.94999999999999</v>
      </c>
      <c r="M836" s="752">
        <v>3</v>
      </c>
      <c r="N836" s="753">
        <v>335.84999999999997</v>
      </c>
    </row>
    <row r="837" spans="1:14" ht="14.4" customHeight="1" x14ac:dyDescent="0.3">
      <c r="A837" s="747" t="s">
        <v>544</v>
      </c>
      <c r="B837" s="748" t="s">
        <v>545</v>
      </c>
      <c r="C837" s="749" t="s">
        <v>567</v>
      </c>
      <c r="D837" s="750" t="s">
        <v>568</v>
      </c>
      <c r="E837" s="751">
        <v>50113006</v>
      </c>
      <c r="F837" s="750" t="s">
        <v>1317</v>
      </c>
      <c r="G837" s="749" t="s">
        <v>580</v>
      </c>
      <c r="H837" s="749">
        <v>33751</v>
      </c>
      <c r="I837" s="749">
        <v>33751</v>
      </c>
      <c r="J837" s="749" t="s">
        <v>1341</v>
      </c>
      <c r="K837" s="749" t="s">
        <v>1340</v>
      </c>
      <c r="L837" s="752">
        <v>111.94999999999999</v>
      </c>
      <c r="M837" s="752">
        <v>4</v>
      </c>
      <c r="N837" s="753">
        <v>447.79999999999995</v>
      </c>
    </row>
    <row r="838" spans="1:14" ht="14.4" customHeight="1" x14ac:dyDescent="0.3">
      <c r="A838" s="747" t="s">
        <v>544</v>
      </c>
      <c r="B838" s="748" t="s">
        <v>545</v>
      </c>
      <c r="C838" s="749" t="s">
        <v>567</v>
      </c>
      <c r="D838" s="750" t="s">
        <v>568</v>
      </c>
      <c r="E838" s="751">
        <v>50113006</v>
      </c>
      <c r="F838" s="750" t="s">
        <v>1317</v>
      </c>
      <c r="G838" s="749" t="s">
        <v>580</v>
      </c>
      <c r="H838" s="749">
        <v>395579</v>
      </c>
      <c r="I838" s="749">
        <v>33752</v>
      </c>
      <c r="J838" s="749" t="s">
        <v>1342</v>
      </c>
      <c r="K838" s="749" t="s">
        <v>1343</v>
      </c>
      <c r="L838" s="752">
        <v>112.20666666666666</v>
      </c>
      <c r="M838" s="752">
        <v>3</v>
      </c>
      <c r="N838" s="753">
        <v>336.62</v>
      </c>
    </row>
    <row r="839" spans="1:14" ht="14.4" customHeight="1" x14ac:dyDescent="0.3">
      <c r="A839" s="747" t="s">
        <v>544</v>
      </c>
      <c r="B839" s="748" t="s">
        <v>545</v>
      </c>
      <c r="C839" s="749" t="s">
        <v>567</v>
      </c>
      <c r="D839" s="750" t="s">
        <v>568</v>
      </c>
      <c r="E839" s="751">
        <v>50113006</v>
      </c>
      <c r="F839" s="750" t="s">
        <v>1317</v>
      </c>
      <c r="G839" s="749" t="s">
        <v>580</v>
      </c>
      <c r="H839" s="749">
        <v>33750</v>
      </c>
      <c r="I839" s="749">
        <v>33750</v>
      </c>
      <c r="J839" s="749" t="s">
        <v>1344</v>
      </c>
      <c r="K839" s="749" t="s">
        <v>1340</v>
      </c>
      <c r="L839" s="752">
        <v>111.95000000000002</v>
      </c>
      <c r="M839" s="752">
        <v>5</v>
      </c>
      <c r="N839" s="753">
        <v>559.75000000000011</v>
      </c>
    </row>
    <row r="840" spans="1:14" ht="14.4" customHeight="1" x14ac:dyDescent="0.3">
      <c r="A840" s="747" t="s">
        <v>544</v>
      </c>
      <c r="B840" s="748" t="s">
        <v>545</v>
      </c>
      <c r="C840" s="749" t="s">
        <v>567</v>
      </c>
      <c r="D840" s="750" t="s">
        <v>568</v>
      </c>
      <c r="E840" s="751">
        <v>50113006</v>
      </c>
      <c r="F840" s="750" t="s">
        <v>1317</v>
      </c>
      <c r="G840" s="749" t="s">
        <v>580</v>
      </c>
      <c r="H840" s="749">
        <v>33848</v>
      </c>
      <c r="I840" s="749">
        <v>33848</v>
      </c>
      <c r="J840" s="749" t="s">
        <v>1349</v>
      </c>
      <c r="K840" s="749" t="s">
        <v>1319</v>
      </c>
      <c r="L840" s="752">
        <v>122.69000000000001</v>
      </c>
      <c r="M840" s="752">
        <v>4</v>
      </c>
      <c r="N840" s="753">
        <v>490.76000000000005</v>
      </c>
    </row>
    <row r="841" spans="1:14" ht="14.4" customHeight="1" x14ac:dyDescent="0.3">
      <c r="A841" s="747" t="s">
        <v>544</v>
      </c>
      <c r="B841" s="748" t="s">
        <v>545</v>
      </c>
      <c r="C841" s="749" t="s">
        <v>567</v>
      </c>
      <c r="D841" s="750" t="s">
        <v>568</v>
      </c>
      <c r="E841" s="751">
        <v>50113006</v>
      </c>
      <c r="F841" s="750" t="s">
        <v>1317</v>
      </c>
      <c r="G841" s="749" t="s">
        <v>580</v>
      </c>
      <c r="H841" s="749">
        <v>33847</v>
      </c>
      <c r="I841" s="749">
        <v>33847</v>
      </c>
      <c r="J841" s="749" t="s">
        <v>1350</v>
      </c>
      <c r="K841" s="749" t="s">
        <v>1319</v>
      </c>
      <c r="L841" s="752">
        <v>122.69000000000003</v>
      </c>
      <c r="M841" s="752">
        <v>4</v>
      </c>
      <c r="N841" s="753">
        <v>490.7600000000001</v>
      </c>
    </row>
    <row r="842" spans="1:14" ht="14.4" customHeight="1" x14ac:dyDescent="0.3">
      <c r="A842" s="747" t="s">
        <v>544</v>
      </c>
      <c r="B842" s="748" t="s">
        <v>545</v>
      </c>
      <c r="C842" s="749" t="s">
        <v>567</v>
      </c>
      <c r="D842" s="750" t="s">
        <v>568</v>
      </c>
      <c r="E842" s="751">
        <v>50113006</v>
      </c>
      <c r="F842" s="750" t="s">
        <v>1317</v>
      </c>
      <c r="G842" s="749" t="s">
        <v>571</v>
      </c>
      <c r="H842" s="749">
        <v>217054</v>
      </c>
      <c r="I842" s="749">
        <v>217054</v>
      </c>
      <c r="J842" s="749" t="s">
        <v>1352</v>
      </c>
      <c r="K842" s="749" t="s">
        <v>1353</v>
      </c>
      <c r="L842" s="752">
        <v>1109.0400000000009</v>
      </c>
      <c r="M842" s="752">
        <v>3</v>
      </c>
      <c r="N842" s="753">
        <v>3327.1200000000026</v>
      </c>
    </row>
    <row r="843" spans="1:14" ht="14.4" customHeight="1" x14ac:dyDescent="0.3">
      <c r="A843" s="747" t="s">
        <v>544</v>
      </c>
      <c r="B843" s="748" t="s">
        <v>545</v>
      </c>
      <c r="C843" s="749" t="s">
        <v>567</v>
      </c>
      <c r="D843" s="750" t="s">
        <v>568</v>
      </c>
      <c r="E843" s="751">
        <v>50113006</v>
      </c>
      <c r="F843" s="750" t="s">
        <v>1317</v>
      </c>
      <c r="G843" s="749" t="s">
        <v>580</v>
      </c>
      <c r="H843" s="749">
        <v>33527</v>
      </c>
      <c r="I843" s="749">
        <v>33527</v>
      </c>
      <c r="J843" s="749" t="s">
        <v>1352</v>
      </c>
      <c r="K843" s="749" t="s">
        <v>1653</v>
      </c>
      <c r="L843" s="752">
        <v>54.38000000000001</v>
      </c>
      <c r="M843" s="752">
        <v>5</v>
      </c>
      <c r="N843" s="753">
        <v>271.90000000000003</v>
      </c>
    </row>
    <row r="844" spans="1:14" ht="14.4" customHeight="1" x14ac:dyDescent="0.3">
      <c r="A844" s="747" t="s">
        <v>544</v>
      </c>
      <c r="B844" s="748" t="s">
        <v>545</v>
      </c>
      <c r="C844" s="749" t="s">
        <v>567</v>
      </c>
      <c r="D844" s="750" t="s">
        <v>568</v>
      </c>
      <c r="E844" s="751">
        <v>50113013</v>
      </c>
      <c r="F844" s="750" t="s">
        <v>1356</v>
      </c>
      <c r="G844" s="749" t="s">
        <v>580</v>
      </c>
      <c r="H844" s="749">
        <v>194155</v>
      </c>
      <c r="I844" s="749">
        <v>94155</v>
      </c>
      <c r="J844" s="749" t="s">
        <v>1654</v>
      </c>
      <c r="K844" s="749" t="s">
        <v>1655</v>
      </c>
      <c r="L844" s="752">
        <v>320.32</v>
      </c>
      <c r="M844" s="752">
        <v>1</v>
      </c>
      <c r="N844" s="753">
        <v>320.32</v>
      </c>
    </row>
    <row r="845" spans="1:14" ht="14.4" customHeight="1" x14ac:dyDescent="0.3">
      <c r="A845" s="747" t="s">
        <v>544</v>
      </c>
      <c r="B845" s="748" t="s">
        <v>545</v>
      </c>
      <c r="C845" s="749" t="s">
        <v>567</v>
      </c>
      <c r="D845" s="750" t="s">
        <v>568</v>
      </c>
      <c r="E845" s="751">
        <v>50113013</v>
      </c>
      <c r="F845" s="750" t="s">
        <v>1356</v>
      </c>
      <c r="G845" s="749" t="s">
        <v>580</v>
      </c>
      <c r="H845" s="749">
        <v>195147</v>
      </c>
      <c r="I845" s="749">
        <v>195147</v>
      </c>
      <c r="J845" s="749" t="s">
        <v>1357</v>
      </c>
      <c r="K845" s="749" t="s">
        <v>1358</v>
      </c>
      <c r="L845" s="752">
        <v>561.5100000000001</v>
      </c>
      <c r="M845" s="752">
        <v>1</v>
      </c>
      <c r="N845" s="753">
        <v>561.5100000000001</v>
      </c>
    </row>
    <row r="846" spans="1:14" ht="14.4" customHeight="1" x14ac:dyDescent="0.3">
      <c r="A846" s="747" t="s">
        <v>544</v>
      </c>
      <c r="B846" s="748" t="s">
        <v>545</v>
      </c>
      <c r="C846" s="749" t="s">
        <v>567</v>
      </c>
      <c r="D846" s="750" t="s">
        <v>568</v>
      </c>
      <c r="E846" s="751">
        <v>50113013</v>
      </c>
      <c r="F846" s="750" t="s">
        <v>1356</v>
      </c>
      <c r="G846" s="749" t="s">
        <v>580</v>
      </c>
      <c r="H846" s="749">
        <v>185524</v>
      </c>
      <c r="I846" s="749">
        <v>85524</v>
      </c>
      <c r="J846" s="749" t="s">
        <v>1656</v>
      </c>
      <c r="K846" s="749" t="s">
        <v>1657</v>
      </c>
      <c r="L846" s="752">
        <v>101.40999999999997</v>
      </c>
      <c r="M846" s="752">
        <v>1</v>
      </c>
      <c r="N846" s="753">
        <v>101.40999999999997</v>
      </c>
    </row>
    <row r="847" spans="1:14" ht="14.4" customHeight="1" x14ac:dyDescent="0.3">
      <c r="A847" s="747" t="s">
        <v>544</v>
      </c>
      <c r="B847" s="748" t="s">
        <v>545</v>
      </c>
      <c r="C847" s="749" t="s">
        <v>567</v>
      </c>
      <c r="D847" s="750" t="s">
        <v>568</v>
      </c>
      <c r="E847" s="751">
        <v>50113013</v>
      </c>
      <c r="F847" s="750" t="s">
        <v>1356</v>
      </c>
      <c r="G847" s="749" t="s">
        <v>580</v>
      </c>
      <c r="H847" s="749">
        <v>185525</v>
      </c>
      <c r="I847" s="749">
        <v>85525</v>
      </c>
      <c r="J847" s="749" t="s">
        <v>1656</v>
      </c>
      <c r="K847" s="749" t="s">
        <v>1658</v>
      </c>
      <c r="L847" s="752">
        <v>111.32</v>
      </c>
      <c r="M847" s="752">
        <v>1</v>
      </c>
      <c r="N847" s="753">
        <v>111.32</v>
      </c>
    </row>
    <row r="848" spans="1:14" ht="14.4" customHeight="1" x14ac:dyDescent="0.3">
      <c r="A848" s="747" t="s">
        <v>544</v>
      </c>
      <c r="B848" s="748" t="s">
        <v>545</v>
      </c>
      <c r="C848" s="749" t="s">
        <v>567</v>
      </c>
      <c r="D848" s="750" t="s">
        <v>568</v>
      </c>
      <c r="E848" s="751">
        <v>50113013</v>
      </c>
      <c r="F848" s="750" t="s">
        <v>1356</v>
      </c>
      <c r="G848" s="749" t="s">
        <v>580</v>
      </c>
      <c r="H848" s="749">
        <v>203097</v>
      </c>
      <c r="I848" s="749">
        <v>203097</v>
      </c>
      <c r="J848" s="749" t="s">
        <v>1359</v>
      </c>
      <c r="K848" s="749" t="s">
        <v>1360</v>
      </c>
      <c r="L848" s="752">
        <v>167.34875000000002</v>
      </c>
      <c r="M848" s="752">
        <v>8</v>
      </c>
      <c r="N848" s="753">
        <v>1338.7900000000002</v>
      </c>
    </row>
    <row r="849" spans="1:14" ht="14.4" customHeight="1" x14ac:dyDescent="0.3">
      <c r="A849" s="747" t="s">
        <v>544</v>
      </c>
      <c r="B849" s="748" t="s">
        <v>545</v>
      </c>
      <c r="C849" s="749" t="s">
        <v>567</v>
      </c>
      <c r="D849" s="750" t="s">
        <v>568</v>
      </c>
      <c r="E849" s="751">
        <v>50113013</v>
      </c>
      <c r="F849" s="750" t="s">
        <v>1356</v>
      </c>
      <c r="G849" s="749" t="s">
        <v>571</v>
      </c>
      <c r="H849" s="749">
        <v>172972</v>
      </c>
      <c r="I849" s="749">
        <v>72972</v>
      </c>
      <c r="J849" s="749" t="s">
        <v>1361</v>
      </c>
      <c r="K849" s="749" t="s">
        <v>1362</v>
      </c>
      <c r="L849" s="752">
        <v>181.65</v>
      </c>
      <c r="M849" s="752">
        <v>4</v>
      </c>
      <c r="N849" s="753">
        <v>726.6</v>
      </c>
    </row>
    <row r="850" spans="1:14" ht="14.4" customHeight="1" x14ac:dyDescent="0.3">
      <c r="A850" s="747" t="s">
        <v>544</v>
      </c>
      <c r="B850" s="748" t="s">
        <v>545</v>
      </c>
      <c r="C850" s="749" t="s">
        <v>567</v>
      </c>
      <c r="D850" s="750" t="s">
        <v>568</v>
      </c>
      <c r="E850" s="751">
        <v>50113013</v>
      </c>
      <c r="F850" s="750" t="s">
        <v>1356</v>
      </c>
      <c r="G850" s="749" t="s">
        <v>580</v>
      </c>
      <c r="H850" s="749">
        <v>105951</v>
      </c>
      <c r="I850" s="749">
        <v>5951</v>
      </c>
      <c r="J850" s="749" t="s">
        <v>1363</v>
      </c>
      <c r="K850" s="749" t="s">
        <v>1364</v>
      </c>
      <c r="L850" s="752">
        <v>113.8</v>
      </c>
      <c r="M850" s="752">
        <v>3</v>
      </c>
      <c r="N850" s="753">
        <v>341.4</v>
      </c>
    </row>
    <row r="851" spans="1:14" ht="14.4" customHeight="1" x14ac:dyDescent="0.3">
      <c r="A851" s="747" t="s">
        <v>544</v>
      </c>
      <c r="B851" s="748" t="s">
        <v>545</v>
      </c>
      <c r="C851" s="749" t="s">
        <v>567</v>
      </c>
      <c r="D851" s="750" t="s">
        <v>568</v>
      </c>
      <c r="E851" s="751">
        <v>50113013</v>
      </c>
      <c r="F851" s="750" t="s">
        <v>1356</v>
      </c>
      <c r="G851" s="749" t="s">
        <v>580</v>
      </c>
      <c r="H851" s="749">
        <v>145010</v>
      </c>
      <c r="I851" s="749">
        <v>45010</v>
      </c>
      <c r="J851" s="749" t="s">
        <v>1373</v>
      </c>
      <c r="K851" s="749" t="s">
        <v>1374</v>
      </c>
      <c r="L851" s="752">
        <v>41.730000000000004</v>
      </c>
      <c r="M851" s="752">
        <v>1</v>
      </c>
      <c r="N851" s="753">
        <v>41.730000000000004</v>
      </c>
    </row>
    <row r="852" spans="1:14" ht="14.4" customHeight="1" x14ac:dyDescent="0.3">
      <c r="A852" s="747" t="s">
        <v>544</v>
      </c>
      <c r="B852" s="748" t="s">
        <v>545</v>
      </c>
      <c r="C852" s="749" t="s">
        <v>567</v>
      </c>
      <c r="D852" s="750" t="s">
        <v>568</v>
      </c>
      <c r="E852" s="751">
        <v>50113013</v>
      </c>
      <c r="F852" s="750" t="s">
        <v>1356</v>
      </c>
      <c r="G852" s="749" t="s">
        <v>571</v>
      </c>
      <c r="H852" s="749">
        <v>117170</v>
      </c>
      <c r="I852" s="749">
        <v>17170</v>
      </c>
      <c r="J852" s="749" t="s">
        <v>1375</v>
      </c>
      <c r="K852" s="749" t="s">
        <v>1376</v>
      </c>
      <c r="L852" s="752">
        <v>72.930000000000021</v>
      </c>
      <c r="M852" s="752">
        <v>1</v>
      </c>
      <c r="N852" s="753">
        <v>72.930000000000021</v>
      </c>
    </row>
    <row r="853" spans="1:14" ht="14.4" customHeight="1" x14ac:dyDescent="0.3">
      <c r="A853" s="747" t="s">
        <v>544</v>
      </c>
      <c r="B853" s="748" t="s">
        <v>545</v>
      </c>
      <c r="C853" s="749" t="s">
        <v>567</v>
      </c>
      <c r="D853" s="750" t="s">
        <v>568</v>
      </c>
      <c r="E853" s="751">
        <v>50113013</v>
      </c>
      <c r="F853" s="750" t="s">
        <v>1356</v>
      </c>
      <c r="G853" s="749" t="s">
        <v>571</v>
      </c>
      <c r="H853" s="749">
        <v>117171</v>
      </c>
      <c r="I853" s="749">
        <v>17171</v>
      </c>
      <c r="J853" s="749" t="s">
        <v>1377</v>
      </c>
      <c r="K853" s="749" t="s">
        <v>1378</v>
      </c>
      <c r="L853" s="752">
        <v>72.922499999999985</v>
      </c>
      <c r="M853" s="752">
        <v>4</v>
      </c>
      <c r="N853" s="753">
        <v>291.68999999999994</v>
      </c>
    </row>
    <row r="854" spans="1:14" ht="14.4" customHeight="1" x14ac:dyDescent="0.3">
      <c r="A854" s="747" t="s">
        <v>544</v>
      </c>
      <c r="B854" s="748" t="s">
        <v>545</v>
      </c>
      <c r="C854" s="749" t="s">
        <v>567</v>
      </c>
      <c r="D854" s="750" t="s">
        <v>568</v>
      </c>
      <c r="E854" s="751">
        <v>50113013</v>
      </c>
      <c r="F854" s="750" t="s">
        <v>1356</v>
      </c>
      <c r="G854" s="749" t="s">
        <v>580</v>
      </c>
      <c r="H854" s="749">
        <v>111706</v>
      </c>
      <c r="I854" s="749">
        <v>11706</v>
      </c>
      <c r="J854" s="749" t="s">
        <v>670</v>
      </c>
      <c r="K854" s="749" t="s">
        <v>1379</v>
      </c>
      <c r="L854" s="752">
        <v>229.51999999999998</v>
      </c>
      <c r="M854" s="752">
        <v>1</v>
      </c>
      <c r="N854" s="753">
        <v>229.51999999999998</v>
      </c>
    </row>
    <row r="855" spans="1:14" ht="14.4" customHeight="1" x14ac:dyDescent="0.3">
      <c r="A855" s="747" t="s">
        <v>544</v>
      </c>
      <c r="B855" s="748" t="s">
        <v>545</v>
      </c>
      <c r="C855" s="749" t="s">
        <v>567</v>
      </c>
      <c r="D855" s="750" t="s">
        <v>568</v>
      </c>
      <c r="E855" s="751">
        <v>50113013</v>
      </c>
      <c r="F855" s="750" t="s">
        <v>1356</v>
      </c>
      <c r="G855" s="749" t="s">
        <v>571</v>
      </c>
      <c r="H855" s="749">
        <v>131656</v>
      </c>
      <c r="I855" s="749">
        <v>131656</v>
      </c>
      <c r="J855" s="749" t="s">
        <v>1659</v>
      </c>
      <c r="K855" s="749" t="s">
        <v>1660</v>
      </c>
      <c r="L855" s="752">
        <v>517</v>
      </c>
      <c r="M855" s="752">
        <v>1</v>
      </c>
      <c r="N855" s="753">
        <v>517</v>
      </c>
    </row>
    <row r="856" spans="1:14" ht="14.4" customHeight="1" x14ac:dyDescent="0.3">
      <c r="A856" s="747" t="s">
        <v>544</v>
      </c>
      <c r="B856" s="748" t="s">
        <v>545</v>
      </c>
      <c r="C856" s="749" t="s">
        <v>567</v>
      </c>
      <c r="D856" s="750" t="s">
        <v>568</v>
      </c>
      <c r="E856" s="751">
        <v>50113013</v>
      </c>
      <c r="F856" s="750" t="s">
        <v>1356</v>
      </c>
      <c r="G856" s="749" t="s">
        <v>571</v>
      </c>
      <c r="H856" s="749">
        <v>218400</v>
      </c>
      <c r="I856" s="749">
        <v>218400</v>
      </c>
      <c r="J856" s="749" t="s">
        <v>1386</v>
      </c>
      <c r="K856" s="749" t="s">
        <v>1387</v>
      </c>
      <c r="L856" s="752">
        <v>597.74</v>
      </c>
      <c r="M856" s="752">
        <v>1</v>
      </c>
      <c r="N856" s="753">
        <v>597.74</v>
      </c>
    </row>
    <row r="857" spans="1:14" ht="14.4" customHeight="1" x14ac:dyDescent="0.3">
      <c r="A857" s="747" t="s">
        <v>544</v>
      </c>
      <c r="B857" s="748" t="s">
        <v>545</v>
      </c>
      <c r="C857" s="749" t="s">
        <v>567</v>
      </c>
      <c r="D857" s="750" t="s">
        <v>568</v>
      </c>
      <c r="E857" s="751">
        <v>50113013</v>
      </c>
      <c r="F857" s="750" t="s">
        <v>1356</v>
      </c>
      <c r="G857" s="749" t="s">
        <v>571</v>
      </c>
      <c r="H857" s="749">
        <v>844576</v>
      </c>
      <c r="I857" s="749">
        <v>100339</v>
      </c>
      <c r="J857" s="749" t="s">
        <v>1388</v>
      </c>
      <c r="K857" s="749" t="s">
        <v>1389</v>
      </c>
      <c r="L857" s="752">
        <v>97.293333333333337</v>
      </c>
      <c r="M857" s="752">
        <v>3</v>
      </c>
      <c r="N857" s="753">
        <v>291.88</v>
      </c>
    </row>
    <row r="858" spans="1:14" ht="14.4" customHeight="1" x14ac:dyDescent="0.3">
      <c r="A858" s="747" t="s">
        <v>544</v>
      </c>
      <c r="B858" s="748" t="s">
        <v>545</v>
      </c>
      <c r="C858" s="749" t="s">
        <v>567</v>
      </c>
      <c r="D858" s="750" t="s">
        <v>568</v>
      </c>
      <c r="E858" s="751">
        <v>50113013</v>
      </c>
      <c r="F858" s="750" t="s">
        <v>1356</v>
      </c>
      <c r="G858" s="749" t="s">
        <v>571</v>
      </c>
      <c r="H858" s="749">
        <v>148261</v>
      </c>
      <c r="I858" s="749">
        <v>48261</v>
      </c>
      <c r="J858" s="749" t="s">
        <v>1396</v>
      </c>
      <c r="K858" s="749" t="s">
        <v>1398</v>
      </c>
      <c r="L858" s="752">
        <v>68.999999999999986</v>
      </c>
      <c r="M858" s="752">
        <v>1</v>
      </c>
      <c r="N858" s="753">
        <v>68.999999999999986</v>
      </c>
    </row>
    <row r="859" spans="1:14" ht="14.4" customHeight="1" x14ac:dyDescent="0.3">
      <c r="A859" s="747" t="s">
        <v>544</v>
      </c>
      <c r="B859" s="748" t="s">
        <v>545</v>
      </c>
      <c r="C859" s="749" t="s">
        <v>567</v>
      </c>
      <c r="D859" s="750" t="s">
        <v>568</v>
      </c>
      <c r="E859" s="751">
        <v>50113013</v>
      </c>
      <c r="F859" s="750" t="s">
        <v>1356</v>
      </c>
      <c r="G859" s="749" t="s">
        <v>571</v>
      </c>
      <c r="H859" s="749">
        <v>207280</v>
      </c>
      <c r="I859" s="749">
        <v>207280</v>
      </c>
      <c r="J859" s="749" t="s">
        <v>1401</v>
      </c>
      <c r="K859" s="749" t="s">
        <v>639</v>
      </c>
      <c r="L859" s="752">
        <v>129.98142857142849</v>
      </c>
      <c r="M859" s="752">
        <v>7</v>
      </c>
      <c r="N859" s="753">
        <v>909.86999999999955</v>
      </c>
    </row>
    <row r="860" spans="1:14" ht="14.4" customHeight="1" x14ac:dyDescent="0.3">
      <c r="A860" s="747" t="s">
        <v>544</v>
      </c>
      <c r="B860" s="748" t="s">
        <v>545</v>
      </c>
      <c r="C860" s="749" t="s">
        <v>567</v>
      </c>
      <c r="D860" s="750" t="s">
        <v>568</v>
      </c>
      <c r="E860" s="751">
        <v>50113013</v>
      </c>
      <c r="F860" s="750" t="s">
        <v>1356</v>
      </c>
      <c r="G860" s="749" t="s">
        <v>571</v>
      </c>
      <c r="H860" s="749">
        <v>216199</v>
      </c>
      <c r="I860" s="749">
        <v>216199</v>
      </c>
      <c r="J860" s="749" t="s">
        <v>1406</v>
      </c>
      <c r="K860" s="749" t="s">
        <v>1407</v>
      </c>
      <c r="L860" s="752">
        <v>99.90384615384616</v>
      </c>
      <c r="M860" s="752">
        <v>13</v>
      </c>
      <c r="N860" s="753">
        <v>1298.75</v>
      </c>
    </row>
    <row r="861" spans="1:14" ht="14.4" customHeight="1" x14ac:dyDescent="0.3">
      <c r="A861" s="747" t="s">
        <v>544</v>
      </c>
      <c r="B861" s="748" t="s">
        <v>545</v>
      </c>
      <c r="C861" s="749" t="s">
        <v>567</v>
      </c>
      <c r="D861" s="750" t="s">
        <v>568</v>
      </c>
      <c r="E861" s="751">
        <v>50113013</v>
      </c>
      <c r="F861" s="750" t="s">
        <v>1356</v>
      </c>
      <c r="G861" s="749" t="s">
        <v>571</v>
      </c>
      <c r="H861" s="749">
        <v>141146</v>
      </c>
      <c r="I861" s="749">
        <v>41146</v>
      </c>
      <c r="J861" s="749" t="s">
        <v>1412</v>
      </c>
      <c r="K861" s="749" t="s">
        <v>1413</v>
      </c>
      <c r="L861" s="752">
        <v>181.74000000000004</v>
      </c>
      <c r="M861" s="752">
        <v>2</v>
      </c>
      <c r="N861" s="753">
        <v>363.48000000000008</v>
      </c>
    </row>
    <row r="862" spans="1:14" ht="14.4" customHeight="1" x14ac:dyDescent="0.3">
      <c r="A862" s="747" t="s">
        <v>544</v>
      </c>
      <c r="B862" s="748" t="s">
        <v>545</v>
      </c>
      <c r="C862" s="749" t="s">
        <v>567</v>
      </c>
      <c r="D862" s="750" t="s">
        <v>568</v>
      </c>
      <c r="E862" s="751">
        <v>50113013</v>
      </c>
      <c r="F862" s="750" t="s">
        <v>1356</v>
      </c>
      <c r="G862" s="749" t="s">
        <v>571</v>
      </c>
      <c r="H862" s="749">
        <v>202740</v>
      </c>
      <c r="I862" s="749">
        <v>202740</v>
      </c>
      <c r="J862" s="749" t="s">
        <v>1420</v>
      </c>
      <c r="K862" s="749" t="s">
        <v>1421</v>
      </c>
      <c r="L862" s="752">
        <v>391.11000000000013</v>
      </c>
      <c r="M862" s="752">
        <v>2</v>
      </c>
      <c r="N862" s="753">
        <v>782.22000000000025</v>
      </c>
    </row>
    <row r="863" spans="1:14" ht="14.4" customHeight="1" x14ac:dyDescent="0.3">
      <c r="A863" s="747" t="s">
        <v>544</v>
      </c>
      <c r="B863" s="748" t="s">
        <v>545</v>
      </c>
      <c r="C863" s="749" t="s">
        <v>567</v>
      </c>
      <c r="D863" s="750" t="s">
        <v>568</v>
      </c>
      <c r="E863" s="751">
        <v>50113013</v>
      </c>
      <c r="F863" s="750" t="s">
        <v>1356</v>
      </c>
      <c r="G863" s="749" t="s">
        <v>571</v>
      </c>
      <c r="H863" s="749">
        <v>101076</v>
      </c>
      <c r="I863" s="749">
        <v>1076</v>
      </c>
      <c r="J863" s="749" t="s">
        <v>1661</v>
      </c>
      <c r="K863" s="749" t="s">
        <v>1093</v>
      </c>
      <c r="L863" s="752">
        <v>78.430000000000021</v>
      </c>
      <c r="M863" s="752">
        <v>1</v>
      </c>
      <c r="N863" s="753">
        <v>78.430000000000021</v>
      </c>
    </row>
    <row r="864" spans="1:14" ht="14.4" customHeight="1" x14ac:dyDescent="0.3">
      <c r="A864" s="747" t="s">
        <v>544</v>
      </c>
      <c r="B864" s="748" t="s">
        <v>545</v>
      </c>
      <c r="C864" s="749" t="s">
        <v>567</v>
      </c>
      <c r="D864" s="750" t="s">
        <v>568</v>
      </c>
      <c r="E864" s="751">
        <v>50113013</v>
      </c>
      <c r="F864" s="750" t="s">
        <v>1356</v>
      </c>
      <c r="G864" s="749" t="s">
        <v>571</v>
      </c>
      <c r="H864" s="749">
        <v>201970</v>
      </c>
      <c r="I864" s="749">
        <v>201970</v>
      </c>
      <c r="J864" s="749" t="s">
        <v>1426</v>
      </c>
      <c r="K864" s="749" t="s">
        <v>1427</v>
      </c>
      <c r="L864" s="752">
        <v>72.180000000000021</v>
      </c>
      <c r="M864" s="752">
        <v>1</v>
      </c>
      <c r="N864" s="753">
        <v>72.180000000000021</v>
      </c>
    </row>
    <row r="865" spans="1:14" ht="14.4" customHeight="1" x14ac:dyDescent="0.3">
      <c r="A865" s="747" t="s">
        <v>544</v>
      </c>
      <c r="B865" s="748" t="s">
        <v>545</v>
      </c>
      <c r="C865" s="749" t="s">
        <v>567</v>
      </c>
      <c r="D865" s="750" t="s">
        <v>568</v>
      </c>
      <c r="E865" s="751">
        <v>50113013</v>
      </c>
      <c r="F865" s="750" t="s">
        <v>1356</v>
      </c>
      <c r="G865" s="749" t="s">
        <v>546</v>
      </c>
      <c r="H865" s="749">
        <v>201030</v>
      </c>
      <c r="I865" s="749">
        <v>201030</v>
      </c>
      <c r="J865" s="749" t="s">
        <v>1430</v>
      </c>
      <c r="K865" s="749" t="s">
        <v>1431</v>
      </c>
      <c r="L865" s="752">
        <v>26.610000000000003</v>
      </c>
      <c r="M865" s="752">
        <v>40</v>
      </c>
      <c r="N865" s="753">
        <v>1064.4000000000001</v>
      </c>
    </row>
    <row r="866" spans="1:14" ht="14.4" customHeight="1" x14ac:dyDescent="0.3">
      <c r="A866" s="747" t="s">
        <v>544</v>
      </c>
      <c r="B866" s="748" t="s">
        <v>545</v>
      </c>
      <c r="C866" s="749" t="s">
        <v>567</v>
      </c>
      <c r="D866" s="750" t="s">
        <v>568</v>
      </c>
      <c r="E866" s="751">
        <v>50113013</v>
      </c>
      <c r="F866" s="750" t="s">
        <v>1356</v>
      </c>
      <c r="G866" s="749" t="s">
        <v>571</v>
      </c>
      <c r="H866" s="749">
        <v>116600</v>
      </c>
      <c r="I866" s="749">
        <v>16600</v>
      </c>
      <c r="J866" s="749" t="s">
        <v>1432</v>
      </c>
      <c r="K866" s="749" t="s">
        <v>1433</v>
      </c>
      <c r="L866" s="752">
        <v>23.56</v>
      </c>
      <c r="M866" s="752">
        <v>20</v>
      </c>
      <c r="N866" s="753">
        <v>471.2</v>
      </c>
    </row>
    <row r="867" spans="1:14" ht="14.4" customHeight="1" x14ac:dyDescent="0.3">
      <c r="A867" s="747" t="s">
        <v>544</v>
      </c>
      <c r="B867" s="748" t="s">
        <v>545</v>
      </c>
      <c r="C867" s="749" t="s">
        <v>567</v>
      </c>
      <c r="D867" s="750" t="s">
        <v>568</v>
      </c>
      <c r="E867" s="751">
        <v>50113013</v>
      </c>
      <c r="F867" s="750" t="s">
        <v>1356</v>
      </c>
      <c r="G867" s="749" t="s">
        <v>580</v>
      </c>
      <c r="H867" s="749">
        <v>166269</v>
      </c>
      <c r="I867" s="749">
        <v>166269</v>
      </c>
      <c r="J867" s="749" t="s">
        <v>1435</v>
      </c>
      <c r="K867" s="749" t="s">
        <v>1436</v>
      </c>
      <c r="L867" s="752">
        <v>52.88</v>
      </c>
      <c r="M867" s="752">
        <v>15</v>
      </c>
      <c r="N867" s="753">
        <v>793.2</v>
      </c>
    </row>
    <row r="868" spans="1:14" ht="14.4" customHeight="1" x14ac:dyDescent="0.3">
      <c r="A868" s="747" t="s">
        <v>544</v>
      </c>
      <c r="B868" s="748" t="s">
        <v>545</v>
      </c>
      <c r="C868" s="749" t="s">
        <v>567</v>
      </c>
      <c r="D868" s="750" t="s">
        <v>568</v>
      </c>
      <c r="E868" s="751">
        <v>50113013</v>
      </c>
      <c r="F868" s="750" t="s">
        <v>1356</v>
      </c>
      <c r="G868" s="749" t="s">
        <v>580</v>
      </c>
      <c r="H868" s="749">
        <v>166265</v>
      </c>
      <c r="I868" s="749">
        <v>166265</v>
      </c>
      <c r="J868" s="749" t="s">
        <v>1437</v>
      </c>
      <c r="K868" s="749" t="s">
        <v>1409</v>
      </c>
      <c r="L868" s="752">
        <v>33.389999999999993</v>
      </c>
      <c r="M868" s="752">
        <v>28</v>
      </c>
      <c r="N868" s="753">
        <v>934.91999999999985</v>
      </c>
    </row>
    <row r="869" spans="1:14" ht="14.4" customHeight="1" x14ac:dyDescent="0.3">
      <c r="A869" s="747" t="s">
        <v>544</v>
      </c>
      <c r="B869" s="748" t="s">
        <v>545</v>
      </c>
      <c r="C869" s="749" t="s">
        <v>567</v>
      </c>
      <c r="D869" s="750" t="s">
        <v>568</v>
      </c>
      <c r="E869" s="751">
        <v>50113013</v>
      </c>
      <c r="F869" s="750" t="s">
        <v>1356</v>
      </c>
      <c r="G869" s="749" t="s">
        <v>580</v>
      </c>
      <c r="H869" s="749">
        <v>850455</v>
      </c>
      <c r="I869" s="749">
        <v>169033</v>
      </c>
      <c r="J869" s="749" t="s">
        <v>1662</v>
      </c>
      <c r="K869" s="749" t="s">
        <v>1663</v>
      </c>
      <c r="L869" s="752">
        <v>204.16999999999993</v>
      </c>
      <c r="M869" s="752">
        <v>3</v>
      </c>
      <c r="N869" s="753">
        <v>612.50999999999976</v>
      </c>
    </row>
    <row r="870" spans="1:14" ht="14.4" customHeight="1" x14ac:dyDescent="0.3">
      <c r="A870" s="747" t="s">
        <v>544</v>
      </c>
      <c r="B870" s="748" t="s">
        <v>545</v>
      </c>
      <c r="C870" s="749" t="s">
        <v>567</v>
      </c>
      <c r="D870" s="750" t="s">
        <v>568</v>
      </c>
      <c r="E870" s="751">
        <v>50113014</v>
      </c>
      <c r="F870" s="750" t="s">
        <v>1440</v>
      </c>
      <c r="G870" s="749" t="s">
        <v>580</v>
      </c>
      <c r="H870" s="749">
        <v>64942</v>
      </c>
      <c r="I870" s="749">
        <v>64942</v>
      </c>
      <c r="J870" s="749" t="s">
        <v>1445</v>
      </c>
      <c r="K870" s="749" t="s">
        <v>1446</v>
      </c>
      <c r="L870" s="752">
        <v>2113.7500000000009</v>
      </c>
      <c r="M870" s="752">
        <v>2</v>
      </c>
      <c r="N870" s="753">
        <v>4227.5000000000018</v>
      </c>
    </row>
    <row r="871" spans="1:14" ht="14.4" customHeight="1" x14ac:dyDescent="0.3">
      <c r="A871" s="747" t="s">
        <v>544</v>
      </c>
      <c r="B871" s="748" t="s">
        <v>545</v>
      </c>
      <c r="C871" s="749" t="s">
        <v>567</v>
      </c>
      <c r="D871" s="750" t="s">
        <v>568</v>
      </c>
      <c r="E871" s="751">
        <v>50113014</v>
      </c>
      <c r="F871" s="750" t="s">
        <v>1440</v>
      </c>
      <c r="G871" s="749" t="s">
        <v>571</v>
      </c>
      <c r="H871" s="749">
        <v>199248</v>
      </c>
      <c r="I871" s="749">
        <v>99248</v>
      </c>
      <c r="J871" s="749" t="s">
        <v>1451</v>
      </c>
      <c r="K871" s="749" t="s">
        <v>1376</v>
      </c>
      <c r="L871" s="752">
        <v>85.62</v>
      </c>
      <c r="M871" s="752">
        <v>2</v>
      </c>
      <c r="N871" s="753">
        <v>171.24</v>
      </c>
    </row>
    <row r="872" spans="1:14" ht="14.4" customHeight="1" x14ac:dyDescent="0.3">
      <c r="A872" s="747" t="s">
        <v>544</v>
      </c>
      <c r="B872" s="748" t="s">
        <v>545</v>
      </c>
      <c r="C872" s="749" t="s">
        <v>567</v>
      </c>
      <c r="D872" s="750" t="s">
        <v>568</v>
      </c>
      <c r="E872" s="751">
        <v>50113014</v>
      </c>
      <c r="F872" s="750" t="s">
        <v>1440</v>
      </c>
      <c r="G872" s="749" t="s">
        <v>571</v>
      </c>
      <c r="H872" s="749">
        <v>150352</v>
      </c>
      <c r="I872" s="749">
        <v>50352</v>
      </c>
      <c r="J872" s="749" t="s">
        <v>1664</v>
      </c>
      <c r="K872" s="749" t="s">
        <v>1665</v>
      </c>
      <c r="L872" s="752">
        <v>520.25</v>
      </c>
      <c r="M872" s="752">
        <v>1</v>
      </c>
      <c r="N872" s="753">
        <v>520.25</v>
      </c>
    </row>
    <row r="873" spans="1:14" ht="14.4" customHeight="1" x14ac:dyDescent="0.3">
      <c r="A873" s="747" t="s">
        <v>544</v>
      </c>
      <c r="B873" s="748" t="s">
        <v>545</v>
      </c>
      <c r="C873" s="749" t="s">
        <v>564</v>
      </c>
      <c r="D873" s="750" t="s">
        <v>565</v>
      </c>
      <c r="E873" s="751">
        <v>50113001</v>
      </c>
      <c r="F873" s="750" t="s">
        <v>570</v>
      </c>
      <c r="G873" s="749" t="s">
        <v>571</v>
      </c>
      <c r="H873" s="749">
        <v>100362</v>
      </c>
      <c r="I873" s="749">
        <v>362</v>
      </c>
      <c r="J873" s="749" t="s">
        <v>1452</v>
      </c>
      <c r="K873" s="749" t="s">
        <v>1080</v>
      </c>
      <c r="L873" s="752">
        <v>86.439999999999984</v>
      </c>
      <c r="M873" s="752">
        <v>1</v>
      </c>
      <c r="N873" s="753">
        <v>86.439999999999984</v>
      </c>
    </row>
    <row r="874" spans="1:14" ht="14.4" customHeight="1" x14ac:dyDescent="0.3">
      <c r="A874" s="747" t="s">
        <v>544</v>
      </c>
      <c r="B874" s="748" t="s">
        <v>545</v>
      </c>
      <c r="C874" s="749" t="s">
        <v>564</v>
      </c>
      <c r="D874" s="750" t="s">
        <v>565</v>
      </c>
      <c r="E874" s="751">
        <v>50113001</v>
      </c>
      <c r="F874" s="750" t="s">
        <v>570</v>
      </c>
      <c r="G874" s="749" t="s">
        <v>571</v>
      </c>
      <c r="H874" s="749">
        <v>196610</v>
      </c>
      <c r="I874" s="749">
        <v>96610</v>
      </c>
      <c r="J874" s="749" t="s">
        <v>620</v>
      </c>
      <c r="K874" s="749" t="s">
        <v>621</v>
      </c>
      <c r="L874" s="752">
        <v>46.390000000000008</v>
      </c>
      <c r="M874" s="752">
        <v>1</v>
      </c>
      <c r="N874" s="753">
        <v>46.390000000000008</v>
      </c>
    </row>
    <row r="875" spans="1:14" ht="14.4" customHeight="1" x14ac:dyDescent="0.3">
      <c r="A875" s="747" t="s">
        <v>544</v>
      </c>
      <c r="B875" s="748" t="s">
        <v>545</v>
      </c>
      <c r="C875" s="749" t="s">
        <v>564</v>
      </c>
      <c r="D875" s="750" t="s">
        <v>565</v>
      </c>
      <c r="E875" s="751">
        <v>50113001</v>
      </c>
      <c r="F875" s="750" t="s">
        <v>570</v>
      </c>
      <c r="G875" s="749" t="s">
        <v>571</v>
      </c>
      <c r="H875" s="749">
        <v>208456</v>
      </c>
      <c r="I875" s="749">
        <v>208456</v>
      </c>
      <c r="J875" s="749" t="s">
        <v>1666</v>
      </c>
      <c r="K875" s="749" t="s">
        <v>1667</v>
      </c>
      <c r="L875" s="752">
        <v>738.54</v>
      </c>
      <c r="M875" s="752">
        <v>0.05</v>
      </c>
      <c r="N875" s="753">
        <v>36.927</v>
      </c>
    </row>
    <row r="876" spans="1:14" ht="14.4" customHeight="1" x14ac:dyDescent="0.3">
      <c r="A876" s="747" t="s">
        <v>544</v>
      </c>
      <c r="B876" s="748" t="s">
        <v>545</v>
      </c>
      <c r="C876" s="749" t="s">
        <v>564</v>
      </c>
      <c r="D876" s="750" t="s">
        <v>565</v>
      </c>
      <c r="E876" s="751">
        <v>50113001</v>
      </c>
      <c r="F876" s="750" t="s">
        <v>570</v>
      </c>
      <c r="G876" s="749" t="s">
        <v>571</v>
      </c>
      <c r="H876" s="749">
        <v>100394</v>
      </c>
      <c r="I876" s="749">
        <v>394</v>
      </c>
      <c r="J876" s="749" t="s">
        <v>1668</v>
      </c>
      <c r="K876" s="749" t="s">
        <v>1669</v>
      </c>
      <c r="L876" s="752">
        <v>65.740000000000009</v>
      </c>
      <c r="M876" s="752">
        <v>1</v>
      </c>
      <c r="N876" s="753">
        <v>65.740000000000009</v>
      </c>
    </row>
    <row r="877" spans="1:14" ht="14.4" customHeight="1" x14ac:dyDescent="0.3">
      <c r="A877" s="747" t="s">
        <v>544</v>
      </c>
      <c r="B877" s="748" t="s">
        <v>545</v>
      </c>
      <c r="C877" s="749" t="s">
        <v>564</v>
      </c>
      <c r="D877" s="750" t="s">
        <v>565</v>
      </c>
      <c r="E877" s="751">
        <v>50113001</v>
      </c>
      <c r="F877" s="750" t="s">
        <v>570</v>
      </c>
      <c r="G877" s="749" t="s">
        <v>571</v>
      </c>
      <c r="H877" s="749">
        <v>51366</v>
      </c>
      <c r="I877" s="749">
        <v>51366</v>
      </c>
      <c r="J877" s="749" t="s">
        <v>906</v>
      </c>
      <c r="K877" s="749" t="s">
        <v>907</v>
      </c>
      <c r="L877" s="752">
        <v>171.60000000000002</v>
      </c>
      <c r="M877" s="752">
        <v>4</v>
      </c>
      <c r="N877" s="753">
        <v>686.40000000000009</v>
      </c>
    </row>
    <row r="878" spans="1:14" ht="14.4" customHeight="1" x14ac:dyDescent="0.3">
      <c r="A878" s="747" t="s">
        <v>544</v>
      </c>
      <c r="B878" s="748" t="s">
        <v>545</v>
      </c>
      <c r="C878" s="749" t="s">
        <v>564</v>
      </c>
      <c r="D878" s="750" t="s">
        <v>565</v>
      </c>
      <c r="E878" s="751">
        <v>50113001</v>
      </c>
      <c r="F878" s="750" t="s">
        <v>570</v>
      </c>
      <c r="G878" s="749" t="s">
        <v>571</v>
      </c>
      <c r="H878" s="749">
        <v>51384</v>
      </c>
      <c r="I878" s="749">
        <v>51384</v>
      </c>
      <c r="J878" s="749" t="s">
        <v>906</v>
      </c>
      <c r="K878" s="749" t="s">
        <v>1670</v>
      </c>
      <c r="L878" s="752">
        <v>192.5</v>
      </c>
      <c r="M878" s="752">
        <v>2</v>
      </c>
      <c r="N878" s="753">
        <v>385</v>
      </c>
    </row>
    <row r="879" spans="1:14" ht="14.4" customHeight="1" x14ac:dyDescent="0.3">
      <c r="A879" s="747" t="s">
        <v>544</v>
      </c>
      <c r="B879" s="748" t="s">
        <v>545</v>
      </c>
      <c r="C879" s="749" t="s">
        <v>564</v>
      </c>
      <c r="D879" s="750" t="s">
        <v>565</v>
      </c>
      <c r="E879" s="751">
        <v>50113001</v>
      </c>
      <c r="F879" s="750" t="s">
        <v>570</v>
      </c>
      <c r="G879" s="749" t="s">
        <v>571</v>
      </c>
      <c r="H879" s="749">
        <v>208466</v>
      </c>
      <c r="I879" s="749">
        <v>208466</v>
      </c>
      <c r="J879" s="749" t="s">
        <v>928</v>
      </c>
      <c r="K879" s="749" t="s">
        <v>929</v>
      </c>
      <c r="L879" s="752">
        <v>792.7700000000001</v>
      </c>
      <c r="M879" s="752">
        <v>6</v>
      </c>
      <c r="N879" s="753">
        <v>4756.6200000000008</v>
      </c>
    </row>
    <row r="880" spans="1:14" ht="14.4" customHeight="1" x14ac:dyDescent="0.3">
      <c r="A880" s="747" t="s">
        <v>544</v>
      </c>
      <c r="B880" s="748" t="s">
        <v>545</v>
      </c>
      <c r="C880" s="749" t="s">
        <v>564</v>
      </c>
      <c r="D880" s="750" t="s">
        <v>565</v>
      </c>
      <c r="E880" s="751">
        <v>50113001</v>
      </c>
      <c r="F880" s="750" t="s">
        <v>570</v>
      </c>
      <c r="G880" s="749" t="s">
        <v>571</v>
      </c>
      <c r="H880" s="749">
        <v>100499</v>
      </c>
      <c r="I880" s="749">
        <v>499</v>
      </c>
      <c r="J880" s="749" t="s">
        <v>1021</v>
      </c>
      <c r="K880" s="749" t="s">
        <v>1023</v>
      </c>
      <c r="L880" s="752">
        <v>113.18434782608695</v>
      </c>
      <c r="M880" s="752">
        <v>23</v>
      </c>
      <c r="N880" s="753">
        <v>2603.2399999999998</v>
      </c>
    </row>
    <row r="881" spans="1:14" ht="14.4" customHeight="1" x14ac:dyDescent="0.3">
      <c r="A881" s="747" t="s">
        <v>544</v>
      </c>
      <c r="B881" s="748" t="s">
        <v>545</v>
      </c>
      <c r="C881" s="749" t="s">
        <v>564</v>
      </c>
      <c r="D881" s="750" t="s">
        <v>565</v>
      </c>
      <c r="E881" s="751">
        <v>50113001</v>
      </c>
      <c r="F881" s="750" t="s">
        <v>570</v>
      </c>
      <c r="G881" s="749" t="s">
        <v>580</v>
      </c>
      <c r="H881" s="749">
        <v>107981</v>
      </c>
      <c r="I881" s="749">
        <v>7981</v>
      </c>
      <c r="J881" s="749" t="s">
        <v>1081</v>
      </c>
      <c r="K881" s="749" t="s">
        <v>1082</v>
      </c>
      <c r="L881" s="752">
        <v>50.64</v>
      </c>
      <c r="M881" s="752">
        <v>25</v>
      </c>
      <c r="N881" s="753">
        <v>1266</v>
      </c>
    </row>
    <row r="882" spans="1:14" ht="14.4" customHeight="1" thickBot="1" x14ac:dyDescent="0.35">
      <c r="A882" s="754" t="s">
        <v>544</v>
      </c>
      <c r="B882" s="755" t="s">
        <v>545</v>
      </c>
      <c r="C882" s="756" t="s">
        <v>564</v>
      </c>
      <c r="D882" s="757" t="s">
        <v>565</v>
      </c>
      <c r="E882" s="758">
        <v>50113001</v>
      </c>
      <c r="F882" s="757" t="s">
        <v>570</v>
      </c>
      <c r="G882" s="756" t="s">
        <v>571</v>
      </c>
      <c r="H882" s="756">
        <v>621610</v>
      </c>
      <c r="I882" s="756">
        <v>0</v>
      </c>
      <c r="J882" s="756" t="s">
        <v>1671</v>
      </c>
      <c r="K882" s="756" t="s">
        <v>546</v>
      </c>
      <c r="L882" s="759">
        <v>78.489999999999995</v>
      </c>
      <c r="M882" s="759">
        <v>5</v>
      </c>
      <c r="N882" s="760">
        <v>392.45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1672</v>
      </c>
      <c r="B5" s="745"/>
      <c r="C5" s="765">
        <v>0</v>
      </c>
      <c r="D5" s="745">
        <v>1266</v>
      </c>
      <c r="E5" s="765">
        <v>1</v>
      </c>
      <c r="F5" s="746">
        <v>1266</v>
      </c>
    </row>
    <row r="6" spans="1:6" ht="14.4" customHeight="1" x14ac:dyDescent="0.3">
      <c r="A6" s="776" t="s">
        <v>1673</v>
      </c>
      <c r="B6" s="752">
        <v>10858.769999999999</v>
      </c>
      <c r="C6" s="766">
        <v>3.9082635895603145E-2</v>
      </c>
      <c r="D6" s="752">
        <v>266982.52066948696</v>
      </c>
      <c r="E6" s="766">
        <v>0.96091736410439677</v>
      </c>
      <c r="F6" s="753">
        <v>277841.29066948697</v>
      </c>
    </row>
    <row r="7" spans="1:6" ht="14.4" customHeight="1" thickBot="1" x14ac:dyDescent="0.35">
      <c r="A7" s="777" t="s">
        <v>1674</v>
      </c>
      <c r="B7" s="768">
        <v>8291.6900000000023</v>
      </c>
      <c r="C7" s="769">
        <v>7.9688319755212497E-2</v>
      </c>
      <c r="D7" s="768">
        <v>95759.820001346641</v>
      </c>
      <c r="E7" s="769">
        <v>0.92031168024478749</v>
      </c>
      <c r="F7" s="770">
        <v>104051.51000134664</v>
      </c>
    </row>
    <row r="8" spans="1:6" ht="14.4" customHeight="1" thickBot="1" x14ac:dyDescent="0.35">
      <c r="A8" s="771" t="s">
        <v>3</v>
      </c>
      <c r="B8" s="772">
        <v>19150.46</v>
      </c>
      <c r="C8" s="773">
        <v>4.9980477980595552E-2</v>
      </c>
      <c r="D8" s="772">
        <v>364008.3406708336</v>
      </c>
      <c r="E8" s="773">
        <v>0.95001952201940443</v>
      </c>
      <c r="F8" s="774">
        <v>383158.80067083362</v>
      </c>
    </row>
    <row r="9" spans="1:6" ht="14.4" customHeight="1" thickBot="1" x14ac:dyDescent="0.35"/>
    <row r="10" spans="1:6" ht="14.4" customHeight="1" x14ac:dyDescent="0.3">
      <c r="A10" s="775" t="s">
        <v>1675</v>
      </c>
      <c r="B10" s="745"/>
      <c r="C10" s="765">
        <v>0</v>
      </c>
      <c r="D10" s="745">
        <v>59.99</v>
      </c>
      <c r="E10" s="765">
        <v>1</v>
      </c>
      <c r="F10" s="746">
        <v>59.99</v>
      </c>
    </row>
    <row r="11" spans="1:6" ht="14.4" customHeight="1" x14ac:dyDescent="0.3">
      <c r="A11" s="776" t="s">
        <v>1676</v>
      </c>
      <c r="B11" s="752"/>
      <c r="C11" s="766">
        <v>0</v>
      </c>
      <c r="D11" s="752">
        <v>2158.84</v>
      </c>
      <c r="E11" s="766">
        <v>1</v>
      </c>
      <c r="F11" s="753">
        <v>2158.84</v>
      </c>
    </row>
    <row r="12" spans="1:6" ht="14.4" customHeight="1" x14ac:dyDescent="0.3">
      <c r="A12" s="776" t="s">
        <v>1677</v>
      </c>
      <c r="B12" s="752"/>
      <c r="C12" s="766">
        <v>0</v>
      </c>
      <c r="D12" s="752">
        <v>342.91</v>
      </c>
      <c r="E12" s="766">
        <v>1</v>
      </c>
      <c r="F12" s="753">
        <v>342.91</v>
      </c>
    </row>
    <row r="13" spans="1:6" ht="14.4" customHeight="1" x14ac:dyDescent="0.3">
      <c r="A13" s="776" t="s">
        <v>1678</v>
      </c>
      <c r="B13" s="752">
        <v>71.59</v>
      </c>
      <c r="C13" s="766">
        <v>0.43644455282570266</v>
      </c>
      <c r="D13" s="752">
        <v>92.44</v>
      </c>
      <c r="E13" s="766">
        <v>0.5635554471742974</v>
      </c>
      <c r="F13" s="753">
        <v>164.03</v>
      </c>
    </row>
    <row r="14" spans="1:6" ht="14.4" customHeight="1" x14ac:dyDescent="0.3">
      <c r="A14" s="776" t="s">
        <v>1679</v>
      </c>
      <c r="B14" s="752"/>
      <c r="C14" s="766">
        <v>0</v>
      </c>
      <c r="D14" s="752">
        <v>51.779999999999994</v>
      </c>
      <c r="E14" s="766">
        <v>1</v>
      </c>
      <c r="F14" s="753">
        <v>51.779999999999994</v>
      </c>
    </row>
    <row r="15" spans="1:6" ht="14.4" customHeight="1" x14ac:dyDescent="0.3">
      <c r="A15" s="776" t="s">
        <v>1680</v>
      </c>
      <c r="B15" s="752"/>
      <c r="C15" s="766">
        <v>0</v>
      </c>
      <c r="D15" s="752">
        <v>111.25</v>
      </c>
      <c r="E15" s="766">
        <v>1</v>
      </c>
      <c r="F15" s="753">
        <v>111.25</v>
      </c>
    </row>
    <row r="16" spans="1:6" ht="14.4" customHeight="1" x14ac:dyDescent="0.3">
      <c r="A16" s="776" t="s">
        <v>1681</v>
      </c>
      <c r="B16" s="752"/>
      <c r="C16" s="766">
        <v>0</v>
      </c>
      <c r="D16" s="752">
        <v>152254.38999999998</v>
      </c>
      <c r="E16" s="766">
        <v>1</v>
      </c>
      <c r="F16" s="753">
        <v>152254.38999999998</v>
      </c>
    </row>
    <row r="17" spans="1:6" ht="14.4" customHeight="1" x14ac:dyDescent="0.3">
      <c r="A17" s="776" t="s">
        <v>1682</v>
      </c>
      <c r="B17" s="752"/>
      <c r="C17" s="766">
        <v>0</v>
      </c>
      <c r="D17" s="752">
        <v>1250.07</v>
      </c>
      <c r="E17" s="766">
        <v>1</v>
      </c>
      <c r="F17" s="753">
        <v>1250.07</v>
      </c>
    </row>
    <row r="18" spans="1:6" ht="14.4" customHeight="1" x14ac:dyDescent="0.3">
      <c r="A18" s="776" t="s">
        <v>1683</v>
      </c>
      <c r="B18" s="752"/>
      <c r="C18" s="766">
        <v>0</v>
      </c>
      <c r="D18" s="752">
        <v>371.90000000000009</v>
      </c>
      <c r="E18" s="766">
        <v>1</v>
      </c>
      <c r="F18" s="753">
        <v>371.90000000000009</v>
      </c>
    </row>
    <row r="19" spans="1:6" ht="14.4" customHeight="1" x14ac:dyDescent="0.3">
      <c r="A19" s="776" t="s">
        <v>1684</v>
      </c>
      <c r="B19" s="752"/>
      <c r="C19" s="766">
        <v>0</v>
      </c>
      <c r="D19" s="752">
        <v>614.16999999999985</v>
      </c>
      <c r="E19" s="766">
        <v>1</v>
      </c>
      <c r="F19" s="753">
        <v>614.16999999999985</v>
      </c>
    </row>
    <row r="20" spans="1:6" ht="14.4" customHeight="1" x14ac:dyDescent="0.3">
      <c r="A20" s="776" t="s">
        <v>1685</v>
      </c>
      <c r="B20" s="752"/>
      <c r="C20" s="766">
        <v>0</v>
      </c>
      <c r="D20" s="752">
        <v>391.03999999999996</v>
      </c>
      <c r="E20" s="766">
        <v>1</v>
      </c>
      <c r="F20" s="753">
        <v>391.03999999999996</v>
      </c>
    </row>
    <row r="21" spans="1:6" ht="14.4" customHeight="1" x14ac:dyDescent="0.3">
      <c r="A21" s="776" t="s">
        <v>1686</v>
      </c>
      <c r="B21" s="752"/>
      <c r="C21" s="766">
        <v>0</v>
      </c>
      <c r="D21" s="752">
        <v>2307.8300000000004</v>
      </c>
      <c r="E21" s="766">
        <v>1</v>
      </c>
      <c r="F21" s="753">
        <v>2307.8300000000004</v>
      </c>
    </row>
    <row r="22" spans="1:6" ht="14.4" customHeight="1" x14ac:dyDescent="0.3">
      <c r="A22" s="776" t="s">
        <v>1687</v>
      </c>
      <c r="B22" s="752"/>
      <c r="C22" s="766">
        <v>0</v>
      </c>
      <c r="D22" s="752">
        <v>288.94</v>
      </c>
      <c r="E22" s="766">
        <v>1</v>
      </c>
      <c r="F22" s="753">
        <v>288.94</v>
      </c>
    </row>
    <row r="23" spans="1:6" ht="14.4" customHeight="1" x14ac:dyDescent="0.3">
      <c r="A23" s="776" t="s">
        <v>1688</v>
      </c>
      <c r="B23" s="752">
        <v>715.78</v>
      </c>
      <c r="C23" s="766">
        <v>0.35803321328531412</v>
      </c>
      <c r="D23" s="752">
        <v>1283.42</v>
      </c>
      <c r="E23" s="766">
        <v>0.64196678671468588</v>
      </c>
      <c r="F23" s="753">
        <v>1999.2</v>
      </c>
    </row>
    <row r="24" spans="1:6" ht="14.4" customHeight="1" x14ac:dyDescent="0.3">
      <c r="A24" s="776" t="s">
        <v>1689</v>
      </c>
      <c r="B24" s="752"/>
      <c r="C24" s="766">
        <v>0</v>
      </c>
      <c r="D24" s="752">
        <v>183.56999999999994</v>
      </c>
      <c r="E24" s="766">
        <v>1</v>
      </c>
      <c r="F24" s="753">
        <v>183.56999999999994</v>
      </c>
    </row>
    <row r="25" spans="1:6" ht="14.4" customHeight="1" x14ac:dyDescent="0.3">
      <c r="A25" s="776" t="s">
        <v>1690</v>
      </c>
      <c r="B25" s="752">
        <v>165.82999999999998</v>
      </c>
      <c r="C25" s="766">
        <v>3.0761382713301231E-2</v>
      </c>
      <c r="D25" s="752">
        <v>5225.0200000000013</v>
      </c>
      <c r="E25" s="766">
        <v>0.9692386172866988</v>
      </c>
      <c r="F25" s="753">
        <v>5390.8500000000013</v>
      </c>
    </row>
    <row r="26" spans="1:6" ht="14.4" customHeight="1" x14ac:dyDescent="0.3">
      <c r="A26" s="776" t="s">
        <v>1691</v>
      </c>
      <c r="B26" s="752"/>
      <c r="C26" s="766">
        <v>0</v>
      </c>
      <c r="D26" s="752">
        <v>186.62000000000003</v>
      </c>
      <c r="E26" s="766">
        <v>1</v>
      </c>
      <c r="F26" s="753">
        <v>186.62000000000003</v>
      </c>
    </row>
    <row r="27" spans="1:6" ht="14.4" customHeight="1" x14ac:dyDescent="0.3">
      <c r="A27" s="776" t="s">
        <v>1692</v>
      </c>
      <c r="B27" s="752"/>
      <c r="C27" s="766">
        <v>0</v>
      </c>
      <c r="D27" s="752">
        <v>545.16</v>
      </c>
      <c r="E27" s="766">
        <v>1</v>
      </c>
      <c r="F27" s="753">
        <v>545.16</v>
      </c>
    </row>
    <row r="28" spans="1:6" ht="14.4" customHeight="1" x14ac:dyDescent="0.3">
      <c r="A28" s="776" t="s">
        <v>1693</v>
      </c>
      <c r="B28" s="752">
        <v>141.6</v>
      </c>
      <c r="C28" s="766">
        <v>9.6968368863292437E-2</v>
      </c>
      <c r="D28" s="752">
        <v>1318.6699999999996</v>
      </c>
      <c r="E28" s="766">
        <v>0.90303163113670759</v>
      </c>
      <c r="F28" s="753">
        <v>1460.2699999999995</v>
      </c>
    </row>
    <row r="29" spans="1:6" ht="14.4" customHeight="1" x14ac:dyDescent="0.3">
      <c r="A29" s="776" t="s">
        <v>1694</v>
      </c>
      <c r="B29" s="752"/>
      <c r="C29" s="766">
        <v>0</v>
      </c>
      <c r="D29" s="752">
        <v>129.72</v>
      </c>
      <c r="E29" s="766">
        <v>1</v>
      </c>
      <c r="F29" s="753">
        <v>129.72</v>
      </c>
    </row>
    <row r="30" spans="1:6" ht="14.4" customHeight="1" x14ac:dyDescent="0.3">
      <c r="A30" s="776" t="s">
        <v>1695</v>
      </c>
      <c r="B30" s="752"/>
      <c r="C30" s="766">
        <v>0</v>
      </c>
      <c r="D30" s="752">
        <v>637.71</v>
      </c>
      <c r="E30" s="766">
        <v>1</v>
      </c>
      <c r="F30" s="753">
        <v>637.71</v>
      </c>
    </row>
    <row r="31" spans="1:6" ht="14.4" customHeight="1" x14ac:dyDescent="0.3">
      <c r="A31" s="776" t="s">
        <v>1696</v>
      </c>
      <c r="B31" s="752"/>
      <c r="C31" s="766">
        <v>0</v>
      </c>
      <c r="D31" s="752">
        <v>530.09</v>
      </c>
      <c r="E31" s="766">
        <v>1</v>
      </c>
      <c r="F31" s="753">
        <v>530.09</v>
      </c>
    </row>
    <row r="32" spans="1:6" ht="14.4" customHeight="1" x14ac:dyDescent="0.3">
      <c r="A32" s="776" t="s">
        <v>1697</v>
      </c>
      <c r="B32" s="752"/>
      <c r="C32" s="766">
        <v>0</v>
      </c>
      <c r="D32" s="752">
        <v>396.34</v>
      </c>
      <c r="E32" s="766">
        <v>1</v>
      </c>
      <c r="F32" s="753">
        <v>396.34</v>
      </c>
    </row>
    <row r="33" spans="1:6" ht="14.4" customHeight="1" x14ac:dyDescent="0.3">
      <c r="A33" s="776" t="s">
        <v>1698</v>
      </c>
      <c r="B33" s="752"/>
      <c r="C33" s="766">
        <v>0</v>
      </c>
      <c r="D33" s="752">
        <v>432.77</v>
      </c>
      <c r="E33" s="766">
        <v>1</v>
      </c>
      <c r="F33" s="753">
        <v>432.77</v>
      </c>
    </row>
    <row r="34" spans="1:6" ht="14.4" customHeight="1" x14ac:dyDescent="0.3">
      <c r="A34" s="776" t="s">
        <v>1699</v>
      </c>
      <c r="B34" s="752"/>
      <c r="C34" s="766">
        <v>0</v>
      </c>
      <c r="D34" s="752">
        <v>438.99</v>
      </c>
      <c r="E34" s="766">
        <v>1</v>
      </c>
      <c r="F34" s="753">
        <v>438.99</v>
      </c>
    </row>
    <row r="35" spans="1:6" ht="14.4" customHeight="1" x14ac:dyDescent="0.3">
      <c r="A35" s="776" t="s">
        <v>1700</v>
      </c>
      <c r="B35" s="752"/>
      <c r="C35" s="766">
        <v>0</v>
      </c>
      <c r="D35" s="752">
        <v>1308.7900000000002</v>
      </c>
      <c r="E35" s="766">
        <v>1</v>
      </c>
      <c r="F35" s="753">
        <v>1308.7900000000002</v>
      </c>
    </row>
    <row r="36" spans="1:6" ht="14.4" customHeight="1" x14ac:dyDescent="0.3">
      <c r="A36" s="776" t="s">
        <v>1701</v>
      </c>
      <c r="B36" s="752"/>
      <c r="C36" s="766">
        <v>0</v>
      </c>
      <c r="D36" s="752">
        <v>561.77999999999986</v>
      </c>
      <c r="E36" s="766">
        <v>1</v>
      </c>
      <c r="F36" s="753">
        <v>561.77999999999986</v>
      </c>
    </row>
    <row r="37" spans="1:6" ht="14.4" customHeight="1" x14ac:dyDescent="0.3">
      <c r="A37" s="776" t="s">
        <v>1702</v>
      </c>
      <c r="B37" s="752"/>
      <c r="C37" s="766">
        <v>0</v>
      </c>
      <c r="D37" s="752">
        <v>151.37</v>
      </c>
      <c r="E37" s="766">
        <v>1</v>
      </c>
      <c r="F37" s="753">
        <v>151.37</v>
      </c>
    </row>
    <row r="38" spans="1:6" ht="14.4" customHeight="1" x14ac:dyDescent="0.3">
      <c r="A38" s="776" t="s">
        <v>1703</v>
      </c>
      <c r="B38" s="752"/>
      <c r="C38" s="766">
        <v>0</v>
      </c>
      <c r="D38" s="752">
        <v>973.99</v>
      </c>
      <c r="E38" s="766">
        <v>1</v>
      </c>
      <c r="F38" s="753">
        <v>973.99</v>
      </c>
    </row>
    <row r="39" spans="1:6" ht="14.4" customHeight="1" x14ac:dyDescent="0.3">
      <c r="A39" s="776" t="s">
        <v>1704</v>
      </c>
      <c r="B39" s="752"/>
      <c r="C39" s="766">
        <v>0</v>
      </c>
      <c r="D39" s="752">
        <v>256.84000000000009</v>
      </c>
      <c r="E39" s="766">
        <v>1</v>
      </c>
      <c r="F39" s="753">
        <v>256.84000000000009</v>
      </c>
    </row>
    <row r="40" spans="1:6" ht="14.4" customHeight="1" x14ac:dyDescent="0.3">
      <c r="A40" s="776" t="s">
        <v>1705</v>
      </c>
      <c r="B40" s="752"/>
      <c r="C40" s="766">
        <v>0</v>
      </c>
      <c r="D40" s="752">
        <v>317.95999999999998</v>
      </c>
      <c r="E40" s="766">
        <v>1</v>
      </c>
      <c r="F40" s="753">
        <v>317.95999999999998</v>
      </c>
    </row>
    <row r="41" spans="1:6" ht="14.4" customHeight="1" x14ac:dyDescent="0.3">
      <c r="A41" s="776" t="s">
        <v>1706</v>
      </c>
      <c r="B41" s="752"/>
      <c r="C41" s="766">
        <v>0</v>
      </c>
      <c r="D41" s="752">
        <v>170.82</v>
      </c>
      <c r="E41" s="766">
        <v>1</v>
      </c>
      <c r="F41" s="753">
        <v>170.82</v>
      </c>
    </row>
    <row r="42" spans="1:6" ht="14.4" customHeight="1" x14ac:dyDescent="0.3">
      <c r="A42" s="776" t="s">
        <v>1707</v>
      </c>
      <c r="B42" s="752"/>
      <c r="C42" s="766">
        <v>0</v>
      </c>
      <c r="D42" s="752">
        <v>254.77000000000004</v>
      </c>
      <c r="E42" s="766">
        <v>1</v>
      </c>
      <c r="F42" s="753">
        <v>254.77000000000004</v>
      </c>
    </row>
    <row r="43" spans="1:6" ht="14.4" customHeight="1" x14ac:dyDescent="0.3">
      <c r="A43" s="776" t="s">
        <v>1708</v>
      </c>
      <c r="B43" s="752"/>
      <c r="C43" s="766">
        <v>0</v>
      </c>
      <c r="D43" s="752">
        <v>744.5300000000002</v>
      </c>
      <c r="E43" s="766">
        <v>1</v>
      </c>
      <c r="F43" s="753">
        <v>744.5300000000002</v>
      </c>
    </row>
    <row r="44" spans="1:6" ht="14.4" customHeight="1" x14ac:dyDescent="0.3">
      <c r="A44" s="776" t="s">
        <v>1709</v>
      </c>
      <c r="B44" s="752"/>
      <c r="C44" s="766">
        <v>0</v>
      </c>
      <c r="D44" s="752">
        <v>157.67000000000002</v>
      </c>
      <c r="E44" s="766">
        <v>1</v>
      </c>
      <c r="F44" s="753">
        <v>157.67000000000002</v>
      </c>
    </row>
    <row r="45" spans="1:6" ht="14.4" customHeight="1" x14ac:dyDescent="0.3">
      <c r="A45" s="776" t="s">
        <v>1710</v>
      </c>
      <c r="B45" s="752"/>
      <c r="C45" s="766">
        <v>0</v>
      </c>
      <c r="D45" s="752">
        <v>1032.72</v>
      </c>
      <c r="E45" s="766">
        <v>1</v>
      </c>
      <c r="F45" s="753">
        <v>1032.72</v>
      </c>
    </row>
    <row r="46" spans="1:6" ht="14.4" customHeight="1" x14ac:dyDescent="0.3">
      <c r="A46" s="776" t="s">
        <v>1711</v>
      </c>
      <c r="B46" s="752"/>
      <c r="C46" s="766">
        <v>0</v>
      </c>
      <c r="D46" s="752">
        <v>222.89000000000007</v>
      </c>
      <c r="E46" s="766">
        <v>1</v>
      </c>
      <c r="F46" s="753">
        <v>222.89000000000007</v>
      </c>
    </row>
    <row r="47" spans="1:6" ht="14.4" customHeight="1" x14ac:dyDescent="0.3">
      <c r="A47" s="776" t="s">
        <v>1712</v>
      </c>
      <c r="B47" s="752"/>
      <c r="C47" s="766">
        <v>0</v>
      </c>
      <c r="D47" s="752">
        <v>294.10000000000002</v>
      </c>
      <c r="E47" s="766">
        <v>1</v>
      </c>
      <c r="F47" s="753">
        <v>294.10000000000002</v>
      </c>
    </row>
    <row r="48" spans="1:6" ht="14.4" customHeight="1" x14ac:dyDescent="0.3">
      <c r="A48" s="776" t="s">
        <v>1713</v>
      </c>
      <c r="B48" s="752"/>
      <c r="C48" s="766">
        <v>0</v>
      </c>
      <c r="D48" s="752">
        <v>272.16000000000003</v>
      </c>
      <c r="E48" s="766">
        <v>1</v>
      </c>
      <c r="F48" s="753">
        <v>272.16000000000003</v>
      </c>
    </row>
    <row r="49" spans="1:6" ht="14.4" customHeight="1" x14ac:dyDescent="0.3">
      <c r="A49" s="776" t="s">
        <v>1714</v>
      </c>
      <c r="B49" s="752"/>
      <c r="C49" s="766">
        <v>0</v>
      </c>
      <c r="D49" s="752">
        <v>115.61000000000003</v>
      </c>
      <c r="E49" s="766">
        <v>1</v>
      </c>
      <c r="F49" s="753">
        <v>115.61000000000003</v>
      </c>
    </row>
    <row r="50" spans="1:6" ht="14.4" customHeight="1" x14ac:dyDescent="0.3">
      <c r="A50" s="776" t="s">
        <v>1715</v>
      </c>
      <c r="B50" s="752"/>
      <c r="C50" s="766">
        <v>0</v>
      </c>
      <c r="D50" s="752">
        <v>1108.18</v>
      </c>
      <c r="E50" s="766">
        <v>1</v>
      </c>
      <c r="F50" s="753">
        <v>1108.18</v>
      </c>
    </row>
    <row r="51" spans="1:6" ht="14.4" customHeight="1" x14ac:dyDescent="0.3">
      <c r="A51" s="776" t="s">
        <v>1716</v>
      </c>
      <c r="B51" s="752"/>
      <c r="C51" s="766">
        <v>0</v>
      </c>
      <c r="D51" s="752">
        <v>709.41</v>
      </c>
      <c r="E51" s="766">
        <v>1</v>
      </c>
      <c r="F51" s="753">
        <v>709.41</v>
      </c>
    </row>
    <row r="52" spans="1:6" ht="14.4" customHeight="1" x14ac:dyDescent="0.3">
      <c r="A52" s="776" t="s">
        <v>1717</v>
      </c>
      <c r="B52" s="752"/>
      <c r="C52" s="766">
        <v>0</v>
      </c>
      <c r="D52" s="752">
        <v>552.87</v>
      </c>
      <c r="E52" s="766">
        <v>1</v>
      </c>
      <c r="F52" s="753">
        <v>552.87</v>
      </c>
    </row>
    <row r="53" spans="1:6" ht="14.4" customHeight="1" x14ac:dyDescent="0.3">
      <c r="A53" s="776" t="s">
        <v>1718</v>
      </c>
      <c r="B53" s="752"/>
      <c r="C53" s="766">
        <v>0</v>
      </c>
      <c r="D53" s="752">
        <v>198.81</v>
      </c>
      <c r="E53" s="766">
        <v>1</v>
      </c>
      <c r="F53" s="753">
        <v>198.81</v>
      </c>
    </row>
    <row r="54" spans="1:6" ht="14.4" customHeight="1" x14ac:dyDescent="0.3">
      <c r="A54" s="776" t="s">
        <v>1719</v>
      </c>
      <c r="B54" s="752"/>
      <c r="C54" s="766">
        <v>0</v>
      </c>
      <c r="D54" s="752">
        <v>2402.94</v>
      </c>
      <c r="E54" s="766">
        <v>1</v>
      </c>
      <c r="F54" s="753">
        <v>2402.94</v>
      </c>
    </row>
    <row r="55" spans="1:6" ht="14.4" customHeight="1" x14ac:dyDescent="0.3">
      <c r="A55" s="776" t="s">
        <v>1720</v>
      </c>
      <c r="B55" s="752"/>
      <c r="C55" s="766">
        <v>0</v>
      </c>
      <c r="D55" s="752">
        <v>298.06</v>
      </c>
      <c r="E55" s="766">
        <v>1</v>
      </c>
      <c r="F55" s="753">
        <v>298.06</v>
      </c>
    </row>
    <row r="56" spans="1:6" ht="14.4" customHeight="1" x14ac:dyDescent="0.3">
      <c r="A56" s="776" t="s">
        <v>1721</v>
      </c>
      <c r="B56" s="752">
        <v>606.9</v>
      </c>
      <c r="C56" s="766">
        <v>0.53204639297267442</v>
      </c>
      <c r="D56" s="752">
        <v>533.79</v>
      </c>
      <c r="E56" s="766">
        <v>0.46795360702732552</v>
      </c>
      <c r="F56" s="753">
        <v>1140.69</v>
      </c>
    </row>
    <row r="57" spans="1:6" ht="14.4" customHeight="1" x14ac:dyDescent="0.3">
      <c r="A57" s="776" t="s">
        <v>1722</v>
      </c>
      <c r="B57" s="752"/>
      <c r="C57" s="766">
        <v>0</v>
      </c>
      <c r="D57" s="752">
        <v>431.86000000000007</v>
      </c>
      <c r="E57" s="766">
        <v>1</v>
      </c>
      <c r="F57" s="753">
        <v>431.86000000000007</v>
      </c>
    </row>
    <row r="58" spans="1:6" ht="14.4" customHeight="1" x14ac:dyDescent="0.3">
      <c r="A58" s="776" t="s">
        <v>1723</v>
      </c>
      <c r="B58" s="752"/>
      <c r="C58" s="766">
        <v>0</v>
      </c>
      <c r="D58" s="752">
        <v>1847.5099999999998</v>
      </c>
      <c r="E58" s="766">
        <v>1</v>
      </c>
      <c r="F58" s="753">
        <v>1847.5099999999998</v>
      </c>
    </row>
    <row r="59" spans="1:6" ht="14.4" customHeight="1" x14ac:dyDescent="0.3">
      <c r="A59" s="776" t="s">
        <v>1724</v>
      </c>
      <c r="B59" s="752">
        <v>3991.5000000000005</v>
      </c>
      <c r="C59" s="766">
        <v>1</v>
      </c>
      <c r="D59" s="752"/>
      <c r="E59" s="766">
        <v>0</v>
      </c>
      <c r="F59" s="753">
        <v>3991.5000000000005</v>
      </c>
    </row>
    <row r="60" spans="1:6" ht="14.4" customHeight="1" x14ac:dyDescent="0.3">
      <c r="A60" s="776" t="s">
        <v>1725</v>
      </c>
      <c r="B60" s="752"/>
      <c r="C60" s="766">
        <v>0</v>
      </c>
      <c r="D60" s="752">
        <v>17151.75</v>
      </c>
      <c r="E60" s="766">
        <v>1</v>
      </c>
      <c r="F60" s="753">
        <v>17151.75</v>
      </c>
    </row>
    <row r="61" spans="1:6" ht="14.4" customHeight="1" x14ac:dyDescent="0.3">
      <c r="A61" s="776" t="s">
        <v>1726</v>
      </c>
      <c r="B61" s="752"/>
      <c r="C61" s="766">
        <v>0</v>
      </c>
      <c r="D61" s="752">
        <v>918.08</v>
      </c>
      <c r="E61" s="766">
        <v>1</v>
      </c>
      <c r="F61" s="753">
        <v>918.08</v>
      </c>
    </row>
    <row r="62" spans="1:6" ht="14.4" customHeight="1" x14ac:dyDescent="0.3">
      <c r="A62" s="776" t="s">
        <v>1727</v>
      </c>
      <c r="B62" s="752"/>
      <c r="C62" s="766">
        <v>0</v>
      </c>
      <c r="D62" s="752">
        <v>368.75</v>
      </c>
      <c r="E62" s="766">
        <v>1</v>
      </c>
      <c r="F62" s="753">
        <v>368.75</v>
      </c>
    </row>
    <row r="63" spans="1:6" ht="14.4" customHeight="1" x14ac:dyDescent="0.3">
      <c r="A63" s="776" t="s">
        <v>1728</v>
      </c>
      <c r="B63" s="752"/>
      <c r="C63" s="766">
        <v>0</v>
      </c>
      <c r="D63" s="752">
        <v>3088.3050000000003</v>
      </c>
      <c r="E63" s="766">
        <v>1</v>
      </c>
      <c r="F63" s="753">
        <v>3088.3050000000003</v>
      </c>
    </row>
    <row r="64" spans="1:6" ht="14.4" customHeight="1" x14ac:dyDescent="0.3">
      <c r="A64" s="776" t="s">
        <v>1729</v>
      </c>
      <c r="B64" s="752"/>
      <c r="C64" s="766">
        <v>0</v>
      </c>
      <c r="D64" s="752">
        <v>320.32</v>
      </c>
      <c r="E64" s="766">
        <v>1</v>
      </c>
      <c r="F64" s="753">
        <v>320.32</v>
      </c>
    </row>
    <row r="65" spans="1:6" ht="14.4" customHeight="1" x14ac:dyDescent="0.3">
      <c r="A65" s="776" t="s">
        <v>1730</v>
      </c>
      <c r="B65" s="752"/>
      <c r="C65" s="766">
        <v>0</v>
      </c>
      <c r="D65" s="752">
        <v>7488.27</v>
      </c>
      <c r="E65" s="766">
        <v>1</v>
      </c>
      <c r="F65" s="753">
        <v>7488.27</v>
      </c>
    </row>
    <row r="66" spans="1:6" ht="14.4" customHeight="1" x14ac:dyDescent="0.3">
      <c r="A66" s="776" t="s">
        <v>1731</v>
      </c>
      <c r="B66" s="752"/>
      <c r="C66" s="766">
        <v>0</v>
      </c>
      <c r="D66" s="752">
        <v>2754.6256666666663</v>
      </c>
      <c r="E66" s="766">
        <v>1</v>
      </c>
      <c r="F66" s="753">
        <v>2754.6256666666663</v>
      </c>
    </row>
    <row r="67" spans="1:6" ht="14.4" customHeight="1" x14ac:dyDescent="0.3">
      <c r="A67" s="776" t="s">
        <v>1732</v>
      </c>
      <c r="B67" s="752"/>
      <c r="C67" s="766">
        <v>0</v>
      </c>
      <c r="D67" s="752">
        <v>32004.30000000001</v>
      </c>
      <c r="E67" s="766">
        <v>1</v>
      </c>
      <c r="F67" s="753">
        <v>32004.30000000001</v>
      </c>
    </row>
    <row r="68" spans="1:6" ht="14.4" customHeight="1" x14ac:dyDescent="0.3">
      <c r="A68" s="776" t="s">
        <v>1733</v>
      </c>
      <c r="B68" s="752"/>
      <c r="C68" s="766">
        <v>0</v>
      </c>
      <c r="D68" s="752">
        <v>91.990000000000023</v>
      </c>
      <c r="E68" s="766">
        <v>1</v>
      </c>
      <c r="F68" s="753">
        <v>91.990000000000023</v>
      </c>
    </row>
    <row r="69" spans="1:6" ht="14.4" customHeight="1" x14ac:dyDescent="0.3">
      <c r="A69" s="776" t="s">
        <v>1734</v>
      </c>
      <c r="B69" s="752"/>
      <c r="C69" s="766">
        <v>0</v>
      </c>
      <c r="D69" s="752">
        <v>845.74000000000069</v>
      </c>
      <c r="E69" s="766">
        <v>1</v>
      </c>
      <c r="F69" s="753">
        <v>845.74000000000069</v>
      </c>
    </row>
    <row r="70" spans="1:6" ht="14.4" customHeight="1" x14ac:dyDescent="0.3">
      <c r="A70" s="776" t="s">
        <v>1735</v>
      </c>
      <c r="B70" s="752"/>
      <c r="C70" s="766">
        <v>0</v>
      </c>
      <c r="D70" s="752">
        <v>997.40000282038966</v>
      </c>
      <c r="E70" s="766">
        <v>1</v>
      </c>
      <c r="F70" s="753">
        <v>997.40000282038966</v>
      </c>
    </row>
    <row r="71" spans="1:6" ht="14.4" customHeight="1" x14ac:dyDescent="0.3">
      <c r="A71" s="776" t="s">
        <v>1736</v>
      </c>
      <c r="B71" s="752"/>
      <c r="C71" s="766">
        <v>0</v>
      </c>
      <c r="D71" s="752">
        <v>871.91000000000008</v>
      </c>
      <c r="E71" s="766">
        <v>1</v>
      </c>
      <c r="F71" s="753">
        <v>871.91000000000008</v>
      </c>
    </row>
    <row r="72" spans="1:6" ht="14.4" customHeight="1" x14ac:dyDescent="0.3">
      <c r="A72" s="776" t="s">
        <v>1737</v>
      </c>
      <c r="B72" s="752">
        <v>467.84000000000009</v>
      </c>
      <c r="C72" s="766">
        <v>1</v>
      </c>
      <c r="D72" s="752"/>
      <c r="E72" s="766">
        <v>0</v>
      </c>
      <c r="F72" s="753">
        <v>467.84000000000009</v>
      </c>
    </row>
    <row r="73" spans="1:6" ht="14.4" customHeight="1" x14ac:dyDescent="0.3">
      <c r="A73" s="776" t="s">
        <v>1738</v>
      </c>
      <c r="B73" s="752">
        <v>7008.7199999999993</v>
      </c>
      <c r="C73" s="766">
        <v>1</v>
      </c>
      <c r="D73" s="752"/>
      <c r="E73" s="766">
        <v>0</v>
      </c>
      <c r="F73" s="753">
        <v>7008.7199999999993</v>
      </c>
    </row>
    <row r="74" spans="1:6" ht="14.4" customHeight="1" x14ac:dyDescent="0.3">
      <c r="A74" s="776" t="s">
        <v>1739</v>
      </c>
      <c r="B74" s="752">
        <v>1774.1100000000001</v>
      </c>
      <c r="C74" s="766">
        <v>1</v>
      </c>
      <c r="D74" s="752"/>
      <c r="E74" s="766">
        <v>0</v>
      </c>
      <c r="F74" s="753">
        <v>1774.1100000000001</v>
      </c>
    </row>
    <row r="75" spans="1:6" ht="14.4" customHeight="1" x14ac:dyDescent="0.3">
      <c r="A75" s="776" t="s">
        <v>1740</v>
      </c>
      <c r="B75" s="752"/>
      <c r="C75" s="766">
        <v>0</v>
      </c>
      <c r="D75" s="752">
        <v>8863.36</v>
      </c>
      <c r="E75" s="766">
        <v>1</v>
      </c>
      <c r="F75" s="753">
        <v>8863.36</v>
      </c>
    </row>
    <row r="76" spans="1:6" ht="14.4" customHeight="1" x14ac:dyDescent="0.3">
      <c r="A76" s="776" t="s">
        <v>1741</v>
      </c>
      <c r="B76" s="752"/>
      <c r="C76" s="766">
        <v>0</v>
      </c>
      <c r="D76" s="752">
        <v>720.5</v>
      </c>
      <c r="E76" s="766">
        <v>1</v>
      </c>
      <c r="F76" s="753">
        <v>720.5</v>
      </c>
    </row>
    <row r="77" spans="1:6" ht="14.4" customHeight="1" x14ac:dyDescent="0.3">
      <c r="A77" s="776" t="s">
        <v>1742</v>
      </c>
      <c r="B77" s="752"/>
      <c r="C77" s="766">
        <v>0</v>
      </c>
      <c r="D77" s="752">
        <v>1773.8200000000002</v>
      </c>
      <c r="E77" s="766">
        <v>1</v>
      </c>
      <c r="F77" s="753">
        <v>1773.8200000000002</v>
      </c>
    </row>
    <row r="78" spans="1:6" ht="14.4" customHeight="1" x14ac:dyDescent="0.3">
      <c r="A78" s="776" t="s">
        <v>1743</v>
      </c>
      <c r="B78" s="752"/>
      <c r="C78" s="766">
        <v>0</v>
      </c>
      <c r="D78" s="752">
        <v>2181.27</v>
      </c>
      <c r="E78" s="766">
        <v>1</v>
      </c>
      <c r="F78" s="753">
        <v>2181.27</v>
      </c>
    </row>
    <row r="79" spans="1:6" ht="14.4" customHeight="1" x14ac:dyDescent="0.3">
      <c r="A79" s="776" t="s">
        <v>1744</v>
      </c>
      <c r="B79" s="752">
        <v>450.37</v>
      </c>
      <c r="C79" s="766">
        <v>1</v>
      </c>
      <c r="D79" s="752"/>
      <c r="E79" s="766">
        <v>0</v>
      </c>
      <c r="F79" s="753">
        <v>450.37</v>
      </c>
    </row>
    <row r="80" spans="1:6" ht="14.4" customHeight="1" x14ac:dyDescent="0.3">
      <c r="A80" s="776" t="s">
        <v>1745</v>
      </c>
      <c r="B80" s="752">
        <v>87.36</v>
      </c>
      <c r="C80" s="766">
        <v>1</v>
      </c>
      <c r="D80" s="752"/>
      <c r="E80" s="766">
        <v>0</v>
      </c>
      <c r="F80" s="753">
        <v>87.36</v>
      </c>
    </row>
    <row r="81" spans="1:6" ht="14.4" customHeight="1" x14ac:dyDescent="0.3">
      <c r="A81" s="776" t="s">
        <v>1746</v>
      </c>
      <c r="B81" s="752"/>
      <c r="C81" s="766">
        <v>0</v>
      </c>
      <c r="D81" s="752">
        <v>2191.4000000000005</v>
      </c>
      <c r="E81" s="766">
        <v>1</v>
      </c>
      <c r="F81" s="753">
        <v>2191.4000000000005</v>
      </c>
    </row>
    <row r="82" spans="1:6" ht="14.4" customHeight="1" x14ac:dyDescent="0.3">
      <c r="A82" s="776" t="s">
        <v>1747</v>
      </c>
      <c r="B82" s="752"/>
      <c r="C82" s="766">
        <v>0</v>
      </c>
      <c r="D82" s="752">
        <v>398.8</v>
      </c>
      <c r="E82" s="766">
        <v>1</v>
      </c>
      <c r="F82" s="753">
        <v>398.8</v>
      </c>
    </row>
    <row r="83" spans="1:6" ht="14.4" customHeight="1" x14ac:dyDescent="0.3">
      <c r="A83" s="776" t="s">
        <v>1748</v>
      </c>
      <c r="B83" s="752">
        <v>223.30000000000007</v>
      </c>
      <c r="C83" s="766">
        <v>1</v>
      </c>
      <c r="D83" s="752"/>
      <c r="E83" s="766">
        <v>0</v>
      </c>
      <c r="F83" s="753">
        <v>223.30000000000007</v>
      </c>
    </row>
    <row r="84" spans="1:6" ht="14.4" customHeight="1" x14ac:dyDescent="0.3">
      <c r="A84" s="776" t="s">
        <v>1749</v>
      </c>
      <c r="B84" s="752"/>
      <c r="C84" s="766">
        <v>0</v>
      </c>
      <c r="D84" s="752">
        <v>173.2</v>
      </c>
      <c r="E84" s="766">
        <v>1</v>
      </c>
      <c r="F84" s="753">
        <v>173.2</v>
      </c>
    </row>
    <row r="85" spans="1:6" ht="14.4" customHeight="1" x14ac:dyDescent="0.3">
      <c r="A85" s="776" t="s">
        <v>1750</v>
      </c>
      <c r="B85" s="752"/>
      <c r="C85" s="766">
        <v>0</v>
      </c>
      <c r="D85" s="752">
        <v>95.370000000000019</v>
      </c>
      <c r="E85" s="766">
        <v>1</v>
      </c>
      <c r="F85" s="753">
        <v>95.370000000000019</v>
      </c>
    </row>
    <row r="86" spans="1:6" ht="14.4" customHeight="1" x14ac:dyDescent="0.3">
      <c r="A86" s="776" t="s">
        <v>1751</v>
      </c>
      <c r="B86" s="752"/>
      <c r="C86" s="766">
        <v>0</v>
      </c>
      <c r="D86" s="752">
        <v>831.49000000000012</v>
      </c>
      <c r="E86" s="766">
        <v>1</v>
      </c>
      <c r="F86" s="753">
        <v>831.49000000000012</v>
      </c>
    </row>
    <row r="87" spans="1:6" ht="14.4" customHeight="1" x14ac:dyDescent="0.3">
      <c r="A87" s="776" t="s">
        <v>1752</v>
      </c>
      <c r="B87" s="752"/>
      <c r="C87" s="766">
        <v>0</v>
      </c>
      <c r="D87" s="752">
        <v>555.55999999999995</v>
      </c>
      <c r="E87" s="766">
        <v>1</v>
      </c>
      <c r="F87" s="753">
        <v>555.55999999999995</v>
      </c>
    </row>
    <row r="88" spans="1:6" ht="14.4" customHeight="1" x14ac:dyDescent="0.3">
      <c r="A88" s="776" t="s">
        <v>1753</v>
      </c>
      <c r="B88" s="752"/>
      <c r="C88" s="766">
        <v>0</v>
      </c>
      <c r="D88" s="752">
        <v>98.259999999999991</v>
      </c>
      <c r="E88" s="766">
        <v>1</v>
      </c>
      <c r="F88" s="753">
        <v>98.259999999999991</v>
      </c>
    </row>
    <row r="89" spans="1:6" ht="14.4" customHeight="1" x14ac:dyDescent="0.3">
      <c r="A89" s="776" t="s">
        <v>1754</v>
      </c>
      <c r="B89" s="752"/>
      <c r="C89" s="766">
        <v>0</v>
      </c>
      <c r="D89" s="752">
        <v>2654.7700000000004</v>
      </c>
      <c r="E89" s="766">
        <v>1</v>
      </c>
      <c r="F89" s="753">
        <v>2654.7700000000004</v>
      </c>
    </row>
    <row r="90" spans="1:6" ht="14.4" customHeight="1" x14ac:dyDescent="0.3">
      <c r="A90" s="776" t="s">
        <v>1755</v>
      </c>
      <c r="B90" s="752"/>
      <c r="C90" s="766">
        <v>0</v>
      </c>
      <c r="D90" s="752">
        <v>194.13</v>
      </c>
      <c r="E90" s="766">
        <v>1</v>
      </c>
      <c r="F90" s="753">
        <v>194.13</v>
      </c>
    </row>
    <row r="91" spans="1:6" ht="14.4" customHeight="1" x14ac:dyDescent="0.3">
      <c r="A91" s="776" t="s">
        <v>1756</v>
      </c>
      <c r="B91" s="752"/>
      <c r="C91" s="766">
        <v>0</v>
      </c>
      <c r="D91" s="752">
        <v>250.49000000000007</v>
      </c>
      <c r="E91" s="766">
        <v>1</v>
      </c>
      <c r="F91" s="753">
        <v>250.49000000000007</v>
      </c>
    </row>
    <row r="92" spans="1:6" ht="14.4" customHeight="1" x14ac:dyDescent="0.3">
      <c r="A92" s="776" t="s">
        <v>1757</v>
      </c>
      <c r="B92" s="752">
        <v>1013.3800000000001</v>
      </c>
      <c r="C92" s="766">
        <v>1</v>
      </c>
      <c r="D92" s="752"/>
      <c r="E92" s="766">
        <v>0</v>
      </c>
      <c r="F92" s="753">
        <v>1013.3800000000001</v>
      </c>
    </row>
    <row r="93" spans="1:6" ht="14.4" customHeight="1" x14ac:dyDescent="0.3">
      <c r="A93" s="776" t="s">
        <v>1758</v>
      </c>
      <c r="B93" s="752"/>
      <c r="C93" s="766">
        <v>0</v>
      </c>
      <c r="D93" s="752">
        <v>683.15000000000009</v>
      </c>
      <c r="E93" s="766">
        <v>1</v>
      </c>
      <c r="F93" s="753">
        <v>683.15000000000009</v>
      </c>
    </row>
    <row r="94" spans="1:6" ht="14.4" customHeight="1" x14ac:dyDescent="0.3">
      <c r="A94" s="776" t="s">
        <v>1759</v>
      </c>
      <c r="B94" s="752"/>
      <c r="C94" s="766">
        <v>0</v>
      </c>
      <c r="D94" s="752">
        <v>335.48000000000008</v>
      </c>
      <c r="E94" s="766">
        <v>1</v>
      </c>
      <c r="F94" s="753">
        <v>335.48000000000008</v>
      </c>
    </row>
    <row r="95" spans="1:6" ht="14.4" customHeight="1" x14ac:dyDescent="0.3">
      <c r="A95" s="776" t="s">
        <v>1760</v>
      </c>
      <c r="B95" s="752">
        <v>197.56</v>
      </c>
      <c r="C95" s="766">
        <v>8.1619837305669504E-2</v>
      </c>
      <c r="D95" s="752">
        <v>2222.9300000000003</v>
      </c>
      <c r="E95" s="766">
        <v>0.91838016269433054</v>
      </c>
      <c r="F95" s="753">
        <v>2420.4900000000002</v>
      </c>
    </row>
    <row r="96" spans="1:6" ht="14.4" customHeight="1" x14ac:dyDescent="0.3">
      <c r="A96" s="776" t="s">
        <v>1761</v>
      </c>
      <c r="B96" s="752">
        <v>364.48</v>
      </c>
      <c r="C96" s="766">
        <v>0.30997941861849598</v>
      </c>
      <c r="D96" s="752">
        <v>811.34</v>
      </c>
      <c r="E96" s="766">
        <v>0.69002058138150391</v>
      </c>
      <c r="F96" s="753">
        <v>1175.8200000000002</v>
      </c>
    </row>
    <row r="97" spans="1:6" ht="14.4" customHeight="1" x14ac:dyDescent="0.3">
      <c r="A97" s="776" t="s">
        <v>1762</v>
      </c>
      <c r="B97" s="752"/>
      <c r="C97" s="766">
        <v>0</v>
      </c>
      <c r="D97" s="752">
        <v>148.9800013466724</v>
      </c>
      <c r="E97" s="766">
        <v>1</v>
      </c>
      <c r="F97" s="753">
        <v>148.9800013466724</v>
      </c>
    </row>
    <row r="98" spans="1:6" ht="14.4" customHeight="1" x14ac:dyDescent="0.3">
      <c r="A98" s="776" t="s">
        <v>1763</v>
      </c>
      <c r="B98" s="752"/>
      <c r="C98" s="766">
        <v>0</v>
      </c>
      <c r="D98" s="752">
        <v>204.57000000000005</v>
      </c>
      <c r="E98" s="766">
        <v>1</v>
      </c>
      <c r="F98" s="753">
        <v>204.57000000000005</v>
      </c>
    </row>
    <row r="99" spans="1:6" ht="14.4" customHeight="1" x14ac:dyDescent="0.3">
      <c r="A99" s="776" t="s">
        <v>1764</v>
      </c>
      <c r="B99" s="752"/>
      <c r="C99" s="766">
        <v>0</v>
      </c>
      <c r="D99" s="752">
        <v>131.29000000000002</v>
      </c>
      <c r="E99" s="766">
        <v>1</v>
      </c>
      <c r="F99" s="753">
        <v>131.29000000000002</v>
      </c>
    </row>
    <row r="100" spans="1:6" ht="14.4" customHeight="1" x14ac:dyDescent="0.3">
      <c r="A100" s="776" t="s">
        <v>1765</v>
      </c>
      <c r="B100" s="752">
        <v>339.12</v>
      </c>
      <c r="C100" s="766">
        <v>7.950994190794319E-3</v>
      </c>
      <c r="D100" s="752">
        <v>42312.149999999994</v>
      </c>
      <c r="E100" s="766">
        <v>0.99204900580920563</v>
      </c>
      <c r="F100" s="753">
        <v>42651.27</v>
      </c>
    </row>
    <row r="101" spans="1:6" ht="14.4" customHeight="1" x14ac:dyDescent="0.3">
      <c r="A101" s="776" t="s">
        <v>1766</v>
      </c>
      <c r="B101" s="752"/>
      <c r="C101" s="766">
        <v>0</v>
      </c>
      <c r="D101" s="752">
        <v>653.04</v>
      </c>
      <c r="E101" s="766">
        <v>1</v>
      </c>
      <c r="F101" s="753">
        <v>653.04</v>
      </c>
    </row>
    <row r="102" spans="1:6" ht="14.4" customHeight="1" x14ac:dyDescent="0.3">
      <c r="A102" s="776" t="s">
        <v>1767</v>
      </c>
      <c r="B102" s="752"/>
      <c r="C102" s="766">
        <v>0</v>
      </c>
      <c r="D102" s="752">
        <v>1566.1000000000004</v>
      </c>
      <c r="E102" s="766">
        <v>1</v>
      </c>
      <c r="F102" s="753">
        <v>1566.1000000000004</v>
      </c>
    </row>
    <row r="103" spans="1:6" ht="14.4" customHeight="1" x14ac:dyDescent="0.3">
      <c r="A103" s="776" t="s">
        <v>1768</v>
      </c>
      <c r="B103" s="752"/>
      <c r="C103" s="766">
        <v>0</v>
      </c>
      <c r="D103" s="752">
        <v>1963.5700000000002</v>
      </c>
      <c r="E103" s="766">
        <v>1</v>
      </c>
      <c r="F103" s="753">
        <v>1963.5700000000002</v>
      </c>
    </row>
    <row r="104" spans="1:6" ht="14.4" customHeight="1" x14ac:dyDescent="0.3">
      <c r="A104" s="776" t="s">
        <v>1769</v>
      </c>
      <c r="B104" s="752"/>
      <c r="C104" s="766">
        <v>0</v>
      </c>
      <c r="D104" s="752">
        <v>1095.27</v>
      </c>
      <c r="E104" s="766">
        <v>1</v>
      </c>
      <c r="F104" s="753">
        <v>1095.27</v>
      </c>
    </row>
    <row r="105" spans="1:6" ht="14.4" customHeight="1" x14ac:dyDescent="0.3">
      <c r="A105" s="776" t="s">
        <v>1770</v>
      </c>
      <c r="B105" s="752"/>
      <c r="C105" s="766">
        <v>0</v>
      </c>
      <c r="D105" s="752">
        <v>2434.0100000000002</v>
      </c>
      <c r="E105" s="766">
        <v>1</v>
      </c>
      <c r="F105" s="753">
        <v>2434.0100000000002</v>
      </c>
    </row>
    <row r="106" spans="1:6" ht="14.4" customHeight="1" x14ac:dyDescent="0.3">
      <c r="A106" s="776" t="s">
        <v>1771</v>
      </c>
      <c r="B106" s="752"/>
      <c r="C106" s="766">
        <v>0</v>
      </c>
      <c r="D106" s="752">
        <v>3816.4500000000003</v>
      </c>
      <c r="E106" s="766">
        <v>1</v>
      </c>
      <c r="F106" s="753">
        <v>3816.4500000000003</v>
      </c>
    </row>
    <row r="107" spans="1:6" ht="14.4" customHeight="1" x14ac:dyDescent="0.3">
      <c r="A107" s="776" t="s">
        <v>1772</v>
      </c>
      <c r="B107" s="752"/>
      <c r="C107" s="766">
        <v>0</v>
      </c>
      <c r="D107" s="752">
        <v>1854.4699999999998</v>
      </c>
      <c r="E107" s="766">
        <v>1</v>
      </c>
      <c r="F107" s="753">
        <v>1854.4699999999998</v>
      </c>
    </row>
    <row r="108" spans="1:6" ht="14.4" customHeight="1" x14ac:dyDescent="0.3">
      <c r="A108" s="776" t="s">
        <v>1773</v>
      </c>
      <c r="B108" s="752"/>
      <c r="C108" s="766">
        <v>0</v>
      </c>
      <c r="D108" s="752">
        <v>5967.2999999999993</v>
      </c>
      <c r="E108" s="766">
        <v>1</v>
      </c>
      <c r="F108" s="753">
        <v>5967.2999999999993</v>
      </c>
    </row>
    <row r="109" spans="1:6" ht="14.4" customHeight="1" x14ac:dyDescent="0.3">
      <c r="A109" s="776" t="s">
        <v>1774</v>
      </c>
      <c r="B109" s="752"/>
      <c r="C109" s="766">
        <v>0</v>
      </c>
      <c r="D109" s="752">
        <v>1169.21</v>
      </c>
      <c r="E109" s="766">
        <v>1</v>
      </c>
      <c r="F109" s="753">
        <v>1169.21</v>
      </c>
    </row>
    <row r="110" spans="1:6" ht="14.4" customHeight="1" x14ac:dyDescent="0.3">
      <c r="A110" s="776" t="s">
        <v>1775</v>
      </c>
      <c r="B110" s="752"/>
      <c r="C110" s="766">
        <v>0</v>
      </c>
      <c r="D110" s="752">
        <v>795.94</v>
      </c>
      <c r="E110" s="766">
        <v>1</v>
      </c>
      <c r="F110" s="753">
        <v>795.94</v>
      </c>
    </row>
    <row r="111" spans="1:6" ht="14.4" customHeight="1" x14ac:dyDescent="0.3">
      <c r="A111" s="776" t="s">
        <v>1776</v>
      </c>
      <c r="B111" s="752"/>
      <c r="C111" s="766">
        <v>0</v>
      </c>
      <c r="D111" s="752">
        <v>1041.1200000000003</v>
      </c>
      <c r="E111" s="766">
        <v>1</v>
      </c>
      <c r="F111" s="753">
        <v>1041.1200000000003</v>
      </c>
    </row>
    <row r="112" spans="1:6" ht="14.4" customHeight="1" x14ac:dyDescent="0.3">
      <c r="A112" s="776" t="s">
        <v>1777</v>
      </c>
      <c r="B112" s="752"/>
      <c r="C112" s="766">
        <v>0</v>
      </c>
      <c r="D112" s="752">
        <v>2014.4200000000005</v>
      </c>
      <c r="E112" s="766">
        <v>1</v>
      </c>
      <c r="F112" s="753">
        <v>2014.4200000000005</v>
      </c>
    </row>
    <row r="113" spans="1:6" ht="14.4" customHeight="1" x14ac:dyDescent="0.3">
      <c r="A113" s="776" t="s">
        <v>1778</v>
      </c>
      <c r="B113" s="752"/>
      <c r="C113" s="766">
        <v>0</v>
      </c>
      <c r="D113" s="752">
        <v>13990.349999999999</v>
      </c>
      <c r="E113" s="766">
        <v>1</v>
      </c>
      <c r="F113" s="753">
        <v>13990.349999999999</v>
      </c>
    </row>
    <row r="114" spans="1:6" ht="14.4" customHeight="1" x14ac:dyDescent="0.3">
      <c r="A114" s="776" t="s">
        <v>1779</v>
      </c>
      <c r="B114" s="752"/>
      <c r="C114" s="766">
        <v>0</v>
      </c>
      <c r="D114" s="752">
        <v>1251.1199999999997</v>
      </c>
      <c r="E114" s="766">
        <v>1</v>
      </c>
      <c r="F114" s="753">
        <v>1251.1199999999997</v>
      </c>
    </row>
    <row r="115" spans="1:6" ht="14.4" customHeight="1" x14ac:dyDescent="0.3">
      <c r="A115" s="776" t="s">
        <v>1780</v>
      </c>
      <c r="B115" s="752">
        <v>981.66000000000008</v>
      </c>
      <c r="C115" s="766">
        <v>0.23821957765687415</v>
      </c>
      <c r="D115" s="752">
        <v>3139.16</v>
      </c>
      <c r="E115" s="766">
        <v>0.76178042234312593</v>
      </c>
      <c r="F115" s="753">
        <v>4120.82</v>
      </c>
    </row>
    <row r="116" spans="1:6" ht="14.4" customHeight="1" thickBot="1" x14ac:dyDescent="0.35">
      <c r="A116" s="777" t="s">
        <v>1781</v>
      </c>
      <c r="B116" s="768">
        <v>549.3599999999999</v>
      </c>
      <c r="C116" s="769">
        <v>1</v>
      </c>
      <c r="D116" s="768"/>
      <c r="E116" s="769">
        <v>0</v>
      </c>
      <c r="F116" s="770">
        <v>549.3599999999999</v>
      </c>
    </row>
    <row r="117" spans="1:6" ht="14.4" customHeight="1" thickBot="1" x14ac:dyDescent="0.35">
      <c r="A117" s="771" t="s">
        <v>3</v>
      </c>
      <c r="B117" s="772">
        <v>19150.460000000003</v>
      </c>
      <c r="C117" s="773">
        <v>4.9980477980595565E-2</v>
      </c>
      <c r="D117" s="772">
        <v>364008.3406708336</v>
      </c>
      <c r="E117" s="773">
        <v>0.95001952201940454</v>
      </c>
      <c r="F117" s="774">
        <v>383158.80067083356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2018-04-24T09:40:32Z</dcterms:modified>
</cp:coreProperties>
</file>