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249" i="371" l="1"/>
  <c r="S249" i="371"/>
  <c r="T248" i="371"/>
  <c r="S248" i="371"/>
  <c r="T247" i="371"/>
  <c r="S247" i="371"/>
  <c r="T246" i="371"/>
  <c r="S246" i="371"/>
  <c r="T245" i="371"/>
  <c r="S245" i="371"/>
  <c r="T244" i="371"/>
  <c r="S244" i="371"/>
  <c r="T243" i="371"/>
  <c r="S243" i="371"/>
  <c r="T242" i="371"/>
  <c r="S242" i="371"/>
  <c r="T241" i="371"/>
  <c r="S241" i="371"/>
  <c r="T240" i="371"/>
  <c r="S240" i="371"/>
  <c r="T239" i="371"/>
  <c r="S239" i="371"/>
  <c r="T238" i="371"/>
  <c r="S238" i="371"/>
  <c r="T237" i="371"/>
  <c r="S237" i="371"/>
  <c r="T236" i="371"/>
  <c r="S236" i="371"/>
  <c r="T235" i="371"/>
  <c r="S235" i="371"/>
  <c r="T234" i="371"/>
  <c r="S234" i="371"/>
  <c r="T233" i="371"/>
  <c r="S233" i="371"/>
  <c r="T232" i="371"/>
  <c r="S232" i="371"/>
  <c r="T231" i="371"/>
  <c r="S231" i="371"/>
  <c r="T230" i="371"/>
  <c r="S230" i="371"/>
  <c r="T229" i="371"/>
  <c r="S229" i="371"/>
  <c r="T228" i="371"/>
  <c r="S228" i="371"/>
  <c r="T227" i="371"/>
  <c r="S227" i="371"/>
  <c r="T226" i="371"/>
  <c r="S226" i="371"/>
  <c r="T225" i="371"/>
  <c r="S225" i="371"/>
  <c r="T224" i="371"/>
  <c r="S224" i="371"/>
  <c r="T223" i="371"/>
  <c r="S223" i="371"/>
  <c r="T222" i="371"/>
  <c r="S222" i="371"/>
  <c r="T221" i="371"/>
  <c r="S221" i="371"/>
  <c r="T220" i="371"/>
  <c r="S220" i="371"/>
  <c r="T219" i="371"/>
  <c r="S219" i="371"/>
  <c r="T218" i="371"/>
  <c r="S218" i="371"/>
  <c r="T217" i="371"/>
  <c r="S217" i="371"/>
  <c r="T216" i="371"/>
  <c r="S216" i="371"/>
  <c r="T215" i="371"/>
  <c r="S215" i="371"/>
  <c r="T214" i="371"/>
  <c r="S214" i="371"/>
  <c r="T213" i="371"/>
  <c r="S213" i="371"/>
  <c r="T212" i="371"/>
  <c r="S212" i="371"/>
  <c r="T211" i="371"/>
  <c r="S211" i="371"/>
  <c r="T210" i="371"/>
  <c r="S210" i="371"/>
  <c r="T209" i="371"/>
  <c r="S209" i="371"/>
  <c r="T208" i="371"/>
  <c r="S208" i="371"/>
  <c r="T207" i="371"/>
  <c r="S207" i="371"/>
  <c r="T206" i="371"/>
  <c r="S206" i="371"/>
  <c r="T205" i="371"/>
  <c r="S205" i="371"/>
  <c r="T204" i="371"/>
  <c r="S204" i="371"/>
  <c r="T203" i="371"/>
  <c r="S203" i="371"/>
  <c r="T202" i="371"/>
  <c r="S202" i="371"/>
  <c r="T201" i="371"/>
  <c r="S201" i="371"/>
  <c r="T200" i="371"/>
  <c r="S200" i="371"/>
  <c r="T199" i="371"/>
  <c r="S199" i="371"/>
  <c r="T198" i="371"/>
  <c r="S198" i="371"/>
  <c r="T197" i="371"/>
  <c r="S197" i="371"/>
  <c r="T196" i="371"/>
  <c r="S196" i="371"/>
  <c r="T195" i="371"/>
  <c r="S195" i="371"/>
  <c r="T194" i="371"/>
  <c r="S194" i="371"/>
  <c r="T193" i="371"/>
  <c r="S193" i="371"/>
  <c r="T192" i="371"/>
  <c r="S192" i="371"/>
  <c r="T191" i="371"/>
  <c r="S191" i="371"/>
  <c r="T190" i="371"/>
  <c r="S190" i="371"/>
  <c r="T189" i="371"/>
  <c r="S189" i="371"/>
  <c r="T188" i="371"/>
  <c r="S188" i="371"/>
  <c r="T187" i="371"/>
  <c r="S187" i="371"/>
  <c r="T186" i="371"/>
  <c r="S186" i="371"/>
  <c r="T185" i="371"/>
  <c r="S185" i="371"/>
  <c r="T184" i="371"/>
  <c r="S184" i="371"/>
  <c r="T183" i="371"/>
  <c r="S183" i="371"/>
  <c r="T182" i="371"/>
  <c r="S182" i="371"/>
  <c r="T181" i="371"/>
  <c r="S181" i="371"/>
  <c r="T180" i="371"/>
  <c r="S180" i="371"/>
  <c r="T179" i="371"/>
  <c r="S179" i="371"/>
  <c r="T178" i="371"/>
  <c r="S178" i="371"/>
  <c r="T177" i="371"/>
  <c r="S177" i="371"/>
  <c r="T176" i="371"/>
  <c r="S176" i="371"/>
  <c r="T175" i="371"/>
  <c r="S175" i="371"/>
  <c r="T174" i="371"/>
  <c r="S174" i="371"/>
  <c r="T173" i="371"/>
  <c r="S173" i="371"/>
  <c r="T172" i="371"/>
  <c r="S172" i="371"/>
  <c r="T171" i="371"/>
  <c r="S171" i="371"/>
  <c r="T170" i="371"/>
  <c r="S170" i="371"/>
  <c r="T169" i="371"/>
  <c r="S169" i="371"/>
  <c r="T168" i="371"/>
  <c r="S168" i="371"/>
  <c r="T167" i="371"/>
  <c r="S167" i="371"/>
  <c r="T166" i="371"/>
  <c r="S166" i="371"/>
  <c r="T165" i="371"/>
  <c r="S165" i="371"/>
  <c r="T164" i="371"/>
  <c r="S164" i="371"/>
  <c r="T163" i="371"/>
  <c r="S163" i="371"/>
  <c r="T162" i="371"/>
  <c r="S162" i="371"/>
  <c r="T161" i="371"/>
  <c r="S161" i="371"/>
  <c r="T160" i="371"/>
  <c r="S160" i="371"/>
  <c r="T159" i="371"/>
  <c r="S159" i="371"/>
  <c r="T158" i="371"/>
  <c r="S158" i="371"/>
  <c r="T157" i="371"/>
  <c r="S157" i="371"/>
  <c r="T156" i="371"/>
  <c r="S156" i="371"/>
  <c r="T155" i="371"/>
  <c r="S155" i="371"/>
  <c r="T154" i="371"/>
  <c r="S154" i="371"/>
  <c r="T153" i="371"/>
  <c r="S153" i="371"/>
  <c r="T152" i="371"/>
  <c r="S152" i="371"/>
  <c r="T151" i="371"/>
  <c r="S151" i="371"/>
  <c r="T150" i="371"/>
  <c r="S150" i="371"/>
  <c r="T149" i="371"/>
  <c r="S149" i="371"/>
  <c r="T148" i="371"/>
  <c r="S148" i="371"/>
  <c r="T147" i="371"/>
  <c r="S147" i="371"/>
  <c r="T146" i="371"/>
  <c r="S146" i="371"/>
  <c r="T145" i="371"/>
  <c r="S145" i="371"/>
  <c r="T144" i="371"/>
  <c r="S144" i="371"/>
  <c r="T143" i="371"/>
  <c r="S143" i="371"/>
  <c r="T142" i="371"/>
  <c r="S142" i="371"/>
  <c r="T141" i="371"/>
  <c r="S141" i="371"/>
  <c r="T140" i="371"/>
  <c r="S140" i="371"/>
  <c r="T139" i="371"/>
  <c r="S139" i="371"/>
  <c r="T138" i="371"/>
  <c r="S138" i="371"/>
  <c r="T137" i="371"/>
  <c r="S137" i="371"/>
  <c r="T136" i="371"/>
  <c r="S136" i="371"/>
  <c r="T135" i="371"/>
  <c r="S135" i="371"/>
  <c r="T134" i="371"/>
  <c r="S134" i="371"/>
  <c r="T133" i="371"/>
  <c r="S133" i="371"/>
  <c r="T132" i="371"/>
  <c r="S132" i="371"/>
  <c r="T131" i="371"/>
  <c r="S131" i="371"/>
  <c r="T130" i="371"/>
  <c r="S130" i="371"/>
  <c r="T129" i="371"/>
  <c r="S129" i="371"/>
  <c r="T128" i="371"/>
  <c r="S128" i="371"/>
  <c r="T127" i="371"/>
  <c r="S127" i="371"/>
  <c r="T126" i="371"/>
  <c r="S126" i="371"/>
  <c r="T125" i="371"/>
  <c r="S125" i="371"/>
  <c r="T124" i="371"/>
  <c r="S124" i="371"/>
  <c r="T123" i="371"/>
  <c r="S123" i="371"/>
  <c r="T122" i="371"/>
  <c r="S122" i="371"/>
  <c r="T121" i="371"/>
  <c r="S121" i="371"/>
  <c r="T120" i="371"/>
  <c r="S120" i="371"/>
  <c r="T119" i="371"/>
  <c r="S119" i="371"/>
  <c r="T118" i="371"/>
  <c r="S118" i="371"/>
  <c r="T117" i="371"/>
  <c r="S117" i="371"/>
  <c r="T116" i="371"/>
  <c r="S116" i="371"/>
  <c r="T115" i="371"/>
  <c r="S115" i="371"/>
  <c r="T114" i="371"/>
  <c r="S114" i="371"/>
  <c r="T113" i="371"/>
  <c r="S113" i="371"/>
  <c r="T112" i="371"/>
  <c r="S112" i="371"/>
  <c r="T111" i="371"/>
  <c r="S111" i="371"/>
  <c r="T110" i="371"/>
  <c r="S110" i="371"/>
  <c r="T109" i="371"/>
  <c r="S109" i="371"/>
  <c r="T108" i="371"/>
  <c r="S108" i="371"/>
  <c r="T107" i="371"/>
  <c r="S107" i="371"/>
  <c r="T106" i="371"/>
  <c r="S106" i="371"/>
  <c r="T105" i="371"/>
  <c r="S105" i="371"/>
  <c r="T104" i="371"/>
  <c r="S104" i="371"/>
  <c r="T103" i="371"/>
  <c r="S103" i="371"/>
  <c r="T102" i="371"/>
  <c r="S102" i="371"/>
  <c r="T101" i="371"/>
  <c r="S101" i="371"/>
  <c r="T100" i="371"/>
  <c r="S100" i="371"/>
  <c r="T99" i="371"/>
  <c r="S99" i="371"/>
  <c r="T98" i="371"/>
  <c r="S98" i="371"/>
  <c r="T97" i="371"/>
  <c r="S97" i="371"/>
  <c r="T96" i="371"/>
  <c r="S96" i="371"/>
  <c r="T95" i="371"/>
  <c r="S95" i="371"/>
  <c r="T94" i="371"/>
  <c r="S94" i="371"/>
  <c r="T93" i="371"/>
  <c r="S93" i="371"/>
  <c r="T92" i="371"/>
  <c r="S92" i="371"/>
  <c r="T91" i="371"/>
  <c r="S91" i="371"/>
  <c r="T90" i="371"/>
  <c r="S90" i="371"/>
  <c r="T89" i="371"/>
  <c r="S89" i="371"/>
  <c r="T88" i="371"/>
  <c r="S88" i="371"/>
  <c r="T87" i="371"/>
  <c r="S87" i="371"/>
  <c r="T86" i="37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200" i="371"/>
  <c r="Q200" i="371"/>
  <c r="R199" i="371"/>
  <c r="Q199" i="371"/>
  <c r="R198" i="371"/>
  <c r="Q198" i="371"/>
  <c r="R197" i="371"/>
  <c r="Q197" i="371"/>
  <c r="R196" i="371"/>
  <c r="Q196" i="371"/>
  <c r="R195" i="371"/>
  <c r="Q195" i="371"/>
  <c r="R194" i="371"/>
  <c r="Q194" i="371"/>
  <c r="R193" i="371"/>
  <c r="Q193" i="371"/>
  <c r="R192" i="371"/>
  <c r="Q192" i="371"/>
  <c r="R191" i="371"/>
  <c r="Q191" i="371"/>
  <c r="R190" i="371"/>
  <c r="Q190" i="371"/>
  <c r="R189" i="371"/>
  <c r="Q189" i="371"/>
  <c r="R188" i="371"/>
  <c r="Q188" i="371"/>
  <c r="R187" i="371"/>
  <c r="Q187" i="371"/>
  <c r="R186" i="371"/>
  <c r="Q186" i="371"/>
  <c r="R185" i="371"/>
  <c r="Q185" i="371"/>
  <c r="R184" i="371"/>
  <c r="Q184" i="371"/>
  <c r="R183" i="371"/>
  <c r="Q183" i="371"/>
  <c r="R182" i="371"/>
  <c r="Q182" i="371"/>
  <c r="R181" i="371"/>
  <c r="Q181" i="371"/>
  <c r="R180" i="371"/>
  <c r="Q180" i="371"/>
  <c r="R179" i="371"/>
  <c r="Q179" i="371"/>
  <c r="R178" i="371"/>
  <c r="Q178" i="371"/>
  <c r="R177" i="371"/>
  <c r="Q177" i="371"/>
  <c r="R176" i="371"/>
  <c r="Q176" i="371"/>
  <c r="R175" i="371"/>
  <c r="Q175" i="371"/>
  <c r="R174" i="371"/>
  <c r="Q174" i="371"/>
  <c r="R173" i="371"/>
  <c r="Q173" i="371"/>
  <c r="R172" i="371"/>
  <c r="Q172" i="371"/>
  <c r="R171" i="371"/>
  <c r="Q171" i="371"/>
  <c r="R170" i="371"/>
  <c r="Q170" i="371"/>
  <c r="R169" i="371"/>
  <c r="Q169" i="371"/>
  <c r="R168" i="371"/>
  <c r="Q168" i="371"/>
  <c r="R167" i="371"/>
  <c r="Q167" i="371"/>
  <c r="R166" i="371"/>
  <c r="Q166" i="371"/>
  <c r="R165" i="371"/>
  <c r="Q165" i="371"/>
  <c r="R164" i="371"/>
  <c r="Q164" i="371"/>
  <c r="R163" i="371"/>
  <c r="Q163" i="371"/>
  <c r="R162" i="371"/>
  <c r="Q162" i="371"/>
  <c r="R161" i="371"/>
  <c r="Q161" i="371"/>
  <c r="R160" i="371"/>
  <c r="Q160" i="371"/>
  <c r="R159" i="371"/>
  <c r="Q159" i="371"/>
  <c r="R158" i="371"/>
  <c r="Q158" i="371"/>
  <c r="R157" i="371"/>
  <c r="Q157" i="371"/>
  <c r="R156" i="371"/>
  <c r="Q156" i="371"/>
  <c r="R155" i="371"/>
  <c r="Q155" i="371"/>
  <c r="R154" i="371"/>
  <c r="Q154" i="371"/>
  <c r="R153" i="371"/>
  <c r="Q153" i="371"/>
  <c r="R152" i="371"/>
  <c r="Q152" i="371"/>
  <c r="R151" i="371"/>
  <c r="Q151" i="371"/>
  <c r="R150" i="371"/>
  <c r="Q150" i="371"/>
  <c r="R149" i="371"/>
  <c r="Q149" i="371"/>
  <c r="R148" i="371"/>
  <c r="Q148" i="371"/>
  <c r="R147" i="371"/>
  <c r="Q147" i="371"/>
  <c r="R146" i="371"/>
  <c r="Q146" i="371"/>
  <c r="R145" i="371"/>
  <c r="Q145" i="371"/>
  <c r="R144" i="371"/>
  <c r="Q144" i="371"/>
  <c r="R143" i="371"/>
  <c r="Q143" i="371"/>
  <c r="R142" i="371"/>
  <c r="Q142" i="371"/>
  <c r="R141" i="371"/>
  <c r="Q141" i="371"/>
  <c r="R140" i="371"/>
  <c r="Q140" i="371"/>
  <c r="R139" i="371"/>
  <c r="Q139" i="371"/>
  <c r="R138" i="371"/>
  <c r="Q138" i="371"/>
  <c r="R137" i="371"/>
  <c r="Q137" i="371"/>
  <c r="R136" i="371"/>
  <c r="Q136" i="371"/>
  <c r="R135" i="371"/>
  <c r="Q135" i="371"/>
  <c r="R134" i="371"/>
  <c r="Q134" i="371"/>
  <c r="R133" i="371"/>
  <c r="Q133" i="371"/>
  <c r="R132" i="371"/>
  <c r="Q132" i="371"/>
  <c r="R131" i="371"/>
  <c r="Q131" i="371"/>
  <c r="R130" i="371"/>
  <c r="Q130" i="371"/>
  <c r="R129" i="371"/>
  <c r="Q129" i="371"/>
  <c r="R128" i="371"/>
  <c r="Q128" i="371"/>
  <c r="R127" i="371"/>
  <c r="Q127" i="371"/>
  <c r="R126" i="371"/>
  <c r="Q126" i="371"/>
  <c r="R125" i="371"/>
  <c r="Q125" i="371"/>
  <c r="R124" i="371"/>
  <c r="Q124" i="371"/>
  <c r="R123" i="371"/>
  <c r="Q123" i="371"/>
  <c r="R122" i="371"/>
  <c r="Q122" i="371"/>
  <c r="R121" i="371"/>
  <c r="Q121" i="371"/>
  <c r="R120" i="371"/>
  <c r="Q120" i="371"/>
  <c r="R119" i="371"/>
  <c r="Q119" i="371"/>
  <c r="R118" i="371"/>
  <c r="Q118" i="371"/>
  <c r="R117" i="371"/>
  <c r="Q117" i="371"/>
  <c r="R116" i="371"/>
  <c r="Q116" i="371"/>
  <c r="R115" i="371"/>
  <c r="Q115" i="371"/>
  <c r="R114" i="371"/>
  <c r="Q114" i="371"/>
  <c r="R113" i="371"/>
  <c r="Q113" i="371"/>
  <c r="R112" i="371"/>
  <c r="Q112" i="371"/>
  <c r="R111" i="371"/>
  <c r="Q111" i="371"/>
  <c r="R110" i="371"/>
  <c r="Q110" i="371"/>
  <c r="R109" i="371"/>
  <c r="Q109" i="371"/>
  <c r="R108" i="371"/>
  <c r="Q108" i="371"/>
  <c r="R107" i="371"/>
  <c r="Q107" i="371"/>
  <c r="R106" i="371"/>
  <c r="Q106" i="371"/>
  <c r="R105" i="371"/>
  <c r="Q105" i="371"/>
  <c r="R104" i="371"/>
  <c r="Q104" i="371"/>
  <c r="R103" i="371"/>
  <c r="Q103" i="371"/>
  <c r="R102" i="371"/>
  <c r="Q102" i="371"/>
  <c r="R101" i="371"/>
  <c r="Q101" i="371"/>
  <c r="R100" i="371"/>
  <c r="Q100" i="371"/>
  <c r="R99" i="371"/>
  <c r="Q99" i="371"/>
  <c r="R98" i="371"/>
  <c r="Q98" i="371"/>
  <c r="R97" i="371"/>
  <c r="Q97" i="371"/>
  <c r="R96" i="371"/>
  <c r="Q96" i="371"/>
  <c r="R95" i="371"/>
  <c r="Q95" i="371"/>
  <c r="R94" i="371"/>
  <c r="Q94" i="371"/>
  <c r="R93" i="371"/>
  <c r="Q93" i="371"/>
  <c r="R92" i="371"/>
  <c r="Q92" i="371"/>
  <c r="R91" i="371"/>
  <c r="Q91" i="371"/>
  <c r="R90" i="371"/>
  <c r="Q90" i="371"/>
  <c r="R89" i="371"/>
  <c r="Q89" i="371"/>
  <c r="R88" i="371"/>
  <c r="Q88" i="371"/>
  <c r="R87" i="371"/>
  <c r="Q87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3" i="431"/>
  <c r="K17" i="431"/>
  <c r="L10" i="431"/>
  <c r="L14" i="431"/>
  <c r="L18" i="431"/>
  <c r="M11" i="431"/>
  <c r="M15" i="431"/>
  <c r="M19" i="431"/>
  <c r="N12" i="431"/>
  <c r="N16" i="431"/>
  <c r="O9" i="431"/>
  <c r="O13" i="431"/>
  <c r="O17" i="431"/>
  <c r="P10" i="431"/>
  <c r="P14" i="431"/>
  <c r="P18" i="431"/>
  <c r="Q11" i="431"/>
  <c r="Q15" i="431"/>
  <c r="Q19" i="431"/>
  <c r="C10" i="431"/>
  <c r="D15" i="431"/>
  <c r="E12" i="431"/>
  <c r="F9" i="431"/>
  <c r="F17" i="431"/>
  <c r="G18" i="431"/>
  <c r="H15" i="431"/>
  <c r="I12" i="431"/>
  <c r="J9" i="431"/>
  <c r="J17" i="431"/>
  <c r="K14" i="431"/>
  <c r="L11" i="431"/>
  <c r="L19" i="431"/>
  <c r="M16" i="431"/>
  <c r="N13" i="431"/>
  <c r="O10" i="431"/>
  <c r="O18" i="431"/>
  <c r="P15" i="431"/>
  <c r="Q12" i="431"/>
  <c r="C15" i="431"/>
  <c r="C19" i="431"/>
  <c r="D16" i="431"/>
  <c r="E13" i="431"/>
  <c r="F10" i="431"/>
  <c r="F18" i="431"/>
  <c r="G15" i="431"/>
  <c r="H12" i="431"/>
  <c r="I13" i="431"/>
  <c r="J10" i="431"/>
  <c r="J14" i="431"/>
  <c r="K11" i="431"/>
  <c r="K19" i="431"/>
  <c r="L16" i="431"/>
  <c r="M13" i="431"/>
  <c r="N10" i="431"/>
  <c r="N18" i="431"/>
  <c r="O15" i="431"/>
  <c r="P12" i="431"/>
  <c r="Q17" i="431"/>
  <c r="Q9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C14" i="431"/>
  <c r="C18" i="431"/>
  <c r="D11" i="431"/>
  <c r="D19" i="431"/>
  <c r="E16" i="431"/>
  <c r="F13" i="431"/>
  <c r="G10" i="431"/>
  <c r="G14" i="431"/>
  <c r="H11" i="431"/>
  <c r="H19" i="431"/>
  <c r="I16" i="431"/>
  <c r="J13" i="431"/>
  <c r="K10" i="431"/>
  <c r="K18" i="431"/>
  <c r="L15" i="431"/>
  <c r="M12" i="431"/>
  <c r="N9" i="431"/>
  <c r="N17" i="431"/>
  <c r="O14" i="431"/>
  <c r="P11" i="431"/>
  <c r="P19" i="431"/>
  <c r="Q16" i="431"/>
  <c r="C11" i="431"/>
  <c r="D12" i="431"/>
  <c r="E9" i="431"/>
  <c r="E17" i="431"/>
  <c r="F14" i="431"/>
  <c r="G11" i="431"/>
  <c r="G19" i="431"/>
  <c r="H16" i="431"/>
  <c r="I9" i="431"/>
  <c r="I17" i="431"/>
  <c r="J18" i="431"/>
  <c r="K15" i="431"/>
  <c r="L12" i="431"/>
  <c r="M9" i="431"/>
  <c r="M17" i="431"/>
  <c r="N14" i="431"/>
  <c r="O11" i="431"/>
  <c r="O19" i="431"/>
  <c r="P16" i="431"/>
  <c r="Q13" i="431"/>
  <c r="O8" i="431"/>
  <c r="I8" i="431"/>
  <c r="M8" i="431"/>
  <c r="J8" i="431"/>
  <c r="E8" i="431"/>
  <c r="K8" i="431"/>
  <c r="L8" i="431"/>
  <c r="G8" i="431"/>
  <c r="H8" i="431"/>
  <c r="D8" i="431"/>
  <c r="C8" i="431"/>
  <c r="P8" i="431"/>
  <c r="F8" i="431"/>
  <c r="N8" i="431"/>
  <c r="Q8" i="431"/>
  <c r="S13" i="431" l="1"/>
  <c r="R13" i="431"/>
  <c r="R16" i="431"/>
  <c r="S16" i="431"/>
  <c r="S18" i="431"/>
  <c r="R18" i="431"/>
  <c r="S14" i="431"/>
  <c r="R14" i="431"/>
  <c r="S10" i="431"/>
  <c r="R10" i="431"/>
  <c r="S9" i="431"/>
  <c r="R9" i="431"/>
  <c r="S17" i="431"/>
  <c r="R17" i="431"/>
  <c r="R12" i="431"/>
  <c r="S12" i="431"/>
  <c r="R19" i="431"/>
  <c r="S19" i="431"/>
  <c r="S15" i="431"/>
  <c r="R15" i="431"/>
  <c r="R11" i="431"/>
  <c r="S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D4" i="414"/>
  <c r="D16" i="414"/>
  <c r="C16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D24" i="414"/>
  <c r="C24" i="414"/>
  <c r="Q3" i="345" l="1"/>
  <c r="H3" i="390"/>
  <c r="Q3" i="347"/>
  <c r="S3" i="347"/>
  <c r="U3" i="347"/>
  <c r="K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<sst xmlns="http://schemas.openxmlformats.org/spreadsheetml/2006/main" count="30531" uniqueCount="5337">
  <si>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</si>
  <si>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</si>
  <si>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</si>
  <si>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</si>
  <si>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</si>
  <si>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</si>
  <si>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</si>
  <si>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</si>
  <si>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</si>
  <si>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</si>
  <si>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</si>
  <si>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</si>
  <si>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</si>
  <si>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</si>
  <si>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</si>
  <si>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</si>
  <si>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</si>
  <si>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</si>
  <si>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</si>
  <si>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</si>
  <si>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</si>
  <si>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</si>
  <si>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</si>
  <si>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</si>
  <si>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</si>
  <si>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</si>
  <si>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</si>
  <si>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</si>
  <si>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</si>
  <si>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</si>
  <si>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</si>
  <si>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</si>
  <si>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</si>
  <si>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</si>
  <si>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</si>
  <si>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</si>
  <si>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</si>
  <si>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</si>
  <si>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</si>
  <si>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</si>
  <si>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</si>
  <si>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</si>
  <si>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</si>
  <si>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</si>
  <si>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</si>
  <si>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</si>
  <si>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</si>
  <si>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</si>
  <si>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</si>
  <si>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</si>
  <si>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</si>
  <si>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</si>
  <si>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</si>
  <si>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</si>
  <si>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</si>
  <si>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</si>
  <si>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</si>
  <si>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</si>
  <si>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</si>
  <si>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</si>
  <si>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</si>
  <si>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</si>
  <si>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</si>
  <si>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</si>
  <si>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</si>
  <si>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</si>
  <si>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</si>
  <si>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</si>
  <si>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</si>
  <si>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</si>
  <si>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</si>
  <si>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</si>
  <si>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</si>
  <si>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</si>
  <si>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</si>
  <si>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</si>
  <si>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</si>
  <si>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</si>
  <si>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</si>
  <si>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</si>
  <si>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</si>
  <si>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</si>
  <si>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</si>
  <si>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</si>
  <si>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</si>
  <si>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</si>
  <si>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</si>
  <si>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</si>
  <si>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</si>
  <si>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</si>
  <si>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</si>
  <si>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</si>
  <si>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</si>
  <si>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</si>
  <si>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</si>
  <si>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</si>
  <si>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</si>
  <si>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</si>
  <si>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</si>
  <si>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</si>
  <si>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</si>
  <si>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</si>
  <si>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</si>
  <si>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</si>
  <si>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</si>
  <si>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</si>
  <si>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</si>
  <si>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</si>
  <si>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</si>
  <si>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</si>
  <si>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</si>
  <si>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</si>
  <si>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</si>
  <si>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</si>
  <si>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</si>
  <si>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</si>
  <si>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</si>
  <si>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</si>
  <si>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</si>
  <si>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</si>
  <si>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</si>
  <si>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</si>
  <si>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</si>
  <si>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</si>
  <si>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</si>
  <si>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</si>
  <si>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</si>
  <si>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</si>
  <si>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</si>
  <si>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</si>
  <si>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</si>
  <si>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</si>
  <si>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</si>
  <si>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</si>
  <si>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</si>
  <si>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</si>
  <si>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</si>
  <si>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</si>
  <si>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</si>
  <si>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</si>
  <si>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</si>
  <si>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</si>
  <si>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</si>
  <si>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</si>
  <si>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</si>
  <si>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</si>
  <si>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</si>
  <si>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</si>
  <si>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</si>
  <si>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</si>
  <si>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</si>
  <si>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</si>
  <si>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</si>
  <si>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</si>
  <si>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</si>
  <si>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</si>
  <si>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</si>
  <si>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</si>
  <si>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</si>
  <si>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</si>
  <si>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</si>
  <si>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</si>
  <si>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</si>
  <si>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</si>
  <si>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</si>
  <si>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</si>
  <si>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</si>
  <si>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</si>
  <si>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</si>
  <si>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</si>
  <si>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</si>
  <si>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</si>
  <si>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</si>
  <si>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</si>
  <si>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</si>
  <si>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</si>
  <si>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</si>
  <si>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</si>
  <si>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</si>
  <si>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</si>
  <si>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</si>
  <si>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</si>
  <si>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</si>
  <si>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</si>
  <si>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</si>
  <si>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</si>
  <si>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</si>
  <si>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</si>
  <si>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</si>
  <si>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</si>
  <si>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</si>
  <si>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</si>
  <si>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</si>
  <si>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</si>
  <si>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</si>
  <si>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</si>
  <si>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</si>
  <si>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</si>
  <si>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</si>
  <si>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</si>
  <si>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</si>
  <si>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</si>
  <si>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</si>
  <si>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</si>
  <si>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</si>
  <si>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</si>
  <si>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</si>
  <si>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</si>
  <si>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</si>
  <si>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</si>
  <si>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</si>
  <si>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</si>
  <si>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</si>
  <si>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</si>
  <si>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</si>
  <si>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</si>
  <si>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</si>
  <si>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</si>
  <si>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</si>
  <si>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</si>
  <si>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</si>
  <si>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</si>
  <si>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</si>
  <si>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</si>
  <si>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</si>
  <si>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</si>
  <si>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</si>
  <si>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</si>
  <si>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</si>
  <si>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</si>
  <si>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</si>
  <si>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</si>
  <si>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</si>
  <si>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</si>
  <si>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</si>
  <si>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</si>
  <si>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</si>
  <si>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</si>
  <si>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</si>
  <si>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</si>
  <si>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</si>
  <si>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</si>
  <si>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</si>
  <si>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</si>
  <si>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</si>
  <si>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</si>
  <si>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</si>
  <si>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</si>
  <si>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</si>
  <si>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</si>
  <si>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</si>
  <si>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</si>
  <si>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</si>
  <si>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</si>
  <si>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</si>
  <si>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</si>
  <si>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</si>
  <si>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</si>
  <si>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</si>
  <si>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</si>
  <si>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</si>
  <si>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</si>
  <si>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</si>
  <si>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</si>
  <si>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</si>
  <si>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</si>
  <si>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</si>
  <si>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</si>
  <si>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</si>
  <si>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</si>
  <si>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</si>
  <si>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</si>
  <si>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</si>
  <si>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</si>
  <si>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</si>
  <si>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</si>
  <si>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</si>
  <si>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</si>
  <si>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</si>
  <si>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</si>
  <si>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</si>
  <si>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</si>
  <si>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</si>
  <si>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</si>
  <si>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</si>
  <si>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</si>
  <si>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</si>
  <si>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</si>
  <si>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</si>
  <si>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</si>
  <si>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</si>
  <si>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</si>
  <si>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</si>
  <si>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</si>
  <si>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</si>
  <si>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</si>
  <si>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</si>
  <si>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</si>
  <si>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</si>
  <si>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</si>
  <si>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</si>
  <si>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</si>
  <si>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</si>
  <si>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</si>
  <si>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</si>
  <si>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</si>
  <si>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</si>
  <si>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</si>
  <si>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</si>
  <si>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</si>
  <si>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</si>
  <si>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</si>
  <si>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</si>
  <si>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</si>
  <si>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</si>
  <si>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</si>
  <si>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</si>
  <si>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</si>
  <si>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</si>
  <si>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</si>
  <si>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</si>
  <si>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</si>
  <si>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</si>
  <si>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</si>
  <si>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</si>
  <si>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</si>
  <si>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</si>
  <si>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</si>
  <si>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geriatrie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</si>
  <si>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</si>
  <si>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</si>
  <si>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</si>
  <si>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</si>
  <si>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</si>
  <si>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</si>
  <si>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</si>
  <si>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</si>
  <si>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</si>
  <si>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</si>
  <si>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</si>
  <si>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</si>
  <si>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</si>
  <si>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</si>
  <si>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</si>
  <si>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</si>
  <si>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</si>
  <si>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</si>
  <si>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</si>
  <si>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</si>
  <si>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</si>
  <si>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</si>
  <si>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</si>
  <si>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</si>
  <si>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</si>
  <si>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</si>
  <si>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</si>
  <si>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</si>
  <si>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</si>
  <si>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</si>
  <si>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</si>
  <si>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</si>
  <si>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</si>
  <si>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</si>
  <si>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</si>
  <si>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</si>
  <si>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</si>
  <si>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</si>
  <si>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</si>
  <si>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</si>
  <si>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</si>
  <si>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</si>
  <si>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</si>
  <si>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</si>
  <si>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</si>
  <si>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</si>
  <si>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</si>
  <si>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</si>
  <si>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</si>
  <si>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</si>
  <si>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</si>
  <si>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</si>
  <si>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</si>
  <si>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</si>
  <si>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</si>
  <si>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</si>
  <si>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</si>
  <si>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</si>
  <si>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</si>
  <si>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</si>
  <si>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</si>
  <si>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</si>
  <si>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</si>
  <si>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</si>
  <si>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</si>
  <si>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</si>
  <si>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</si>
  <si>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</si>
  <si>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</si>
  <si>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</si>
  <si>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</si>
  <si>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</si>
  <si>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</si>
  <si>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</si>
  <si>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</si>
  <si>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</si>
  <si>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</si>
  <si>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</si>
  <si>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</si>
  <si>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</si>
  <si>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</si>
  <si>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</si>
  <si>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</si>
  <si>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</si>
  <si>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</si>
  <si>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</si>
  <si>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</si>
  <si>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</si>
  <si>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</si>
  <si>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</si>
  <si>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</si>
  <si>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</si>
  <si>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</si>
  <si>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</si>
  <si>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</si>
  <si>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</si>
  <si>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</si>
  <si>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</si>
  <si>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</si>
  <si>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</si>
  <si>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</si>
  <si>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</si>
  <si>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</si>
  <si>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</si>
  <si>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</si>
  <si>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</si>
  <si>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</si>
  <si>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</si>
  <si>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51874     Ostatní služby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</si>
  <si>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</si>
  <si>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</si>
  <si>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</si>
  <si>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</si>
  <si>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</si>
  <si>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</si>
  <si>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</si>
  <si>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</si>
  <si>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</si>
  <si>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</si>
  <si>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</si>
  <si>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</si>
  <si>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</si>
  <si>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</si>
  <si>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</si>
  <si>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</si>
  <si>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</si>
  <si>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</si>
  <si>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</si>
  <si>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</si>
  <si>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</si>
  <si>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</si>
  <si>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</si>
  <si>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</si>
  <si>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</si>
  <si>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</si>
  <si>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</si>
  <si>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</si>
  <si>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</si>
  <si>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</si>
  <si>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</si>
  <si>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</si>
  <si>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</si>
  <si>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</si>
  <si>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</si>
  <si>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</si>
  <si>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</si>
  <si>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</si>
  <si>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</si>
  <si>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</si>
  <si>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</si>
  <si>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</si>
  <si>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</si>
  <si>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</si>
  <si>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</si>
  <si>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</si>
  <si>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</si>
  <si>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</si>
  <si>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</si>
  <si>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</si>
  <si>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</si>
  <si>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</si>
  <si>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</si>
  <si>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55802     DDHM - provozní</t>
  </si>
  <si>
    <t>55802001     DDHM - kuchyňské zařízení a nádobí (sk.V_26)</t>
  </si>
  <si>
    <t>55802003     DDHM - kacelářská technika (sk.V_37)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</si>
  <si>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</si>
  <si>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</si>
  <si>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</si>
  <si>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</si>
  <si>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</si>
  <si>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</si>
  <si>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</si>
  <si>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</si>
  <si>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</si>
  <si>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</si>
  <si>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</si>
  <si>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</si>
  <si>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</si>
  <si>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60228     Zdr. výkony - VZP sledov.položky    OZPI</t>
  </si>
  <si>
    <t>60228108     výkony + materiál - VZP na výkon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</si>
  <si>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</si>
  <si>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</si>
  <si>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</si>
  <si>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</si>
  <si>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</si>
  <si>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</si>
  <si>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</si>
  <si>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</si>
  <si>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</si>
  <si>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</si>
  <si>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</si>
  <si>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</si>
  <si>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</si>
  <si>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</si>
  <si>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</si>
  <si>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</si>
  <si>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</si>
  <si>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</si>
  <si>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</si>
  <si>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</si>
  <si>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</si>
  <si>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</si>
  <si>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</si>
  <si>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</si>
  <si>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</si>
  <si>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</si>
  <si>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</si>
  <si>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</si>
  <si>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</si>
  <si>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</si>
  <si>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</si>
  <si>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</si>
  <si>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</si>
  <si>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</si>
  <si>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</si>
  <si>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</si>
  <si>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</si>
  <si>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</si>
  <si>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</si>
  <si>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</si>
  <si>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</si>
  <si>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</si>
  <si>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</si>
  <si>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</si>
  <si>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</si>
  <si>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</si>
  <si>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</si>
  <si>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</si>
  <si>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</si>
  <si>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</si>
  <si>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</si>
  <si>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</si>
  <si>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</si>
  <si>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</si>
  <si>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</si>
  <si>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</si>
  <si>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30</t>
  </si>
  <si>
    <t>GER: Oddělení geriatrie</t>
  </si>
  <si>
    <t/>
  </si>
  <si>
    <t>50113001 - léky - paušál (LEK)</t>
  </si>
  <si>
    <t>50113002 - léky - parenterální výživa (LEK)</t>
  </si>
  <si>
    <t>50113004 - léky - enter. a parent. výživa (výroba LEK-OPSL)</t>
  </si>
  <si>
    <t>50113006 - léky - enterální výživa (LEK)</t>
  </si>
  <si>
    <t>50113008 - léky - krev.deriváty ZUL (TO)</t>
  </si>
  <si>
    <t>50113013 - léky - antibiotika (LEK)</t>
  </si>
  <si>
    <t>50113014 - léky - antimykotika (LEK)</t>
  </si>
  <si>
    <t>50113190 - léky - medicinální plyny (sklad SVM)</t>
  </si>
  <si>
    <t>GER: Oddělení geriatrie Celkem</t>
  </si>
  <si>
    <t>SumaKL</t>
  </si>
  <si>
    <t>3011</t>
  </si>
  <si>
    <t>2IK-GER: lůžkové oddělení 46</t>
  </si>
  <si>
    <t>2IK-GER: lůžkové oddělení 46 Celkem</t>
  </si>
  <si>
    <t>SumaNS</t>
  </si>
  <si>
    <t>mezeraNS</t>
  </si>
  <si>
    <t>3021</t>
  </si>
  <si>
    <t>2IK-GER: ambulance</t>
  </si>
  <si>
    <t>2IK-GER: ambulance Celkem</t>
  </si>
  <si>
    <t>3012</t>
  </si>
  <si>
    <t>2IK-GER: lůžkové oddělení 48</t>
  </si>
  <si>
    <t>2IK-GER: lůžkové oddělení 48 Celkem</t>
  </si>
  <si>
    <t>léky - paušál (LEK)</t>
  </si>
  <si>
    <t>O</t>
  </si>
  <si>
    <t>ACC INJEKT</t>
  </si>
  <si>
    <t>INJ SOL 5X3ML/300MG</t>
  </si>
  <si>
    <t>ACIDUM FOLICUM LECIVA</t>
  </si>
  <si>
    <t>DRG 30X10MG</t>
  </si>
  <si>
    <t>P</t>
  </si>
  <si>
    <t>ACTRAPID PENFILL 100IU/ML</t>
  </si>
  <si>
    <t>INJ SOL 5X3ML</t>
  </si>
  <si>
    <t>ADRENALIN LECIVA</t>
  </si>
  <si>
    <t>INJ 5X1ML/1MG</t>
  </si>
  <si>
    <t>AERIUS 2,5 MG</t>
  </si>
  <si>
    <t>POR TBL DIS 30X2.5MG</t>
  </si>
  <si>
    <t>AESCIN-TEVA</t>
  </si>
  <si>
    <t>POR TBL FLM 30X20MG</t>
  </si>
  <si>
    <t>POR TBL ENT 90X20MG</t>
  </si>
  <si>
    <t>AGEN 10</t>
  </si>
  <si>
    <t>POR TBL NOB 30X10MG</t>
  </si>
  <si>
    <t>AGEN 5</t>
  </si>
  <si>
    <t>POR TBL NOB 30X5MG</t>
  </si>
  <si>
    <t>AIRFLUSAN FORSPIRO 50 MIKROGRAMŮ/250 MIKROGRAMŮ</t>
  </si>
  <si>
    <t>INH PLV DOS 1X60DÁV</t>
  </si>
  <si>
    <t>AKINETON</t>
  </si>
  <si>
    <t>POR TBL NOB 50X2MG</t>
  </si>
  <si>
    <t>ALGIFEN NEO</t>
  </si>
  <si>
    <t>POR GTT SOL 1X50ML</t>
  </si>
  <si>
    <t>ALOPURINOL SANDOZ</t>
  </si>
  <si>
    <t>100MG TBL NOB 100</t>
  </si>
  <si>
    <t>300MG TBL NOB 30</t>
  </si>
  <si>
    <t>AMARYL 2 MG</t>
  </si>
  <si>
    <t>POR TBL NOB 30X2MG</t>
  </si>
  <si>
    <t>AMARYL 3 MG</t>
  </si>
  <si>
    <t>POR TBL NOB 30X3MG</t>
  </si>
  <si>
    <t>AMITRIPTYLIN-SLOVAKOFARMA</t>
  </si>
  <si>
    <t>25MG TBL FLM 50</t>
  </si>
  <si>
    <t>ANAGRELID STADA</t>
  </si>
  <si>
    <t>0,5MG CPS DUR 100</t>
  </si>
  <si>
    <t>ANOPYRIN</t>
  </si>
  <si>
    <t>100MG TBL NOB 60(6X10)</t>
  </si>
  <si>
    <t>ANOPYRIN 100MG</t>
  </si>
  <si>
    <t>TBL 20X100MG</t>
  </si>
  <si>
    <t>APO-PAROX</t>
  </si>
  <si>
    <t>APO-SIMVA 10</t>
  </si>
  <si>
    <t>POR TBL FLM 30X10MG</t>
  </si>
  <si>
    <t>AQUA PRO INJECTIONE BRAUN</t>
  </si>
  <si>
    <t>PAR LQF 20X100ML-PE</t>
  </si>
  <si>
    <t>ARGOFAN</t>
  </si>
  <si>
    <t>75MG TBL PRO 30</t>
  </si>
  <si>
    <t>ASACOL ENEMA 4 G</t>
  </si>
  <si>
    <t>RCT SUS 7X100ML/4GM</t>
  </si>
  <si>
    <t>ASCORUTIN (BLISTR)</t>
  </si>
  <si>
    <t>TBL OBD 50</t>
  </si>
  <si>
    <t>ATARALGIN</t>
  </si>
  <si>
    <t>POR TBL NOB 20</t>
  </si>
  <si>
    <t>ATROVENT 0.025%</t>
  </si>
  <si>
    <t>INH SOL 1X20ML</t>
  </si>
  <si>
    <t>ATROVENT N</t>
  </si>
  <si>
    <t>INH SOL PSS200X20RG</t>
  </si>
  <si>
    <t>AULIN</t>
  </si>
  <si>
    <t>POR TBL NOB 30X100MG</t>
  </si>
  <si>
    <t>BACLOFEN</t>
  </si>
  <si>
    <t>TBL 50X25MG</t>
  </si>
  <si>
    <t>TBL 50X10MG</t>
  </si>
  <si>
    <t>BELOSALIC</t>
  </si>
  <si>
    <t>DRM UNG 1X30GM</t>
  </si>
  <si>
    <t>BERODUAL</t>
  </si>
  <si>
    <t>INH LIQ 1X20ML</t>
  </si>
  <si>
    <t>BERODUAL N</t>
  </si>
  <si>
    <t>INH SOL PSS 200DÁV</t>
  </si>
  <si>
    <t>BETADINE</t>
  </si>
  <si>
    <t>DRM UNG 1X100GM 10%</t>
  </si>
  <si>
    <t>BETAHISTIN ACTAVIS</t>
  </si>
  <si>
    <t>16MG TBL NOB 60</t>
  </si>
  <si>
    <t>BETAHISTIN-RATIOPHARM 16 MG</t>
  </si>
  <si>
    <t>POR TBL NOB 60X16MG</t>
  </si>
  <si>
    <t>BETALOC SR</t>
  </si>
  <si>
    <t>200MG TBL PRO 30</t>
  </si>
  <si>
    <t>200MG TBL PRO 100</t>
  </si>
  <si>
    <t>BETALOC ZOK</t>
  </si>
  <si>
    <t>25MG TBL PRO 28</t>
  </si>
  <si>
    <t>50MG TBL PRO 100</t>
  </si>
  <si>
    <t>25MG TBL PRO 100</t>
  </si>
  <si>
    <t>50MG TBL PRO 30</t>
  </si>
  <si>
    <t>BETALOC ZOK 100 MG</t>
  </si>
  <si>
    <t>TBL RET 30X100MG</t>
  </si>
  <si>
    <t>BETASERC 16</t>
  </si>
  <si>
    <t>BIOFENAC 100 MG POTAHOVANÉ TABLETY</t>
  </si>
  <si>
    <t>POR TBL FLM 20X100MG</t>
  </si>
  <si>
    <t>Biopron9 tob.60+20</t>
  </si>
  <si>
    <t>BISACODYL</t>
  </si>
  <si>
    <t>DRG 105X5MG</t>
  </si>
  <si>
    <t>BISEPTOL 480</t>
  </si>
  <si>
    <t>POR TBL NOB 28X480MG</t>
  </si>
  <si>
    <t>BISOPROLOL MYLAN 10 MG</t>
  </si>
  <si>
    <t>POR TBL FLM 100X10MG</t>
  </si>
  <si>
    <t>BISOPROLOL MYLAN 2,5 MG</t>
  </si>
  <si>
    <t>2,5MG TBL FLM 30</t>
  </si>
  <si>
    <t>BISOPROLOL MYLAN 5 MG</t>
  </si>
  <si>
    <t>POR TBL FLM 30X5MG</t>
  </si>
  <si>
    <t>BISTON</t>
  </si>
  <si>
    <t>200MG TBL NOB 50</t>
  </si>
  <si>
    <t>B-komplex Zentiva drg.100 Glass</t>
  </si>
  <si>
    <t>BRETARIS GENUAIR 322 MCG</t>
  </si>
  <si>
    <t>INH PLV 1X60DÁV</t>
  </si>
  <si>
    <t>BRINTELLIX 10 MG</t>
  </si>
  <si>
    <t>POR TBL FLM 28X10MG</t>
  </si>
  <si>
    <t>BRUMARE 1 MG/ML NOSNÍ SPREJ, ROZTOK</t>
  </si>
  <si>
    <t>NAS SPR SOL 1X10ML/10MG</t>
  </si>
  <si>
    <t>BURONIL 25 MG</t>
  </si>
  <si>
    <t>POR TBL OBD 50X25MG</t>
  </si>
  <si>
    <t xml:space="preserve">BUSCOPAN </t>
  </si>
  <si>
    <t>INJ 5X1ML/20MG</t>
  </si>
  <si>
    <t>BUSCOPAN</t>
  </si>
  <si>
    <t>10MG TBL OBD 20</t>
  </si>
  <si>
    <t>CALCICHEW D3</t>
  </si>
  <si>
    <t>CTB 20</t>
  </si>
  <si>
    <t>CALCICHEW D3 JAHODA 500 MG/400 IU ŽVÝKACÍ TABLETY</t>
  </si>
  <si>
    <t>POR TBL MND 60</t>
  </si>
  <si>
    <t>CALCIUM RESONIUM</t>
  </si>
  <si>
    <t>POR+RCT PLV SUS 300GM</t>
  </si>
  <si>
    <t>CALTRATE 600 MG/400 IU D3 POTAHOVANÁ TABLETA</t>
  </si>
  <si>
    <t>POR TBL FLM 90</t>
  </si>
  <si>
    <t>CARAMLO 8MG/5MG TABLETY</t>
  </si>
  <si>
    <t>POR TBL NOB 28</t>
  </si>
  <si>
    <t>Carbosorb tbl.20-blistr</t>
  </si>
  <si>
    <t>CARDIKET RETARD 40</t>
  </si>
  <si>
    <t>TBL RET 50X40MG</t>
  </si>
  <si>
    <t>CARVESAN 25</t>
  </si>
  <si>
    <t>POR TBL NOB 30X25MG</t>
  </si>
  <si>
    <t>CARVESAN 6,25</t>
  </si>
  <si>
    <t>POR TBL NOB 30X6,25MG</t>
  </si>
  <si>
    <t>POR TBL NOB 100X6,25MG</t>
  </si>
  <si>
    <t>CARZAP 8 MG</t>
  </si>
  <si>
    <t>POR TBL NOB 28X8MG</t>
  </si>
  <si>
    <t>CARZAP HCT 16 MG/12,5 MG  TABLETY</t>
  </si>
  <si>
    <t>CAVINTON FORTE</t>
  </si>
  <si>
    <t>CERNEVIT</t>
  </si>
  <si>
    <t>INJ PLV SOL10X750MG</t>
  </si>
  <si>
    <t>CEZERA 5 MG</t>
  </si>
  <si>
    <t>POR TBL FLM 90X5MG</t>
  </si>
  <si>
    <t>CITALEC 10 ZENTIVA</t>
  </si>
  <si>
    <t>10MG TBL FLM 30</t>
  </si>
  <si>
    <t>CITALEC 20 ZENTIVA</t>
  </si>
  <si>
    <t>20MG TBL FLM 30</t>
  </si>
  <si>
    <t>CLEXANE</t>
  </si>
  <si>
    <t>INJ SOL 10X0.2ML/2KU</t>
  </si>
  <si>
    <t>COAXIL</t>
  </si>
  <si>
    <t>TBL OBD 90X12.5MG</t>
  </si>
  <si>
    <t>COLCHICUM-DISPERT</t>
  </si>
  <si>
    <t>POR TBL OBD 20X500RG</t>
  </si>
  <si>
    <t>CONDROSULF 800</t>
  </si>
  <si>
    <t>TBL OBD 30X800MG</t>
  </si>
  <si>
    <t>CONTROLOC 20 MG</t>
  </si>
  <si>
    <t>POR TBL ENT 28X20MG I</t>
  </si>
  <si>
    <t>POR TBL ENT 100X20MG</t>
  </si>
  <si>
    <t>CONTROLOC 40 MG</t>
  </si>
  <si>
    <t>POR TBL ENT 100X40MG I</t>
  </si>
  <si>
    <t>POR TBL ENT 28X40MG</t>
  </si>
  <si>
    <t>CONTROLOC I.V.</t>
  </si>
  <si>
    <t>INJ PLV SOL 1X40MG</t>
  </si>
  <si>
    <t>CORDARONE</t>
  </si>
  <si>
    <t>INJ SOL 6X3ML/150MG</t>
  </si>
  <si>
    <t>POR TBL NOB30X200MG</t>
  </si>
  <si>
    <t>CORVATON FORTE</t>
  </si>
  <si>
    <t>TBL 30X4MG</t>
  </si>
  <si>
    <t>COSYREL 5MG/5MG</t>
  </si>
  <si>
    <t xml:space="preserve">TBL FLM 30 </t>
  </si>
  <si>
    <t>CYMBALTA 60 MG</t>
  </si>
  <si>
    <t>POR CPS ETD 28X60MG</t>
  </si>
  <si>
    <t>DEPAKINE CHRONO 500MG(PULENE)</t>
  </si>
  <si>
    <t>TBL RET 30X500MG</t>
  </si>
  <si>
    <t>DETRALEX</t>
  </si>
  <si>
    <t>POR TBL FLM 120X500MG</t>
  </si>
  <si>
    <t>TBL OBD 30</t>
  </si>
  <si>
    <t>POR TBL FLM 60</t>
  </si>
  <si>
    <t>DEXAMED</t>
  </si>
  <si>
    <t>INJ 10X2ML/8MG</t>
  </si>
  <si>
    <t>DIAZEPAM SLOVAKOFARMA</t>
  </si>
  <si>
    <t>TBL 20X10MG</t>
  </si>
  <si>
    <t>DICLOFENAC DUO PHARMASWISS 75 MG</t>
  </si>
  <si>
    <t>POR CPS RDR 30X75MG</t>
  </si>
  <si>
    <t>DICYNONE</t>
  </si>
  <si>
    <t>TBL 30x 500 mg</t>
  </si>
  <si>
    <t>DICYNONE 250</t>
  </si>
  <si>
    <t>INJ SOL 4X2ML/250MG</t>
  </si>
  <si>
    <t>DIGOXIN 0.125 LECIVA</t>
  </si>
  <si>
    <t>TBL 30X0.125MG</t>
  </si>
  <si>
    <t>DITHIADEN</t>
  </si>
  <si>
    <t>TBL 20X2MG</t>
  </si>
  <si>
    <t>INJ 10X2ML</t>
  </si>
  <si>
    <t>DOLMINA 100 SR</t>
  </si>
  <si>
    <t>POR TBL PRO 20X100MG</t>
  </si>
  <si>
    <t>DONEPEZIL MYLAN 10MG</t>
  </si>
  <si>
    <t>POR TBL DIS 28</t>
  </si>
  <si>
    <t>DONEPEZIL MYLAN 5 MG POTAHOVANÉ TABLETY</t>
  </si>
  <si>
    <t>POR TBL FLM 28X5MG</t>
  </si>
  <si>
    <t>DOPEGYT</t>
  </si>
  <si>
    <t>TBL 50X250MG</t>
  </si>
  <si>
    <t>DRETACEN 250 MG</t>
  </si>
  <si>
    <t>POR TBL FLM 50X250MG</t>
  </si>
  <si>
    <t>DUODART 0,5 MG/0,4 MG</t>
  </si>
  <si>
    <t>POR CPS DUR 90</t>
  </si>
  <si>
    <t>DUPHALAC</t>
  </si>
  <si>
    <t>667MG/ML POR SOL 1X500ML IV</t>
  </si>
  <si>
    <t>DUROGESIC 12 MCG/H</t>
  </si>
  <si>
    <t>DRM EMP TDR 5X2.1MG</t>
  </si>
  <si>
    <t>DUROGESIC 25MCG/H</t>
  </si>
  <si>
    <t>EMP 5X2.5MG(10CM2)</t>
  </si>
  <si>
    <t>DUROGESIC 50MCG/H</t>
  </si>
  <si>
    <t>EMP 5X5MG(20CM2)</t>
  </si>
  <si>
    <t>DUTALAN</t>
  </si>
  <si>
    <t>0,5MG CPS MOL 90</t>
  </si>
  <si>
    <t>DZ OCTENISEPT 1 l</t>
  </si>
  <si>
    <t>DZ TRIXO LIND 500ML</t>
  </si>
  <si>
    <t>EBIXA 10 MG</t>
  </si>
  <si>
    <t>POR TBL FLM 56X10MG</t>
  </si>
  <si>
    <t>EBRANTIL 30 RETARD</t>
  </si>
  <si>
    <t>POR CPS PRO 50X30MG</t>
  </si>
  <si>
    <t>ECOLAV Výplach očí 100ml</t>
  </si>
  <si>
    <t>100 ml</t>
  </si>
  <si>
    <t>ELICEA 10 MG</t>
  </si>
  <si>
    <t>TBL FLM 56</t>
  </si>
  <si>
    <t>ELIQUIS 2,5 MG</t>
  </si>
  <si>
    <t>POR TBL FLM 20X2.5MG</t>
  </si>
  <si>
    <t>ELOCOM</t>
  </si>
  <si>
    <t>DRM CRM 1X30GM 0.1%</t>
  </si>
  <si>
    <t>EMSELEX 7,5 MG</t>
  </si>
  <si>
    <t>TBL PRO 28X7,5MG II</t>
  </si>
  <si>
    <t>ENDIARON</t>
  </si>
  <si>
    <t>250MG TBL FLM 20</t>
  </si>
  <si>
    <t>ENELBIN 100 RETARD</t>
  </si>
  <si>
    <t>TBL RET 100X100MG</t>
  </si>
  <si>
    <t>ENELBIN RETARD</t>
  </si>
  <si>
    <t>TBL OBD 50X100MG</t>
  </si>
  <si>
    <t>ENTEROL</t>
  </si>
  <si>
    <t>POR CPS DUR 50X250MG</t>
  </si>
  <si>
    <t>POR CPS DUR 30X250MG</t>
  </si>
  <si>
    <t>EPILAN D GEROT</t>
  </si>
  <si>
    <t>POR TBL NOB 100X100MG</t>
  </si>
  <si>
    <t>ERDOMED</t>
  </si>
  <si>
    <t>POR CPS DUR 60X300MG</t>
  </si>
  <si>
    <t>ERDOMED 300MG</t>
  </si>
  <si>
    <t>CPS 20X300MG</t>
  </si>
  <si>
    <t>ESPUMISAN</t>
  </si>
  <si>
    <t>PORCPSMOL50X40MG-BL</t>
  </si>
  <si>
    <t>ESSENTIALE FORTE N</t>
  </si>
  <si>
    <t>POR CPS DUR 50</t>
  </si>
  <si>
    <t>EUPHYLLIN CR N 100</t>
  </si>
  <si>
    <t>100MG CPS PRO 50</t>
  </si>
  <si>
    <t>EUPHYLLIN CR N 200</t>
  </si>
  <si>
    <t>200MG CPS PRO 50</t>
  </si>
  <si>
    <t>EUPHYLLIN CR N 300</t>
  </si>
  <si>
    <t>POR CPS PRO 50X300MG</t>
  </si>
  <si>
    <t>EUTHYROX 50</t>
  </si>
  <si>
    <t>TBL 100X50RG</t>
  </si>
  <si>
    <t>EXACYL</t>
  </si>
  <si>
    <t>POR TBLFLM20X500MG</t>
  </si>
  <si>
    <t>EXCIPIAL KRÉM</t>
  </si>
  <si>
    <t>DRM CRM 1X100GM</t>
  </si>
  <si>
    <t>EXCIPIAL U HYDROLOTIO</t>
  </si>
  <si>
    <t>DRM EML 1X200ML</t>
  </si>
  <si>
    <t>EXCIPIAL U LIPOLOTIO</t>
  </si>
  <si>
    <t>EXELON 3 MG</t>
  </si>
  <si>
    <t>POR CPS DUR 56X3MG</t>
  </si>
  <si>
    <t xml:space="preserve">FAKTU 100MG/2,5MG </t>
  </si>
  <si>
    <t>SUP 20</t>
  </si>
  <si>
    <t>FLAVOBION</t>
  </si>
  <si>
    <t>70MG TBL FLM 50</t>
  </si>
  <si>
    <t>FOKUSIN</t>
  </si>
  <si>
    <t>POR CPS RDR30X0.4MG</t>
  </si>
  <si>
    <t>POR CPS RDR 90X0.4MG</t>
  </si>
  <si>
    <t>FORTECORTIN 4</t>
  </si>
  <si>
    <t>POR TBL NOB 20X4MG</t>
  </si>
  <si>
    <t>FORTRANS</t>
  </si>
  <si>
    <t>PLV 1X4(SACKY)</t>
  </si>
  <si>
    <t>FRAXIPARIN MULTI</t>
  </si>
  <si>
    <t>INJ 10X5ML/47.5KU</t>
  </si>
  <si>
    <t>FRAXIPARINE</t>
  </si>
  <si>
    <t>INJ SOL 10X0.6ML</t>
  </si>
  <si>
    <t>INJ SOL 10X0.3ML</t>
  </si>
  <si>
    <t>INJ SOL 10X0.8ML</t>
  </si>
  <si>
    <t>INJ SOL 10X0.4ML</t>
  </si>
  <si>
    <t>FURORESE 125</t>
  </si>
  <si>
    <t>TBL 100X125MG</t>
  </si>
  <si>
    <t>FURORESE 250</t>
  </si>
  <si>
    <t>FURORESE 40</t>
  </si>
  <si>
    <t>TBL 50X40MG</t>
  </si>
  <si>
    <t>TBL 100X40MG</t>
  </si>
  <si>
    <t>FUROSEMID ACCORD</t>
  </si>
  <si>
    <t>10MG/ML INJ/INF SOL 10X2ML</t>
  </si>
  <si>
    <t>GENTADEX 5 MG/ML + 1 MG/ML</t>
  </si>
  <si>
    <t>OPH GTT SOL 1X5ML</t>
  </si>
  <si>
    <t>GERATAM 1200</t>
  </si>
  <si>
    <t>TBL OBD 100X1200MG</t>
  </si>
  <si>
    <t>GERATAM 3 G</t>
  </si>
  <si>
    <t>INJ SOL 4X15ML/3GM</t>
  </si>
  <si>
    <t>GLIMEPIRID SANDOZ 1 MG TABLETY</t>
  </si>
  <si>
    <t>POR TBL NOB 30X1MG</t>
  </si>
  <si>
    <t>GLUCOPHAGE 1000 MG</t>
  </si>
  <si>
    <t>POR TBLFLM60X1000MG</t>
  </si>
  <si>
    <t>GLUKÓZA 10 BRAUN</t>
  </si>
  <si>
    <t>INF SOL 10X500ML-PE</t>
  </si>
  <si>
    <t>GLUKÓZA 5 BRAUN</t>
  </si>
  <si>
    <t>GODASAL 100</t>
  </si>
  <si>
    <t>POR TBL NOB 100</t>
  </si>
  <si>
    <t>POR TBL NOB 50</t>
  </si>
  <si>
    <t>GOPTEN</t>
  </si>
  <si>
    <t>2MG CPS DUR 28</t>
  </si>
  <si>
    <t>GUAJACURAN « 5 % INJ</t>
  </si>
  <si>
    <t>GUTTALAX</t>
  </si>
  <si>
    <t>POR GTT SOL 1X30ML</t>
  </si>
  <si>
    <t>POR GTT SOL 1X15ML</t>
  </si>
  <si>
    <t>HALOPERIDOL</t>
  </si>
  <si>
    <t>GTT 1X10ML/20MG</t>
  </si>
  <si>
    <t>TBL 50X1.5MG</t>
  </si>
  <si>
    <t>HELICID 20 ZENTIVA</t>
  </si>
  <si>
    <t>POR CPS ETD 90X20MG</t>
  </si>
  <si>
    <t>POR CPS ETD 28X20MG</t>
  </si>
  <si>
    <t>HERPESIN 200</t>
  </si>
  <si>
    <t>POR TBL NOB 25X200MG</t>
  </si>
  <si>
    <t>HEŘMÁNKOVÝ ČAJ LEROS</t>
  </si>
  <si>
    <t>SPC 20X1.5GM(SÁČKY)</t>
  </si>
  <si>
    <t>HIRUDOID</t>
  </si>
  <si>
    <t>DRM GEL 1X40GM</t>
  </si>
  <si>
    <t>DRM CRM 1X40GM</t>
  </si>
  <si>
    <t>HUMULIN R 100 M.J./ML</t>
  </si>
  <si>
    <t>INJ 1X10ML/1KU</t>
  </si>
  <si>
    <t>HUMULIN R CARTRIDGE</t>
  </si>
  <si>
    <t>100IU/ML INJ SOL ZVL 5X3ML</t>
  </si>
  <si>
    <t>HUMULIN R KWIKPEN</t>
  </si>
  <si>
    <t>100IU/ML INJ SOL PEP 2X(5X3ML)</t>
  </si>
  <si>
    <t>Hyal Drop multi - speciální balení 2x 10 ml</t>
  </si>
  <si>
    <t>Hylo-Comod gtt. 2 x10 ml</t>
  </si>
  <si>
    <t>CHLORID SODNÝ 0,9% BRAUN</t>
  </si>
  <si>
    <t>INF SOL 10X1000MLPLAH</t>
  </si>
  <si>
    <t>INF SOL 10X250MLPELAH</t>
  </si>
  <si>
    <t>INF SOL 20X100MLPELAH</t>
  </si>
  <si>
    <t>INF SOL 10X500MLPELAH</t>
  </si>
  <si>
    <t>IBALGIN 400</t>
  </si>
  <si>
    <t>400MG TBL FLM 48</t>
  </si>
  <si>
    <t>400MG TBL FLM 24</t>
  </si>
  <si>
    <t>IFIRMASTA 150 MG</t>
  </si>
  <si>
    <t>POR TBL FLM 28X150MG</t>
  </si>
  <si>
    <t>IMACORT</t>
  </si>
  <si>
    <t>10MG/G+2,5MG/G+5MG/G CRM 20G</t>
  </si>
  <si>
    <t>IMAZOL KRÉMPASTA</t>
  </si>
  <si>
    <t>10MG/G DRM PST 1X30G</t>
  </si>
  <si>
    <t>INDAP</t>
  </si>
  <si>
    <t>CPS 30X2.5MG</t>
  </si>
  <si>
    <t>INFADOLAN</t>
  </si>
  <si>
    <t>1600IU/G+300IU/G UNG 30G II</t>
  </si>
  <si>
    <t>INFECTOSCAB 5% KRÉM DRM</t>
  </si>
  <si>
    <t>1X30G</t>
  </si>
  <si>
    <t>INSUMAN RAPID 100 IU/ML</t>
  </si>
  <si>
    <t>INJ SOL 5X3ML/300UT SOLOSTAR</t>
  </si>
  <si>
    <t>JANUMET 50 MG/1000 MG</t>
  </si>
  <si>
    <t>POR TBL FLM 56X50MG/1000MG</t>
  </si>
  <si>
    <t>JODID DRASELNY 2% UNIMED PHARMA</t>
  </si>
  <si>
    <t>GTT OPH 1X10ML</t>
  </si>
  <si>
    <t>JOVESTO 5 MG POTAHOVANÉ TABLETY</t>
  </si>
  <si>
    <t>POR TBL FLM 30X5MG I</t>
  </si>
  <si>
    <t>KALIUM CHLORATUM BIOMEDICA</t>
  </si>
  <si>
    <t>POR TBLFLM100X500MG</t>
  </si>
  <si>
    <t>KALIUM CHLORATUM LECIVA 7.5%</t>
  </si>
  <si>
    <t>INJ 5X10ML 7.5%</t>
  </si>
  <si>
    <t>KALNORMIN</t>
  </si>
  <si>
    <t>POR TBL PRO 30X1GM</t>
  </si>
  <si>
    <t>KANAVIT</t>
  </si>
  <si>
    <t>20MG/ML POR GTT EML 1X5ML</t>
  </si>
  <si>
    <t>KAPIDIN 10 MG</t>
  </si>
  <si>
    <t>KERASAL</t>
  </si>
  <si>
    <t>DRM UNG 1X50GM</t>
  </si>
  <si>
    <t>KETOSTERIL</t>
  </si>
  <si>
    <t>POR TBL FLM 300</t>
  </si>
  <si>
    <t>KINITO 50 MG, POTAHOVANÉ TABLETY</t>
  </si>
  <si>
    <t>POR TBL FLM 40X50MG</t>
  </si>
  <si>
    <t>KL ALUMIN.ACETOTAR.CREMOR 100g</t>
  </si>
  <si>
    <t>KL ALUMIN.ACETOTAR.CREMOR 500g</t>
  </si>
  <si>
    <t>KL AMBIDERMAN, 300G</t>
  </si>
  <si>
    <t>KL BALS.VISNEVSKI 100G</t>
  </si>
  <si>
    <t>KL CPS NATR.CHLOR. 1,0g</t>
  </si>
  <si>
    <t>50cps</t>
  </si>
  <si>
    <t>100cps</t>
  </si>
  <si>
    <t>KL CPS PLACEBO</t>
  </si>
  <si>
    <t>KL DETSKA MAST FAGRON 500g</t>
  </si>
  <si>
    <t>KL CHLADIVE MAZANI 800 g FAGRON</t>
  </si>
  <si>
    <t>KL KAPSLE</t>
  </si>
  <si>
    <t>KL Medispend Lemon 1000 ml</t>
  </si>
  <si>
    <t>KL POLYSAN, OL.HELIANTHI AA AD 500G</t>
  </si>
  <si>
    <t>KL PRIPRAVEK</t>
  </si>
  <si>
    <t>KL ROZTOK</t>
  </si>
  <si>
    <t>KL SOL.BORGLYCEROLI  3% 100 G</t>
  </si>
  <si>
    <t>KL SOL.BORGLYCEROLI 3% 200 G</t>
  </si>
  <si>
    <t>KL SUPP.BISACODYLI 0,01G  50KS</t>
  </si>
  <si>
    <t>KL TBL MAGN.LACT 0,5G+B6 0,02G, 100TBL</t>
  </si>
  <si>
    <t>KL UNG.ELOCOM 45G,LENIENS AD 500G</t>
  </si>
  <si>
    <t>KL UNG.FLUCINAR 15G,LENIENS AD 100G</t>
  </si>
  <si>
    <t>KL UNG.LENIENS, 100G</t>
  </si>
  <si>
    <t>KL UNG.SEPT0,2gDEX 0,025gPROPYLENGL2,5gAMB.AD 100G</t>
  </si>
  <si>
    <t>100G</t>
  </si>
  <si>
    <t>KL UNGUENTUM</t>
  </si>
  <si>
    <t>Klysma salinické 10x135ml</t>
  </si>
  <si>
    <t>KREON 25 000</t>
  </si>
  <si>
    <t>25000U CPS ETD 50</t>
  </si>
  <si>
    <t>LACIPIL 4 MG</t>
  </si>
  <si>
    <t>POR TBL FLM 28X4MG</t>
  </si>
  <si>
    <t>LAGOSA</t>
  </si>
  <si>
    <t>DRG 100X150MG</t>
  </si>
  <si>
    <t>DRG 50X150MG</t>
  </si>
  <si>
    <t>LANTUS 100 JEDNOTEK/ML SOLOSTAR</t>
  </si>
  <si>
    <t xml:space="preserve">SDR INJ SOL 5X3ML </t>
  </si>
  <si>
    <t>LANZUL</t>
  </si>
  <si>
    <t>CPS 28X30MG</t>
  </si>
  <si>
    <t>LERIVON</t>
  </si>
  <si>
    <t>10MG TBL FLM 30 II</t>
  </si>
  <si>
    <t>LETROX 100</t>
  </si>
  <si>
    <t>POR TBL NOB 100X100RG II</t>
  </si>
  <si>
    <t>LEVEMIR 100 U/ML (FLEXPEN)</t>
  </si>
  <si>
    <t>LEXAURIN 1,5</t>
  </si>
  <si>
    <t>POR TBL NOB 28X1.5MG</t>
  </si>
  <si>
    <t>POR TBL NOB 30X1.5MG</t>
  </si>
  <si>
    <t>LEXAURIN 3</t>
  </si>
  <si>
    <t>3MG TBL NOB 30</t>
  </si>
  <si>
    <t>3MG TBL NOB 28</t>
  </si>
  <si>
    <t>LOCOID 0,1%</t>
  </si>
  <si>
    <t>CRM 1X30GM 0.1%</t>
  </si>
  <si>
    <t>LOCOID 0,1% LOTION</t>
  </si>
  <si>
    <t>1MG/ML DRM SOL 30ML</t>
  </si>
  <si>
    <t>LOCOID CRELO 0,1%</t>
  </si>
  <si>
    <t>LOT 1X30GM</t>
  </si>
  <si>
    <t>LOKREN 20 MG</t>
  </si>
  <si>
    <t>POR TBL FLM 28X20MG</t>
  </si>
  <si>
    <t>LOPRIDAM</t>
  </si>
  <si>
    <t>4MG/1,25MG/10MG TBL NOB 30</t>
  </si>
  <si>
    <t>8MG/2,5MG/10MG TBL NOB 30</t>
  </si>
  <si>
    <t>4MG/1,25MG/5MG TBL NOB 30</t>
  </si>
  <si>
    <t>LORADUR</t>
  </si>
  <si>
    <t>LOZAP 12.5 ZENTIVA</t>
  </si>
  <si>
    <t>PORTBLFLM 30X12.5MG</t>
  </si>
  <si>
    <t>LOZAP 50 ZENTIVA</t>
  </si>
  <si>
    <t>POR TBL FLM 30X50MG</t>
  </si>
  <si>
    <t>POR TBLFLM 90X50MG</t>
  </si>
  <si>
    <t>LOZAP H</t>
  </si>
  <si>
    <t>POR TBL FLM 30</t>
  </si>
  <si>
    <t>LUXFEN, 2 MG/ML OČNÍ KAPKY, ROZTOK</t>
  </si>
  <si>
    <t>MAALOX SUSPENZE</t>
  </si>
  <si>
    <t>35MG/ML+40MG/ML POR SUS 1X250ML II</t>
  </si>
  <si>
    <t>MABRON</t>
  </si>
  <si>
    <t>INJ SOL 5X2ML</t>
  </si>
  <si>
    <t>MABRON RETARD 100</t>
  </si>
  <si>
    <t>POR TBL PRO 30X100MG</t>
  </si>
  <si>
    <t>MAGNE B6</t>
  </si>
  <si>
    <t>DRG 50</t>
  </si>
  <si>
    <t>MAGNESII LACTICI 0,5 TBL. MEDICAMENTA</t>
  </si>
  <si>
    <t>TBL NOB 50X0,5GM</t>
  </si>
  <si>
    <t>TBL NOB 100X0,5GM</t>
  </si>
  <si>
    <t>MAGNESIUM SULFURICUM BIOTIKA</t>
  </si>
  <si>
    <t>INJ 5X10ML 20%</t>
  </si>
  <si>
    <t>INJ 5X10ML 10%</t>
  </si>
  <si>
    <t>MAGNOSOLV</t>
  </si>
  <si>
    <t>365MG POR GRA SOL SCC 30</t>
  </si>
  <si>
    <t>MALTOFER FOL TABLETY</t>
  </si>
  <si>
    <t>POR TBL MND 30</t>
  </si>
  <si>
    <t>MALTOFER TABLETY</t>
  </si>
  <si>
    <t>POR TBL MND30X100MG</t>
  </si>
  <si>
    <t>MEDRACET 37,5 MG/325 MG</t>
  </si>
  <si>
    <t>POR TBL NOB 30</t>
  </si>
  <si>
    <t>MEDROL 4MG</t>
  </si>
  <si>
    <t>TBL NOB 30 II</t>
  </si>
  <si>
    <t>MESOCAIN</t>
  </si>
  <si>
    <t>INJ 10X10ML 1%</t>
  </si>
  <si>
    <t>MESOCAIN-výpadek do7/2019</t>
  </si>
  <si>
    <t>GEL 1X20GM</t>
  </si>
  <si>
    <t>METAMIZOL STADA</t>
  </si>
  <si>
    <t>500MG TBL NOB 20</t>
  </si>
  <si>
    <t>METYPRED 4 MG</t>
  </si>
  <si>
    <t>POR TBL NOB 30X4MG</t>
  </si>
  <si>
    <t>MICTONORM</t>
  </si>
  <si>
    <t>15MG TBL FLM 30</t>
  </si>
  <si>
    <t>MILGAMMA</t>
  </si>
  <si>
    <t>POR TBL OBD 50</t>
  </si>
  <si>
    <t>MILGAMMA N</t>
  </si>
  <si>
    <t>40/90/0,25MG CPS MOL 100</t>
  </si>
  <si>
    <t>POR CPS MOL 20</t>
  </si>
  <si>
    <t>POR CPS MOL 50</t>
  </si>
  <si>
    <t>MIRTAZAPIN MYLAN 30 MG</t>
  </si>
  <si>
    <t>POR TBL DIS 30X30MG</t>
  </si>
  <si>
    <t>MIRZATEN ORO TAB 15 MG</t>
  </si>
  <si>
    <t>POR TBL DIS 30X15MG</t>
  </si>
  <si>
    <t>MIRZATEN ORO TAB 30 MG</t>
  </si>
  <si>
    <t>MOMMOX 0,05 MG/DÁVKU</t>
  </si>
  <si>
    <t>NAS SPR SUS 140X50RG</t>
  </si>
  <si>
    <t>MONOPRIL 20 MG</t>
  </si>
  <si>
    <t>POR TBL NOB 28X20MG</t>
  </si>
  <si>
    <t>MONOSAN 20MG</t>
  </si>
  <si>
    <t>TBL 30X20MG</t>
  </si>
  <si>
    <t>MONOTAB SR</t>
  </si>
  <si>
    <t>POR TBL PRO20X100MG</t>
  </si>
  <si>
    <t>MORPHIN BIOTIKA 1%</t>
  </si>
  <si>
    <t>INJ 10X1ML/10MG</t>
  </si>
  <si>
    <t>MOXOSTAD 0.4 MG</t>
  </si>
  <si>
    <t>POR TBL FLM30X0.4MG</t>
  </si>
  <si>
    <t>MUCOSOLVAN</t>
  </si>
  <si>
    <t>POR GTT SOL+INH SOL 60ML</t>
  </si>
  <si>
    <t>NAKOM</t>
  </si>
  <si>
    <t>TBL 100X275MG</t>
  </si>
  <si>
    <t>NAKOM MITE</t>
  </si>
  <si>
    <t>NEODOLPASSE</t>
  </si>
  <si>
    <t>0,3MG/ML+0,12MG/ML INF SOL 10X250ML</t>
  </si>
  <si>
    <t>NEUROL 0.25</t>
  </si>
  <si>
    <t>TBL 30X0.25MG</t>
  </si>
  <si>
    <t>NEUROL 0.5</t>
  </si>
  <si>
    <t>POR TBL NOB30X0.5MG</t>
  </si>
  <si>
    <t>NEURONTIN 100MG</t>
  </si>
  <si>
    <t>CPS 100X100MG</t>
  </si>
  <si>
    <t>NEURONTIN 300MG</t>
  </si>
  <si>
    <t>CPS 50X300MG</t>
  </si>
  <si>
    <t>NEUROTOP 200 MG</t>
  </si>
  <si>
    <t>POR TBL NOB 50X200MG</t>
  </si>
  <si>
    <t>NITROMINT 2.6MG</t>
  </si>
  <si>
    <t>TBL RET 60X2.6MG</t>
  </si>
  <si>
    <t>NOVALGIN</t>
  </si>
  <si>
    <t>INJ 10X2ML/1000MG</t>
  </si>
  <si>
    <t>500MG TBL FLM 20</t>
  </si>
  <si>
    <t>INJ 5X5ML/2500MG</t>
  </si>
  <si>
    <t>NOVETRON 8 MG DISPERGOVATELNÉ TABLETY</t>
  </si>
  <si>
    <t>POR TBL DIS 10X8MG</t>
  </si>
  <si>
    <t>NOVORAPID FLEXPEN 100 U/ML</t>
  </si>
  <si>
    <t>NUTRYELT</t>
  </si>
  <si>
    <t>INF CNC SOL 10X10ML</t>
  </si>
  <si>
    <t>ONBREZ BREEZHALER 150 MCG</t>
  </si>
  <si>
    <t>INH PLV CPS DUR 30X150RG+INH</t>
  </si>
  <si>
    <t>OPRYMEA 0,7 MG</t>
  </si>
  <si>
    <t>POR TBL NOB 30X0.7MG</t>
  </si>
  <si>
    <t>Optifibre 1x250g</t>
  </si>
  <si>
    <t>OXANTIL</t>
  </si>
  <si>
    <t>INJ 5X2ML</t>
  </si>
  <si>
    <t>OXAZEPAM TBL.20X10MG</t>
  </si>
  <si>
    <t>TBL 20X10MG(BLISTR)</t>
  </si>
  <si>
    <t>OXYCONTIN 10 MG</t>
  </si>
  <si>
    <t>POR TBL PRO 60X10MG</t>
  </si>
  <si>
    <t>OXYCONTIN 20 MG</t>
  </si>
  <si>
    <t>POR TBL PRO 60X20MG</t>
  </si>
  <si>
    <t>OXYPHYLLIN</t>
  </si>
  <si>
    <t>TBL 50X100MG</t>
  </si>
  <si>
    <t>PALEXIA RETARD 250 MG TABLETY S PRODLOUŽENÝM UVOLŇ</t>
  </si>
  <si>
    <t>POR TBL PRO 60X250MG</t>
  </si>
  <si>
    <t>PANCREOLAN FORTE</t>
  </si>
  <si>
    <t>6000U TBL ENT 30</t>
  </si>
  <si>
    <t>PARACETAMOL KABI 10 MG/ML</t>
  </si>
  <si>
    <t>INF SOL 10X50ML/500MG</t>
  </si>
  <si>
    <t>PARACETAMOL KABI 10MG/ML</t>
  </si>
  <si>
    <t>INF SOL 10X100ML/1000MG</t>
  </si>
  <si>
    <t>PARALEN 500</t>
  </si>
  <si>
    <t>POR TBL NOB 24X500MG</t>
  </si>
  <si>
    <t>PLAQUENIL</t>
  </si>
  <si>
    <t>TBL OBD 60X200MG</t>
  </si>
  <si>
    <t>PLASMALYTE ROZTOK</t>
  </si>
  <si>
    <t>INF SOL 10X1000ML</t>
  </si>
  <si>
    <t>INF SOL 20X500ML</t>
  </si>
  <si>
    <t>PLASMALYTE ROZTOK S GLUKOZOU 5%</t>
  </si>
  <si>
    <t>INF SOL 20x500 ml</t>
  </si>
  <si>
    <t>PREDNISON 5 LECIVA</t>
  </si>
  <si>
    <t>TBL 20X5MG</t>
  </si>
  <si>
    <t>PREGABALIN SANDOZ</t>
  </si>
  <si>
    <t>75MG CPS DUR 84</t>
  </si>
  <si>
    <t>150MG CPS DUR 84</t>
  </si>
  <si>
    <t>PRESID 5 MG</t>
  </si>
  <si>
    <t>TBL RET 30X5MG</t>
  </si>
  <si>
    <t>PRESTANCE 10 MG/10 MG</t>
  </si>
  <si>
    <t>PRESTANCE 5 MG/5 MG</t>
  </si>
  <si>
    <t>PRESTARIUM NEO</t>
  </si>
  <si>
    <t>PRESTARIUM NEO COMBI 5mg/1,25mg</t>
  </si>
  <si>
    <t>PROSULPIN 50MG</t>
  </si>
  <si>
    <t>TBL 30X50MG</t>
  </si>
  <si>
    <t>PROTEVASC 35 MG TABLETY S PRODLOUŽENÝM UVOLŇOVÁNÍM</t>
  </si>
  <si>
    <t>POR TBL PRO 60X35MG</t>
  </si>
  <si>
    <t>PURINOL 100 MG</t>
  </si>
  <si>
    <t>POR TBL NOB 50X100MG</t>
  </si>
  <si>
    <t>PYRIDOXIN LÉČIVA TBL</t>
  </si>
  <si>
    <t xml:space="preserve">POR TBL NOB 20X20MG </t>
  </si>
  <si>
    <t>QUETIAPINE POLPHARMA 100 MG POTAHOVANÉ TABLETY</t>
  </si>
  <si>
    <t>POR TBL FLM 60X100MG</t>
  </si>
  <si>
    <t>QUETIAPINE POLPHARMA 25 MG POTAHOVANÉ TABLETY</t>
  </si>
  <si>
    <t>POR TBL FLM 30X25MG</t>
  </si>
  <si>
    <t>RECOXA 15</t>
  </si>
  <si>
    <t>POR TBL NOB 30X15MG</t>
  </si>
  <si>
    <t>REMESTYP 1.0</t>
  </si>
  <si>
    <t>INJ 5X10ML/1MG</t>
  </si>
  <si>
    <t>RILUTEK</t>
  </si>
  <si>
    <t>POR TBL FLM 56X50MG</t>
  </si>
  <si>
    <t>RINGERFUNDIN B.BRAUN</t>
  </si>
  <si>
    <t>INF SOL 10X500ML PE</t>
  </si>
  <si>
    <t>INF SOL10X1000ML PE</t>
  </si>
  <si>
    <t>RIVOTRIL 2 MG</t>
  </si>
  <si>
    <t>TBL 30X2MG</t>
  </si>
  <si>
    <t>ROCALTROL 0.25 MCG</t>
  </si>
  <si>
    <t>POR CPSMOL30X0.25RG</t>
  </si>
  <si>
    <t>ROSUMOP 10 MG</t>
  </si>
  <si>
    <t>ROSUMOP 20 MG</t>
  </si>
  <si>
    <t>ROWATINEX</t>
  </si>
  <si>
    <t>GTT 1X10ML</t>
  </si>
  <si>
    <t>RYTMONORM 150MG</t>
  </si>
  <si>
    <t>TBL FLM 50</t>
  </si>
  <si>
    <t>SANORIN EMULSIO</t>
  </si>
  <si>
    <t>GTT NAS 10ML 0.1%</t>
  </si>
  <si>
    <t>SEPTONEX</t>
  </si>
  <si>
    <t>SPR 1X45ML</t>
  </si>
  <si>
    <t>SIMVASTATIN MYLAN</t>
  </si>
  <si>
    <t>40MG TBL FLM 100PVCD</t>
  </si>
  <si>
    <t>SIMVASTATIN-RATIOPHARM 10 MG</t>
  </si>
  <si>
    <t>TBL FLM 30X10MG</t>
  </si>
  <si>
    <t>SIOFOR 1000</t>
  </si>
  <si>
    <t>POR TBL FLM 60X1000MG</t>
  </si>
  <si>
    <t>SIOFOR 500</t>
  </si>
  <si>
    <t>TBL OBD 60X500MG</t>
  </si>
  <si>
    <t>500MG TBL FLM 120 II</t>
  </si>
  <si>
    <t>SORBIFER DURULES</t>
  </si>
  <si>
    <t>TBL FLM 60X320MG/60MG</t>
  </si>
  <si>
    <t>SPECIES UROLOGICAE PLANTA LEROS</t>
  </si>
  <si>
    <t>STACYL 100 MG ENTEROSOLVENTNÍ TABLETY</t>
  </si>
  <si>
    <t>POR TBL ENT 100X100MG I</t>
  </si>
  <si>
    <t>STOPTUSSIN</t>
  </si>
  <si>
    <t>POR GTT SOL 1X25ML</t>
  </si>
  <si>
    <t>STOPTUSSIN 40MG/ML+100MG/ML</t>
  </si>
  <si>
    <t>POR GTT SOL 50ML + PIP</t>
  </si>
  <si>
    <t>SUPPOSITORIA GLYCERINI LÉČIVA</t>
  </si>
  <si>
    <t>SUP 10X2,06G</t>
  </si>
  <si>
    <t>SYMBICORT TURBUHALER 200 MIKROGRAMŮ/ 6 MIKROGRAMŮ/</t>
  </si>
  <si>
    <t>INH PLV 1X120DÁV</t>
  </si>
  <si>
    <t>SYNJARDY 5 MG/1000 MG</t>
  </si>
  <si>
    <t>POR TBL FLM 60X1X5MG/1000MG</t>
  </si>
  <si>
    <t>SYNTOPHYLLIN</t>
  </si>
  <si>
    <t>INJ 5X10ML/240MG</t>
  </si>
  <si>
    <t>SYNTOSTIGMIN</t>
  </si>
  <si>
    <t>15MG TBL NOB 20</t>
  </si>
  <si>
    <t>TARGIN 10/5 MG TABLETY S PRODLOUŽENÝM UVOLŇOVÁNÍM</t>
  </si>
  <si>
    <t>POR TBL PRO 60X10/5MG</t>
  </si>
  <si>
    <t>TARGIN 20/10 MG TABLETY S PRODLOUŽENÝM UVOLŇOVÁNÍM</t>
  </si>
  <si>
    <t>POR TBL PRO 60X20/10MG</t>
  </si>
  <si>
    <t>TENAXUM</t>
  </si>
  <si>
    <t>TBL 30X1MG</t>
  </si>
  <si>
    <t>Thiamin Generica tbl.60</t>
  </si>
  <si>
    <t>THIOGAMMA 600 ORAL</t>
  </si>
  <si>
    <t>TBL OBD 30X600MG</t>
  </si>
  <si>
    <t>THIOGAMMA TURBO SET 600 MG</t>
  </si>
  <si>
    <t>INJ SOL 10X50ML</t>
  </si>
  <si>
    <t>TIAPRIDAL</t>
  </si>
  <si>
    <t>INJ SOL 12X2ML/100MG</t>
  </si>
  <si>
    <t>POR TBLNOB 50X100MG</t>
  </si>
  <si>
    <t>TIMO-COMOD 0,5%</t>
  </si>
  <si>
    <t>OPH GTT SOL 2X10ML</t>
  </si>
  <si>
    <t>TISSEEL (FROZ)</t>
  </si>
  <si>
    <t>EPL GKU SOL 1X2ML</t>
  </si>
  <si>
    <t>TOPAMAX 50 MG</t>
  </si>
  <si>
    <t>POR TBL FLM 28-BLI</t>
  </si>
  <si>
    <t>TOUJEO 300 JEDNOTEK/ML</t>
  </si>
  <si>
    <t>SDR INJ SOL 3X1.5ML</t>
  </si>
  <si>
    <t>TOVIAZ 4 MG</t>
  </si>
  <si>
    <t>POR TBL PRO 28X4MG</t>
  </si>
  <si>
    <t>TRAJENTA 5 MG</t>
  </si>
  <si>
    <t>TRALGIT 50 INJ</t>
  </si>
  <si>
    <t>INJ SOL 5X1ML/50MG</t>
  </si>
  <si>
    <t>TRALGIT OROTAB 50 MG</t>
  </si>
  <si>
    <t>POR TBL DIS 60x50MG II</t>
  </si>
  <si>
    <t>TRALGIT SR 100</t>
  </si>
  <si>
    <t>POR TBL RET50X100MG</t>
  </si>
  <si>
    <t>POR TBL RET30X100MG</t>
  </si>
  <si>
    <t>TRALGIT SR 150</t>
  </si>
  <si>
    <t>150MG TBL PRO 30</t>
  </si>
  <si>
    <t>TRIASYN 2.5/2.5 MG</t>
  </si>
  <si>
    <t>POR TBL RET 30</t>
  </si>
  <si>
    <t>TRIPLIXAM 10 MG/2,5 MG/10 MG</t>
  </si>
  <si>
    <t>TRITACE 1,25 MG</t>
  </si>
  <si>
    <t>POR TBL NOB 20X1.25MG</t>
  </si>
  <si>
    <t>TRITACE 10</t>
  </si>
  <si>
    <t>TRITACE 2,5 MG</t>
  </si>
  <si>
    <t>POR TBL NOB 20X2.5MG</t>
  </si>
  <si>
    <t>TRITACE 5</t>
  </si>
  <si>
    <t>TBL 30X5MG</t>
  </si>
  <si>
    <t>TRITACE 5 MG</t>
  </si>
  <si>
    <t>POR TBL NOB 100X5MG</t>
  </si>
  <si>
    <t>TRITTICO AC 150</t>
  </si>
  <si>
    <t>TBL RET 60X150MG</t>
  </si>
  <si>
    <t>TRITTICO PROLONG 150 MG TABLETY S PRODLOUŽENÝM UVO</t>
  </si>
  <si>
    <t>POR TBL PRO 14X150MG</t>
  </si>
  <si>
    <t>TROZEL 2,5 MG POTAHOVANÉ TABLETY</t>
  </si>
  <si>
    <t>POR TBL FLM 30X2.5MG</t>
  </si>
  <si>
    <t>TRUND 1000 MG POTAHOVANÉ TABLETY</t>
  </si>
  <si>
    <t>POR TBL FLM 100X1000MG</t>
  </si>
  <si>
    <t>TRUND 250 MG POTAHOVANÉ TABLETY</t>
  </si>
  <si>
    <t>TRUND 500 MG POTAHOVANÉ TABLETY</t>
  </si>
  <si>
    <t>POR TBL FLM 100X500MG</t>
  </si>
  <si>
    <t>TULIP 10 MG POTAHOVANÉ TABLETY</t>
  </si>
  <si>
    <t>TULIP 20 MG POTAHOVANÉ TABLETY</t>
  </si>
  <si>
    <t>TULIP 40 MG</t>
  </si>
  <si>
    <t>TBL FLM 30</t>
  </si>
  <si>
    <t>TWYNSTA 80 MG/10 MG</t>
  </si>
  <si>
    <t>URALYT U</t>
  </si>
  <si>
    <t>POR GRA 1X280GM</t>
  </si>
  <si>
    <t>URIZIA 6 MG/0,4 MG TABLETY S ŘÍZENÝM UVOLŇOVÁNÍM</t>
  </si>
  <si>
    <t>POR TBL FRT 30X6MG/0.4MG</t>
  </si>
  <si>
    <t>POR TBL FRT 100X6MG/0.4MG</t>
  </si>
  <si>
    <t>URSOSAN</t>
  </si>
  <si>
    <t>CPS 50X250MG</t>
  </si>
  <si>
    <t>VASOCARDIN 50</t>
  </si>
  <si>
    <t>POR TBL NOB 50X50MG</t>
  </si>
  <si>
    <t>VENLAFAXIN MYLAN 75 MG</t>
  </si>
  <si>
    <t>POR CPS PRO 30X75MG</t>
  </si>
  <si>
    <t>VENTOLIN INHALER N</t>
  </si>
  <si>
    <t>INHSUSPSS200X100RG</t>
  </si>
  <si>
    <t>VERAL 1% GEL</t>
  </si>
  <si>
    <t>DRM GEL 1X50GM II</t>
  </si>
  <si>
    <t>VEROSPIRON</t>
  </si>
  <si>
    <t>TBL 20X25MG</t>
  </si>
  <si>
    <t>TBL 100X25MG</t>
  </si>
  <si>
    <t>VESICARE 10 MG</t>
  </si>
  <si>
    <t>VESICARE 5 MG</t>
  </si>
  <si>
    <t>POR TBL FLM 100X5MG</t>
  </si>
  <si>
    <t>VESSEL DUE F</t>
  </si>
  <si>
    <t>250SU CPS MOL 50</t>
  </si>
  <si>
    <t>VIGANTOL</t>
  </si>
  <si>
    <t>POR GTT SOL 1x10ML</t>
  </si>
  <si>
    <t>Vincentka přírod.0.7l-nevrat.láhev</t>
  </si>
  <si>
    <t>VITAMIN B12 LECIVA 1000RG</t>
  </si>
  <si>
    <t>INJ 5X1ML/1000RG</t>
  </si>
  <si>
    <t>Vitar Soda tbl.150</t>
  </si>
  <si>
    <t>neleč.</t>
  </si>
  <si>
    <t>WARFARIN PMCS 2 MG</t>
  </si>
  <si>
    <t>POR TBL NOB 100X2MG</t>
  </si>
  <si>
    <t>XADOS 20 MG TABLETY</t>
  </si>
  <si>
    <t>POR TBL NOB 30X20MG</t>
  </si>
  <si>
    <t>XALACOM</t>
  </si>
  <si>
    <t>OPH GTT SOL 1X2.5ML</t>
  </si>
  <si>
    <t>XARELTO 10 MG</t>
  </si>
  <si>
    <t>XARELTO 15 MG</t>
  </si>
  <si>
    <t>POR TBL FLM 28X15MG</t>
  </si>
  <si>
    <t>ZENARO 5 MG</t>
  </si>
  <si>
    <t>TBL FLM 28X5MG IV</t>
  </si>
  <si>
    <t>ZODAC</t>
  </si>
  <si>
    <t>POR TBL FLM 90X10MG</t>
  </si>
  <si>
    <t>TBL OBD 30X10MG</t>
  </si>
  <si>
    <t>ZOLOFT 50MG</t>
  </si>
  <si>
    <t>TBL OBD 28X50MG</t>
  </si>
  <si>
    <t>ZOLPIDEM MYLAN</t>
  </si>
  <si>
    <t>POR TBL FLM 50X10MG</t>
  </si>
  <si>
    <t>ZOVIRAX 800 MG</t>
  </si>
  <si>
    <t>POR TBL NOB35X800MG</t>
  </si>
  <si>
    <t>ZYLLT 75 MG</t>
  </si>
  <si>
    <t>POR TBL FLM 56X75MG</t>
  </si>
  <si>
    <t>POR TBL FLM 28X75MG</t>
  </si>
  <si>
    <t>léky - enterální výživa (LEK)</t>
  </si>
  <si>
    <t>CUBITAN S PŘÍCHUTÍ ČOKOLÁDOVOU</t>
  </si>
  <si>
    <t>POR SOL 4X200ML</t>
  </si>
  <si>
    <t>CUBITAN S PŘÍCHUTÍ JAHODOVOU</t>
  </si>
  <si>
    <t>CUBITAN S PŘÍCHUTÍ VANILKOVOU</t>
  </si>
  <si>
    <t>DIASIP S PŘÍCHUTÍ CAPPUCCINO</t>
  </si>
  <si>
    <t>DIASIP S PŘÍCHUTÍ JAHODOVOU</t>
  </si>
  <si>
    <t>POR SOL 1X200ML</t>
  </si>
  <si>
    <t>DIASIP S PŘÍCHUTÍ VANILKOVOU</t>
  </si>
  <si>
    <t>FORTICARE S PŘÍCHUTÍ BROSKEV A ZÁZVOR</t>
  </si>
  <si>
    <t>POR SOL 4X125ML</t>
  </si>
  <si>
    <t>FORTICARE S PŘÍCHUTÍ CAPPUCCINO</t>
  </si>
  <si>
    <t>FORTICARE S PŘÍCHUTÍ POMERANČ A CITRÓN</t>
  </si>
  <si>
    <t>FRESUBIN 3,2 KCAL DRINK LÍSKOVÝ OŘÍŠEK</t>
  </si>
  <si>
    <t>FRESUBIN 3,2 KCAL DRINK VANILKA - KARAMEL</t>
  </si>
  <si>
    <t>NEPRO HP 500ml vanilková</t>
  </si>
  <si>
    <t>NUTRIDRINK COMPACT NEUTRAL</t>
  </si>
  <si>
    <t>NUTRIDRINK COMPACT PROTEIN S PŘÍCHUTÍ BROSKEV A MA</t>
  </si>
  <si>
    <t>NUTRIDRINK COMPACT PROTEIN S PŘÍCHUTÍ JAHODOVOU</t>
  </si>
  <si>
    <t>NUTRIDRINK COMPACT PROTEIN S PŘÍCHUTÍ KÁVY</t>
  </si>
  <si>
    <t>NUTRIDRINK COMPACT PROTEIN S PŘÍCHUTÍ VANILKOVOU</t>
  </si>
  <si>
    <t>NUTRIDRINK COMPACT S PŘÍCHUTÍ BANÁNOVOU</t>
  </si>
  <si>
    <t>NUTRIDRINK COMPACT S PŘÍCHUTÍ JAHODOVOU</t>
  </si>
  <si>
    <t>NUTRIDRINK COMPACT S PŘÍCHUTÍ KÁVY</t>
  </si>
  <si>
    <t>NUTRIDRINK COMPACT S PŘÍCHUTÍ LESNÍHO OVOCE</t>
  </si>
  <si>
    <t>NUTRIDRINK COMPACT S PŘÍCHUTÍ MERUŇKOVOU</t>
  </si>
  <si>
    <t>NUTRIDRINK COMPACT S PŘÍCHUTÍ VANILKOVOU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</si>
  <si>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</si>
  <si>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</si>
  <si>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</si>
  <si>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</si>
  <si>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</si>
  <si>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</si>
  <si>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</si>
  <si>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PROTEIN S PŘÍCHUTÍ LESNÍHO OVOCE</t>
  </si>
  <si>
    <t>NUTRIDRINK PROTEIN S PŘÍCHUTÍ VANILKOVOU</t>
  </si>
  <si>
    <t>NUTRIDRINK S PŘÍCHUTÍ ČOKOLÁDOVOU</t>
  </si>
  <si>
    <t>NUTRIDRINK S PŘÍCHUTÍ VANILKOVOU</t>
  </si>
  <si>
    <t>Nutrison Advanced Diason 1000ml</t>
  </si>
  <si>
    <t>NUTRISON MULTI FIBRE</t>
  </si>
  <si>
    <t>POR SOL 1X1000ML-VA</t>
  </si>
  <si>
    <t>PROTIFAR</t>
  </si>
  <si>
    <t>POR PLV SOL 1X225GM</t>
  </si>
  <si>
    <t>RENUTRYL BOOSTER JAHODOVÁ PŘÍCHUŤ</t>
  </si>
  <si>
    <t>POR SOL 4X300ML</t>
  </si>
  <si>
    <t>RESOURCE DESSERT COMPLETE BROSKEV</t>
  </si>
  <si>
    <t>POR SOL 4X125G</t>
  </si>
  <si>
    <t>RESOURCE DESSERT COMPLETE KAKAO</t>
  </si>
  <si>
    <t>RESOURCE DESSERT COMPLETE KARAMEL</t>
  </si>
  <si>
    <t>RESOURCE DESSERT COMPLETE VANILKA</t>
  </si>
  <si>
    <t>Resource Instant Protein 1x800g</t>
  </si>
  <si>
    <t>RESOURCE JUNIOR FIBRE JAHODA</t>
  </si>
  <si>
    <t>léky - antibiotika (LEK)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</si>
  <si>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</si>
  <si>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</si>
  <si>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</si>
  <si>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</si>
  <si>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</si>
  <si>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</si>
  <si>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ARCHIFAR 1 G</t>
  </si>
  <si>
    <t>INJ+INF PLV SOL 10X1GM</t>
  </si>
  <si>
    <t>AXETINE 1,5GM</t>
  </si>
  <si>
    <t>INJ SIC 10X1.5GM</t>
  </si>
  <si>
    <t>AXETINE 750MG</t>
  </si>
  <si>
    <t>INJ SIC 10X750MG</t>
  </si>
  <si>
    <t>BELOGENT KRÉM</t>
  </si>
  <si>
    <t>CRM 1X30GM</t>
  </si>
  <si>
    <t>BELOGENT MAST</t>
  </si>
  <si>
    <t>UNG 1X30GM</t>
  </si>
  <si>
    <t>INJ 10X5ML</t>
  </si>
  <si>
    <t>CEFTAZIDIM KABI 2 GM</t>
  </si>
  <si>
    <t>INJ+INF PLV SOL 10X2GM</t>
  </si>
  <si>
    <t>CIFLOXINAL</t>
  </si>
  <si>
    <t>500MG TBL FLM 10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</si>
  <si>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</si>
  <si>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</si>
  <si>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</si>
  <si>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</si>
  <si>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</si>
  <si>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1 000 000 MJ</t>
  </si>
  <si>
    <t>1000000IU INJ PLV SOL/SOL NEB 10X1MIU</t>
  </si>
  <si>
    <t>DALACIN C 300 MG</t>
  </si>
  <si>
    <t>POR CPS DUR 16X300MG</t>
  </si>
  <si>
    <t>DEOXYMYKOIN</t>
  </si>
  <si>
    <t>TBL 10X100MG</t>
  </si>
  <si>
    <t>DOXYHEXAL TABS</t>
  </si>
  <si>
    <t>POR TBL NOB 20X100MG</t>
  </si>
  <si>
    <t>ENTIZOL</t>
  </si>
  <si>
    <t>TBL 20X250MG</t>
  </si>
  <si>
    <t>FRAMYKOIN</t>
  </si>
  <si>
    <t>PLV ADS 1X20GM</t>
  </si>
  <si>
    <t>UNG 1X10GM</t>
  </si>
  <si>
    <t>FUCIDIN</t>
  </si>
  <si>
    <t>UNG 1X15GM 2%</t>
  </si>
  <si>
    <t>FUROLIN TABLETY</t>
  </si>
  <si>
    <t>GENTAMICIN B.BRAUN INF SOL 240MG</t>
  </si>
  <si>
    <t>3MG/ML 20X80ML</t>
  </si>
  <si>
    <t>GENTAMICIN LEK 80 MG/2 ML</t>
  </si>
  <si>
    <t>INJ SOL 10X2ML/80MG</t>
  </si>
  <si>
    <t>KLACID 250</t>
  </si>
  <si>
    <t>TBL FLM 14X250MG</t>
  </si>
  <si>
    <t>KLACID 500</t>
  </si>
  <si>
    <t>POR TBL FLM 14X500MG</t>
  </si>
  <si>
    <t>MACMIROR COMPLEX 500</t>
  </si>
  <si>
    <t>SUP VAG 8</t>
  </si>
  <si>
    <t>MEROPENEM KABI 1 G</t>
  </si>
  <si>
    <t>INJ+INF PLV SOL 10X1000MG</t>
  </si>
  <si>
    <t>OFLOXIN 200</t>
  </si>
  <si>
    <t>TBL OBD 10X200MG</t>
  </si>
  <si>
    <t>PIPERACILLIN/TAZOBACTAM KABI 4 G/0,5 G</t>
  </si>
  <si>
    <t>INF PLV SOL 10X4.5GM</t>
  </si>
  <si>
    <t>SEFOTAK 1 G</t>
  </si>
  <si>
    <t>INJ PLV SOL 1X1GM</t>
  </si>
  <si>
    <t>TIENAM 500 MG/500 MG I.V.</t>
  </si>
  <si>
    <t>INF PLV SOL 1X10LAH/20ML</t>
  </si>
  <si>
    <t>VANCOMYCIN MYLAN 1000 MG</t>
  </si>
  <si>
    <t>INF PLV SOL 1X1GM</t>
  </si>
  <si>
    <t>VANCOMYCIN MYLAN 500 MG</t>
  </si>
  <si>
    <t>INF PLV SOL 1X500MG</t>
  </si>
  <si>
    <t>XORIMAX 250 MG POTAH.TABLETY</t>
  </si>
  <si>
    <t>PORTBLFLM10X250MG</t>
  </si>
  <si>
    <t>XORIMAX 500 MG POTAH.TABLETY</t>
  </si>
  <si>
    <t>PORTBLFLM10X500MG</t>
  </si>
  <si>
    <t>léky - antimykotika (LEK)</t>
  </si>
  <si>
    <t>BATRAFEN</t>
  </si>
  <si>
    <t>CRM 1X20GM</t>
  </si>
  <si>
    <t>BATRAFEN ROZTOK</t>
  </si>
  <si>
    <t>10MG/ML DRM SOL 20ML</t>
  </si>
  <si>
    <t>CANESTEN KRÉM</t>
  </si>
  <si>
    <t>CRM 1X20GM/200MG</t>
  </si>
  <si>
    <t>DIFLUCAN 100 MG</t>
  </si>
  <si>
    <t>POR CPS DUR 28X100MG</t>
  </si>
  <si>
    <t>FLUCONAZOL KABI 2 MG/ML</t>
  </si>
  <si>
    <t>INF SOL 10X100ML/200MG</t>
  </si>
  <si>
    <t>MYFUNGAR</t>
  </si>
  <si>
    <t>PROKANAZOL</t>
  </si>
  <si>
    <t>POR CPS DUR28X100MG</t>
  </si>
  <si>
    <t>ADVANTAN 1MG/G</t>
  </si>
  <si>
    <t>CRM 1X15G</t>
  </si>
  <si>
    <t>AFONILUM SR 125 MG</t>
  </si>
  <si>
    <t>CPS 50X125MG</t>
  </si>
  <si>
    <t>AFONILUM SR 250 MG</t>
  </si>
  <si>
    <t>POR TBL NOB 90X5MG</t>
  </si>
  <si>
    <t>AIRFLUSAN FORSPIRO 50 MIKROGRAMŮ/500 MIKROGRAMŮ</t>
  </si>
  <si>
    <t>ALLOPURINOL APOTEX</t>
  </si>
  <si>
    <t>APAURIN</t>
  </si>
  <si>
    <t>INJ 10X2ML/10MG</t>
  </si>
  <si>
    <t>APO-IBUPROFEN 400 MG</t>
  </si>
  <si>
    <t>POR TBL FLM 100X400MG</t>
  </si>
  <si>
    <t>ARDEANUTRISOL G 40</t>
  </si>
  <si>
    <t>400G/L INF SOL 20X80ML</t>
  </si>
  <si>
    <t>ASPIRIN PROTECT</t>
  </si>
  <si>
    <t>POR TBL ENT  98x100MG</t>
  </si>
  <si>
    <t>ATROPIN BIOTIKA 1MG</t>
  </si>
  <si>
    <t>INJ 10X1ML/1MG</t>
  </si>
  <si>
    <t>AZARGA 10 MG/ML + 5 MG/ML</t>
  </si>
  <si>
    <t>OPH GTT SUS 1X5ML</t>
  </si>
  <si>
    <t>UNG 1X20GM</t>
  </si>
  <si>
    <t>BETADINE - zelená</t>
  </si>
  <si>
    <t>LIQ 1X120ML</t>
  </si>
  <si>
    <t>BETADINE (CHIRURG.) - hnědá</t>
  </si>
  <si>
    <t>BISOPROLOL MYLAN</t>
  </si>
  <si>
    <t>CTB 60</t>
  </si>
  <si>
    <t>CALCIUM GLUCONICUM 10% B.BRAUN</t>
  </si>
  <si>
    <t>INJ SOL 20X10ML</t>
  </si>
  <si>
    <t>Carbo medicinalis PharmaSwiss tbl.20</t>
  </si>
  <si>
    <t>CAVINTON</t>
  </si>
  <si>
    <t>CILKANOL</t>
  </si>
  <si>
    <t>CPS 30X300MG</t>
  </si>
  <si>
    <t>CINARIZIN LEK 25 MG</t>
  </si>
  <si>
    <t>POR TBL NOB 50X25MG</t>
  </si>
  <si>
    <t>INJ SOL 10X0.6ML/6KU</t>
  </si>
  <si>
    <t>CODEIN SLOVAKOFARMA</t>
  </si>
  <si>
    <t>15MG TBL NOB 10</t>
  </si>
  <si>
    <t>CODEIN SLOVAKOFARMA 30MG</t>
  </si>
  <si>
    <t>TBL 10X30MG-BLISTR</t>
  </si>
  <si>
    <t>POR TBL NOB60X200MG</t>
  </si>
  <si>
    <t>CORTIMENT 9 MG</t>
  </si>
  <si>
    <t>POR TBL PRO 30X9MG</t>
  </si>
  <si>
    <t>COSOPT</t>
  </si>
  <si>
    <t>20MG/ML+5MG/ML OPH GTT SOL 1X5ML</t>
  </si>
  <si>
    <t>DIGOXIN 0.250 LECIVA</t>
  </si>
  <si>
    <t>DILURAN</t>
  </si>
  <si>
    <t>DOLGIT</t>
  </si>
  <si>
    <t>CRM 1X100GM/5GM</t>
  </si>
  <si>
    <t>CRM 1X50GM/2.5GM</t>
  </si>
  <si>
    <t>DOLMINA INJ.</t>
  </si>
  <si>
    <t>INJ 5X3ML/75MG</t>
  </si>
  <si>
    <t>DONEPEZIL MYLAN 10 MG POTAHOVANÉ TABLETY</t>
  </si>
  <si>
    <t>DORETA 75 MG/650 MG</t>
  </si>
  <si>
    <t>DORSIFLEX</t>
  </si>
  <si>
    <t>TBL 30X200MG</t>
  </si>
  <si>
    <t>667MG/ML POR SOL 1X200ML IV</t>
  </si>
  <si>
    <t>EBIXA 20 MG</t>
  </si>
  <si>
    <t>POR TBL FLM 28X20MG PP</t>
  </si>
  <si>
    <t>EBRANTIL 60 RETARD</t>
  </si>
  <si>
    <t>POR CPS PRO 50X60MG</t>
  </si>
  <si>
    <t>TBL FLM 98X10MG</t>
  </si>
  <si>
    <t>ELIQUIS</t>
  </si>
  <si>
    <t>2,5MG TBL FLM 60X1</t>
  </si>
  <si>
    <t>POR TBL FLM 168X2.5MG</t>
  </si>
  <si>
    <t>ELIQUIS 5 MG</t>
  </si>
  <si>
    <t>POR TBL FLM 60X5MG</t>
  </si>
  <si>
    <t>TBL FLM 28X5MG</t>
  </si>
  <si>
    <t>ENSURE PLUS ADVANCE KÁVOVÁ PŘÍCHUŤ</t>
  </si>
  <si>
    <t>POR SOL 4X220ML</t>
  </si>
  <si>
    <t>Espumisan kapky 100mg/ml por. gtt.30ml</t>
  </si>
  <si>
    <t xml:space="preserve">Essentiale Forte N </t>
  </si>
  <si>
    <t>por.cps.dur.100</t>
  </si>
  <si>
    <t>EUTHYROX 112 MIKROGRAMŮ</t>
  </si>
  <si>
    <t>POR TBL NOB 100X112RG II</t>
  </si>
  <si>
    <t>EUTHYROX 75</t>
  </si>
  <si>
    <t>TBL 100X75RG</t>
  </si>
  <si>
    <t>EUTHYROX 88 MIKROGRAMŮ</t>
  </si>
  <si>
    <t>POR TBL NOB 100X88RG II</t>
  </si>
  <si>
    <t>EXELON 1,5 MG</t>
  </si>
  <si>
    <t>POR CPS DUR 56X1.5MG</t>
  </si>
  <si>
    <t>EXELON 6 MG</t>
  </si>
  <si>
    <t>POR CPS DUR 56X6MG</t>
  </si>
  <si>
    <t>FAKTU 50MG/G+20MG/G</t>
  </si>
  <si>
    <t>RCT UNG 20G</t>
  </si>
  <si>
    <t>INJ SOL 2X0.6ML</t>
  </si>
  <si>
    <t>INJ SOL 10X1ML</t>
  </si>
  <si>
    <t>FRAXIPARINE FORTE</t>
  </si>
  <si>
    <t>POR TBL NOB 100X250MG</t>
  </si>
  <si>
    <t>GABAPENTIN-TEVA</t>
  </si>
  <si>
    <t>300MG CPS DUR 100</t>
  </si>
  <si>
    <t>TBL OBD 60X1200MG</t>
  </si>
  <si>
    <t>GLEPARK 0,7 MG</t>
  </si>
  <si>
    <t>POR TBL NOB 100X0.70MG</t>
  </si>
  <si>
    <t>INF SOL 10X250ML-PE</t>
  </si>
  <si>
    <t>GUAJACURAN</t>
  </si>
  <si>
    <t>DRG 30X200MG-BLISTR</t>
  </si>
  <si>
    <t>INJ 5X1ML/5MG</t>
  </si>
  <si>
    <t>HELIDES 20 MG ENTEROSOLVENTNÍ TVRDÉ TOBOLKY</t>
  </si>
  <si>
    <t>HERBADENT MASÁŽNÍ ROZTOK</t>
  </si>
  <si>
    <t>GNG SOL 1X25ML</t>
  </si>
  <si>
    <t>HERPESIN 400</t>
  </si>
  <si>
    <t>POR TBL NOB 25X400MG</t>
  </si>
  <si>
    <t>Hyal- Drop multi oční kapky</t>
  </si>
  <si>
    <t>HYLAK FORTE</t>
  </si>
  <si>
    <t>POR SOL 100ML</t>
  </si>
  <si>
    <t>Hylo-Gel 10ml</t>
  </si>
  <si>
    <t>Hypromeloza -P 10ml</t>
  </si>
  <si>
    <t>IMODIUM</t>
  </si>
  <si>
    <t>2MG CPS DUR 20</t>
  </si>
  <si>
    <t>INDAPAMIDE ORION 1,5 MG</t>
  </si>
  <si>
    <t>POR TBL PRO 30X1.5MG</t>
  </si>
  <si>
    <t>INDOMETACIN 50 BERLIN-CHEMIE</t>
  </si>
  <si>
    <t>SUP 10X50MG</t>
  </si>
  <si>
    <t>ISOPTIN SR</t>
  </si>
  <si>
    <t>240MG TBL PRO 100</t>
  </si>
  <si>
    <t>ISOPTIN SR 240 MG</t>
  </si>
  <si>
    <t>POR TBL PRO 30X240MG</t>
  </si>
  <si>
    <t>POR TBL FLM 100X50MG</t>
  </si>
  <si>
    <t>KL CPS NATR.CHLOR. 0,5g</t>
  </si>
  <si>
    <t xml:space="preserve">KL CHLADIVE MAZANI 450 g  </t>
  </si>
  <si>
    <t>Fagron, Kulich</t>
  </si>
  <si>
    <t>KL OLIVAE OLEUM 20G</t>
  </si>
  <si>
    <t>KL ONDREJ. MAST FAGRON 500 g</t>
  </si>
  <si>
    <t>KL POLYSAN, OL.HELIANTHI AA AD 300G</t>
  </si>
  <si>
    <t>KL SOL.BORGLYCEROLI 3% 250 G</t>
  </si>
  <si>
    <t>KL SOL.JARISCH 500 g FAGRON</t>
  </si>
  <si>
    <t>KL TBL NaHCO3 500mg,   100TBL</t>
  </si>
  <si>
    <t>KL UNG.AC.SALICYLICI 20%, 100G</t>
  </si>
  <si>
    <t>KL UNG.LENIENS FAGRON 500g</t>
  </si>
  <si>
    <t>LAMICTAL 100 MG</t>
  </si>
  <si>
    <t>POR TBL NOB 98X100MG</t>
  </si>
  <si>
    <t>POR TBL NOB 42X100MG</t>
  </si>
  <si>
    <t>LETROX 125</t>
  </si>
  <si>
    <t>POR TBL NOB 100X125MCG</t>
  </si>
  <si>
    <t>LEVEMIR 100 U/ML (PENFILL)</t>
  </si>
  <si>
    <t>LIPANTHYL 267 M</t>
  </si>
  <si>
    <t>267MG CPS DUR 30</t>
  </si>
  <si>
    <t>LIPANTHYL S 215MG</t>
  </si>
  <si>
    <t>LISKANTIN</t>
  </si>
  <si>
    <t>POR TBL FLM 98X20MG</t>
  </si>
  <si>
    <t>LOPERON CPS</t>
  </si>
  <si>
    <t>POR CPS DUR 20X2MG</t>
  </si>
  <si>
    <t>LORADUR MITE</t>
  </si>
  <si>
    <t>MAXITROL</t>
  </si>
  <si>
    <t>OPH UNG 3,5G</t>
  </si>
  <si>
    <t>MEDOCRIPTINE</t>
  </si>
  <si>
    <t>TBL 30X2.5MG</t>
  </si>
  <si>
    <t>METHOTREXAT EBEWE 2,5 MG TABLETY</t>
  </si>
  <si>
    <t>POR TBL NOB 50X2.5MG</t>
  </si>
  <si>
    <t>POR TBL NOB 100X4MG</t>
  </si>
  <si>
    <t>MIFLONID BREEZHALER</t>
  </si>
  <si>
    <t>400MCG INH PLV CPS DUR 60</t>
  </si>
  <si>
    <t>MINIRIN MELT 120 MCG</t>
  </si>
  <si>
    <t>POR LYO 30X120RG</t>
  </si>
  <si>
    <t>TBL 50X20MG</t>
  </si>
  <si>
    <t>100MG TBL PRO 50(5X10)</t>
  </si>
  <si>
    <t>MOXOSTAD 0,3 MG</t>
  </si>
  <si>
    <t>POR TBL FLM 100X0.3MG</t>
  </si>
  <si>
    <t>MUSCORIL CPS</t>
  </si>
  <si>
    <t>POR CPS DUR 30X4MG</t>
  </si>
  <si>
    <t>MUSCORIL INJ</t>
  </si>
  <si>
    <t>INJ SOL 6X2ML/4MG</t>
  </si>
  <si>
    <t>MYDOCALM 150MG</t>
  </si>
  <si>
    <t>TBL OBD 30X150MG</t>
  </si>
  <si>
    <t>MYTELASE</t>
  </si>
  <si>
    <t>POR TBL NOB 50X10MG</t>
  </si>
  <si>
    <t>NALOXONE POLFA</t>
  </si>
  <si>
    <t>INJ 10X1ML/0.4MG</t>
  </si>
  <si>
    <t>NORADRENALIN LECIVA</t>
  </si>
  <si>
    <t>OCUflash gtt. 2x10ml</t>
  </si>
  <si>
    <t>ONDANSETRON SANDOZ 8 MG POT TBL</t>
  </si>
  <si>
    <t>POR TBL FLM 10X8MG</t>
  </si>
  <si>
    <t>OPHTHALMO-HYDROCORTISON LECIVA</t>
  </si>
  <si>
    <t>UNG OPH 1X5GM 0.5%</t>
  </si>
  <si>
    <t>OPHTHALMO-SEPTONEX</t>
  </si>
  <si>
    <t>UNG OPH 1X5GM</t>
  </si>
  <si>
    <t>OPH GTT SOL 1X10ML PLAST</t>
  </si>
  <si>
    <t>PIMAFUCORT</t>
  </si>
  <si>
    <t>10MG/G+10MG/G+3,5MG/G CRM 15G</t>
  </si>
  <si>
    <t>10MG/G+10MG/G+3,5MG/G UNG 15G</t>
  </si>
  <si>
    <t>PRADAXA 110 MG</t>
  </si>
  <si>
    <t>POR CPS DUR 60X1X110MG</t>
  </si>
  <si>
    <t>PRADAXA 150 MG</t>
  </si>
  <si>
    <t>POR CPS DUR 60X1X150 MG</t>
  </si>
  <si>
    <t>Pradaxa 30 x 110mg</t>
  </si>
  <si>
    <t>PREGABALIN MYLAN</t>
  </si>
  <si>
    <t>75MG CPS DUR 14</t>
  </si>
  <si>
    <t>PRENEWEL 2 MG/0,625 MG</t>
  </si>
  <si>
    <t>PRENEWEL 4 MG/1,25 MG</t>
  </si>
  <si>
    <t>POR TBL NOB 90</t>
  </si>
  <si>
    <t>PRESTARIUM NEO COMBI 10 MG/2,5 MG</t>
  </si>
  <si>
    <t>PROTHAZIN</t>
  </si>
  <si>
    <t>25MG TBL FLM 20</t>
  </si>
  <si>
    <t>PROTHIADEN</t>
  </si>
  <si>
    <t>DRG 30X25MG</t>
  </si>
  <si>
    <t>PYRIDOXIN LECIVA</t>
  </si>
  <si>
    <t>INJ 5X1ML 50MG</t>
  </si>
  <si>
    <t>Recugel oční gel 10g</t>
  </si>
  <si>
    <t>RINGERUV ROZTOK BRAUN</t>
  </si>
  <si>
    <t>INF 10X500ML(LDPE)</t>
  </si>
  <si>
    <t>POR TBL FLM 100X20MG</t>
  </si>
  <si>
    <t>SANORIN</t>
  </si>
  <si>
    <t>1PM NAS SPR SOL 1X10ML</t>
  </si>
  <si>
    <t>SANORIN 1 PM</t>
  </si>
  <si>
    <t>1MG/ML NAS GTT SOL 1X10ML</t>
  </si>
  <si>
    <t>SECATOXIN /R/ FORTE</t>
  </si>
  <si>
    <t>GTT 25ML 25MG/10ML</t>
  </si>
  <si>
    <t>SECTRAL 400</t>
  </si>
  <si>
    <t>TBL OBD 30X400MG</t>
  </si>
  <si>
    <t>SIOFOR 850</t>
  </si>
  <si>
    <t xml:space="preserve">POR TBL FLM 120X850MG </t>
  </si>
  <si>
    <t>SIOFOR 850MG</t>
  </si>
  <si>
    <t>TBL FLM 60x850MG</t>
  </si>
  <si>
    <t>POR TBL FLM 100X100MG</t>
  </si>
  <si>
    <t>SPERSADEX COMP.</t>
  </si>
  <si>
    <t>5MG/ML+1MG/ML OPH GTT SOL 1X5ML II</t>
  </si>
  <si>
    <t>Šalvěj lékařská nať LEROS n.s.</t>
  </si>
  <si>
    <t>20 x1,5g</t>
  </si>
  <si>
    <t>TANTUM VERDE SPRAY</t>
  </si>
  <si>
    <t>ORM SPR 30ML 0.15%</t>
  </si>
  <si>
    <t>TARKA 180/2 MG TBL.</t>
  </si>
  <si>
    <t>POR TBL RET 28</t>
  </si>
  <si>
    <t>TEARS NATURALE II</t>
  </si>
  <si>
    <t>1MG/ML+3MG/ML OPH GTT SOL 1X15ML</t>
  </si>
  <si>
    <t>TEBOKAN 120 MG</t>
  </si>
  <si>
    <t>POR TBL FLM 30X120MG</t>
  </si>
  <si>
    <t>TELMISARTAN EGIS 80 MG</t>
  </si>
  <si>
    <t>TELMISARTAN SANDOZ 80 MG</t>
  </si>
  <si>
    <t>POR TBL NOB 30X80MG</t>
  </si>
  <si>
    <t>TELMISARTAN/HYDROCHLOROTHIAZID SANDOZ 80 MG/12,5 M</t>
  </si>
  <si>
    <t>POR TBL FLM 100</t>
  </si>
  <si>
    <t>TELMISARTAN-RATIOPHARM 80 MG</t>
  </si>
  <si>
    <t>POR TBL NOB 98X80MG</t>
  </si>
  <si>
    <t>POR TBL NOB 90X1MG</t>
  </si>
  <si>
    <t>THYROZOL 10</t>
  </si>
  <si>
    <t>TBL OBD 50X10MG</t>
  </si>
  <si>
    <t>TIMOLOL-POS 0,5%</t>
  </si>
  <si>
    <t>OPH GTT SOL 3X5ML</t>
  </si>
  <si>
    <t>TISERCIN</t>
  </si>
  <si>
    <t>TBL OBD 50X25MG</t>
  </si>
  <si>
    <t>TOBRADEX</t>
  </si>
  <si>
    <t>3MG/ML+1MG/ML OPH GTT SUS 1X5ML</t>
  </si>
  <si>
    <t>TONARSSA 4 MG/5 MG</t>
  </si>
  <si>
    <t>TONARSSA 8 MG/5 MG</t>
  </si>
  <si>
    <t>TORECAN</t>
  </si>
  <si>
    <t>INJ 5X1ML/6.5MG</t>
  </si>
  <si>
    <t>SUP 6X6.5MG</t>
  </si>
  <si>
    <t>DRG 50X6.5MG</t>
  </si>
  <si>
    <t>TRALGIT</t>
  </si>
  <si>
    <t>POR CPS DUR 20X50MG</t>
  </si>
  <si>
    <t xml:space="preserve">TRAMAL RETARD </t>
  </si>
  <si>
    <t>TBL 10x100 MG</t>
  </si>
  <si>
    <t>TRANSTEC 35 MCG/H</t>
  </si>
  <si>
    <t>DRM EMP TDR 5X20MG</t>
  </si>
  <si>
    <t>TRANSTEC 52.5 MCG/H</t>
  </si>
  <si>
    <t>DRM EMP TDR 5X30MG</t>
  </si>
  <si>
    <t>TRENTAL 400</t>
  </si>
  <si>
    <t>POR TBL RET 100X400MG</t>
  </si>
  <si>
    <t>TRIAMCINOLON LECIVA</t>
  </si>
  <si>
    <t>UNG 1X10GM 0.1%</t>
  </si>
  <si>
    <t>TRIASYN 5/5 MG</t>
  </si>
  <si>
    <t>TRIPLIXAM 5 MG/1,25 MG/5 MG</t>
  </si>
  <si>
    <t>POR TBL FLM 90X20MG</t>
  </si>
  <si>
    <t>POR CPSDUR100X250MG</t>
  </si>
  <si>
    <t>VALSACOR 80 MG</t>
  </si>
  <si>
    <t>POR TBL FLM 28X80MG</t>
  </si>
  <si>
    <t>VERTIBETIS 16MG</t>
  </si>
  <si>
    <t>TBL NOB 60</t>
  </si>
  <si>
    <t>VIDISIC</t>
  </si>
  <si>
    <t>GEL OPH 1X10GM</t>
  </si>
  <si>
    <t>VITAMIN B12 LECIVA 300RG</t>
  </si>
  <si>
    <t>INJ 5X1ML/300RG</t>
  </si>
  <si>
    <t>XALATAN</t>
  </si>
  <si>
    <t>OPH GTT SOL 1X2.5ML II</t>
  </si>
  <si>
    <t>POR TBL FLM 98X15MG</t>
  </si>
  <si>
    <t>TBL OBD 60X10MG</t>
  </si>
  <si>
    <t>POR TBL FLM 20X10MG</t>
  </si>
  <si>
    <t>ZOVIRAX 200 MG</t>
  </si>
  <si>
    <t>POR TBL NOB25X200MG</t>
  </si>
  <si>
    <t>léky - parenterální výživa (LEK)</t>
  </si>
  <si>
    <t>NUTRIFLEX PERI</t>
  </si>
  <si>
    <t>INF SOL 5X1000ML</t>
  </si>
  <si>
    <t>NUTILIS POWDER</t>
  </si>
  <si>
    <t>POR PLV 1X300GM</t>
  </si>
  <si>
    <t>NUTRIDRINK COMPACT PROTEIN S PŘÍCHUTÍ BANÁNOVOU</t>
  </si>
  <si>
    <t>NUTRISON</t>
  </si>
  <si>
    <t>POR SOL 1X500ML</t>
  </si>
  <si>
    <t>POR SOL 8X1000ML</t>
  </si>
  <si>
    <t>Peptamen Intense 12x500ml</t>
  </si>
  <si>
    <t>RESOURCE JUNIOR FIBRE BANÁN</t>
  </si>
  <si>
    <t>RESOURCE JUNIOR FIBRE KAKAO</t>
  </si>
  <si>
    <t>RESOURCE JUNIOR FIBRE VANILKA</t>
  </si>
  <si>
    <t>AMIKACIN MEDOPHARM 500 MG/2 ML</t>
  </si>
  <si>
    <t>INJ+INF SOL 10X2ML/500MG</t>
  </si>
  <si>
    <t>AMOKSIKLAV</t>
  </si>
  <si>
    <t>TBL OBD 21X625MG</t>
  </si>
  <si>
    <t>POR TBL FLM 10X250MG</t>
  </si>
  <si>
    <t>MACMIROR COMPLEX</t>
  </si>
  <si>
    <t>SUP VAG 12</t>
  </si>
  <si>
    <t>METRONIDAZOL 500MG BRAUN</t>
  </si>
  <si>
    <t>INJ 10X100ML(LDPE)</t>
  </si>
  <si>
    <t>NORMIX</t>
  </si>
  <si>
    <t>POR TBL FLM 28X200MG</t>
  </si>
  <si>
    <t>PAMYCON NA PŘÍPRAVU KAPEK</t>
  </si>
  <si>
    <t>DRM PLV SOL 1X1LAH</t>
  </si>
  <si>
    <t>PROSTAPHLIN 1000MG</t>
  </si>
  <si>
    <t>INJ SIC 1X1000MG</t>
  </si>
  <si>
    <t>ROSALOX</t>
  </si>
  <si>
    <t>DRM CRM 1X40GM 1%</t>
  </si>
  <si>
    <t>UNASYN</t>
  </si>
  <si>
    <t>POR TBL FLM12X375MG</t>
  </si>
  <si>
    <t>CLOTRIMAZOL AL 1%</t>
  </si>
  <si>
    <t>CRM 1X20GM 1%</t>
  </si>
  <si>
    <t>PIMAFUCIN</t>
  </si>
  <si>
    <t>CRM 1X30GM 2%</t>
  </si>
  <si>
    <t>INJ PROCAINII CHLORATI 0,2% ARD 10x200ml</t>
  </si>
  <si>
    <t>2MG/ML INJ SOL 10X200ML</t>
  </si>
  <si>
    <t>3011 - 2IK-GER: lůžkové oddělení 46</t>
  </si>
  <si>
    <t>3012 - 2IK-GER: lůžkové oddělení 48</t>
  </si>
  <si>
    <t>3021 - 2IK-GER: ambulance</t>
  </si>
  <si>
    <t>A02BC02 - PANTOPRAZOL</t>
  </si>
  <si>
    <t>A02BC03 - LANSOPRAZOL</t>
  </si>
  <si>
    <t>A02BC05 - ESOMEPRAZOL</t>
  </si>
  <si>
    <t>A04AA01 - ONDANSETRON</t>
  </si>
  <si>
    <t>A10BA02 - METFORMIN</t>
  </si>
  <si>
    <t>A10BB12 - GLIMEPIRID</t>
  </si>
  <si>
    <t>B01AA03 - WARFARIN</t>
  </si>
  <si>
    <t>B01AB06 - NADROPARIN</t>
  </si>
  <si>
    <t>B01AC04 - KLOPIDOGREL</t>
  </si>
  <si>
    <t>C01BC03 - PROPAFENON</t>
  </si>
  <si>
    <t>C01BD01 - AMIODARON</t>
  </si>
  <si>
    <t>C01EB15 - TRIMETAZIDIN</t>
  </si>
  <si>
    <t>C02AC05 - MOXONIDIN</t>
  </si>
  <si>
    <t>C03CA01 - FUROSEMID</t>
  </si>
  <si>
    <t>C05BA01 - ORGANO-HEPARINOID</t>
  </si>
  <si>
    <t>C07AB02 - METOPROLOL</t>
  </si>
  <si>
    <t>C07AB05 - BETAXOLOL</t>
  </si>
  <si>
    <t>C07AB07 - BISOPROLOL</t>
  </si>
  <si>
    <t>C07AG02 - KARVEDILOL</t>
  </si>
  <si>
    <t>C08CA01 - AMLODIPIN</t>
  </si>
  <si>
    <t>C08CA13 - LERKANIDIPIN</t>
  </si>
  <si>
    <t>C08DA01 - VERAPAMIL</t>
  </si>
  <si>
    <t>C09AA04 - PERINDOPRIL</t>
  </si>
  <si>
    <t>C09AA05 - RAMIPRIL</t>
  </si>
  <si>
    <t>C09AA09 - FOSINOPRIL</t>
  </si>
  <si>
    <t>C09AA10 - TRANDOLAPRIL</t>
  </si>
  <si>
    <t>C09BB04 - PERINDOPRIL A AMLODIPIN</t>
  </si>
  <si>
    <t>C09CA01 - LOSARTAN</t>
  </si>
  <si>
    <t>C09CA07 - TELMISARTAN</t>
  </si>
  <si>
    <t>C09DA01 - LOSARTAN A DIURETIKA</t>
  </si>
  <si>
    <t>C09DA07 - TELMISARTAN A DIURETIKA</t>
  </si>
  <si>
    <t>C09DB04 - TELMISARTAN A AMLODIPIN</t>
  </si>
  <si>
    <t>C10AA01 - SIMVASTATIN</t>
  </si>
  <si>
    <t>C10AA05 - ATORVASTATIN</t>
  </si>
  <si>
    <t>C10AA07 - ROSUVASTATIN</t>
  </si>
  <si>
    <t>C10AB05 - FENOFIBRÁT</t>
  </si>
  <si>
    <t>G04CA02 - TAMSULOSIN</t>
  </si>
  <si>
    <t>H02AB04 - METHYLPREDNISOLON</t>
  </si>
  <si>
    <t>J01DC02 - CEFUROXIM</t>
  </si>
  <si>
    <t>J01DD01 - CEFOTAXIM</t>
  </si>
  <si>
    <t>J01DH02 - MEROPENEM</t>
  </si>
  <si>
    <t>J01FF01 - KLINDAMYCIN</t>
  </si>
  <si>
    <t>J01GB06 - AMIKACIN</t>
  </si>
  <si>
    <t>J01XA01 - VANKOMYCIN</t>
  </si>
  <si>
    <t>J01XD01 - METRONIDAZOL</t>
  </si>
  <si>
    <t>J02AC01 - FLUKONAZOL</t>
  </si>
  <si>
    <t>L01XX35 - ANAGRELID</t>
  </si>
  <si>
    <t>L02BG04 - LETROZOL</t>
  </si>
  <si>
    <t>M01AC06 - MELOXIKAM</t>
  </si>
  <si>
    <t>M04AA01 - ALOPURINOL</t>
  </si>
  <si>
    <t>N02AA05 - OXYKODON</t>
  </si>
  <si>
    <t>N02AB03 - FENTANYL</t>
  </si>
  <si>
    <t>N02AE01 - BUPRENORFIN</t>
  </si>
  <si>
    <t>N02BB02 - SODNÁ SŮL METAMIZOLU</t>
  </si>
  <si>
    <t>N02BE01 - PARACETAMOL</t>
  </si>
  <si>
    <t>N03AF01 - KARBAMAZEPIN</t>
  </si>
  <si>
    <t>N03AG01 - KYSELINA VALPROOVÁ</t>
  </si>
  <si>
    <t>N03AX09 - LAMOTRIGIN</t>
  </si>
  <si>
    <t>N03AX14 - LEVETIRACETAM</t>
  </si>
  <si>
    <t>N03AX16 - PREGABALIN</t>
  </si>
  <si>
    <t>N04BC05 - PRAMIPEXOL</t>
  </si>
  <si>
    <t>N05AH04 - KVETIAPIN</t>
  </si>
  <si>
    <t>N05AL01 - SULPIRID</t>
  </si>
  <si>
    <t>N05BA12 - ALPRAZOLAM</t>
  </si>
  <si>
    <t>N05CF02 - ZOLPIDEM</t>
  </si>
  <si>
    <t>N06AB05 - PAROXETIN</t>
  </si>
  <si>
    <t>N06AB06 - SERTRALIN</t>
  </si>
  <si>
    <t>N06AB10 - ESCITALOPRAM</t>
  </si>
  <si>
    <t>N06AX11 - MIRTAZAPIN</t>
  </si>
  <si>
    <t>N06AX16 - VENLAFAXIN</t>
  </si>
  <si>
    <t>N06BX18 - VINPOCETIN</t>
  </si>
  <si>
    <t>N06DA02 - DONEPEZIL</t>
  </si>
  <si>
    <t>N07CA01 - BETAHISTIN</t>
  </si>
  <si>
    <t>R01AD09 - MOMETASON</t>
  </si>
  <si>
    <t>R03AC02 - SALBUTAMOL</t>
  </si>
  <si>
    <t>R03AC18 - INDAKATEROL</t>
  </si>
  <si>
    <t>R06AE07 - CETIRIZIN</t>
  </si>
  <si>
    <t>R06AX27 - DESLORATADIN</t>
  </si>
  <si>
    <t>B01AF02 - APIXABAN</t>
  </si>
  <si>
    <t>N06AX21 - DULOXETIN</t>
  </si>
  <si>
    <t>R03AK06 - SALMETEROL A FLUTIKASON</t>
  </si>
  <si>
    <t>R03AK07 - FORMOTEROL A BUDESONID</t>
  </si>
  <si>
    <t>C09BX01 - PERINDOPRIL, AMLODIPIN A INDAPAMID</t>
  </si>
  <si>
    <t>A03FA07 - ITOPRIDUM</t>
  </si>
  <si>
    <t>N02AJ13 - TRAMADOL A PARACETAMOL</t>
  </si>
  <si>
    <t>J01CR02 - AMOXICILIN A  INHIBITOR BETA-LAKTAMASY</t>
  </si>
  <si>
    <t>N04BA02 - LEVODOPA A INHIBITOR DEKARBOXYLASY</t>
  </si>
  <si>
    <t>A10AE05 - INSULIN DETEMIR</t>
  </si>
  <si>
    <t>A10AB05 - INSULIN ASPART</t>
  </si>
  <si>
    <t>J01CR05 - PIPERACILIN A  INHIBITOR BETA-LAKTAMASY</t>
  </si>
  <si>
    <t>H03AA01 - SODNÁ SŮL LEVOTHYROXINU</t>
  </si>
  <si>
    <t>A10AB01 - LIDSKÝ INSULIN</t>
  </si>
  <si>
    <t>V06XX - POTRAVINY PRO ZVLÁŠTNÍ LÉKAŘSKÉ ÚČELY (PZLÚ) (ČESKÁ ATC SKUP</t>
  </si>
  <si>
    <t>A02BC02</t>
  </si>
  <si>
    <t>214427</t>
  </si>
  <si>
    <t>40MG INJ PLV SOL 1</t>
  </si>
  <si>
    <t>214433</t>
  </si>
  <si>
    <t>CONTROLOC</t>
  </si>
  <si>
    <t>20MG TBL ENT 28 I</t>
  </si>
  <si>
    <t>214435</t>
  </si>
  <si>
    <t>20MG TBL ENT 100</t>
  </si>
  <si>
    <t>214525</t>
  </si>
  <si>
    <t>40MG TBL ENT 28 I</t>
  </si>
  <si>
    <t>214526</t>
  </si>
  <si>
    <t>40MG TBL ENT 100 I</t>
  </si>
  <si>
    <t>A02BC03</t>
  </si>
  <si>
    <t>17121</t>
  </si>
  <si>
    <t>30MG CPS DUR 28</t>
  </si>
  <si>
    <t>A03FA07</t>
  </si>
  <si>
    <t>166759</t>
  </si>
  <si>
    <t>KINITO</t>
  </si>
  <si>
    <t>50MG TBL FLM 40(4X10)</t>
  </si>
  <si>
    <t>A04AA01</t>
  </si>
  <si>
    <t>185206</t>
  </si>
  <si>
    <t>8MG POR TBL DIS 10</t>
  </si>
  <si>
    <t>A10AB01</t>
  </si>
  <si>
    <t>219875</t>
  </si>
  <si>
    <t>219877</t>
  </si>
  <si>
    <t>100IU/ML INJ SOL PEP 10(2X5)X3ML</t>
  </si>
  <si>
    <t>26486</t>
  </si>
  <si>
    <t>ACTRAPID PENFILL</t>
  </si>
  <si>
    <t>100IU/ML INJ SOL 5X3ML</t>
  </si>
  <si>
    <t>500827</t>
  </si>
  <si>
    <t>INSUMAN RAPID SOLOSTAR</t>
  </si>
  <si>
    <t>A10AB05</t>
  </si>
  <si>
    <t>26794</t>
  </si>
  <si>
    <t>NOVORAPID FLEXPEN</t>
  </si>
  <si>
    <t>100U/ML INJ SOL 5X3ML</t>
  </si>
  <si>
    <t>A10AE05</t>
  </si>
  <si>
    <t>28151</t>
  </si>
  <si>
    <t>LEVEMIR FLEXPEN</t>
  </si>
  <si>
    <t>A10BA02</t>
  </si>
  <si>
    <t>191922</t>
  </si>
  <si>
    <t>SIOFOR</t>
  </si>
  <si>
    <t>1000MG TBL FLM 60</t>
  </si>
  <si>
    <t>A10BB12</t>
  </si>
  <si>
    <t>163077</t>
  </si>
  <si>
    <t>AMARYL</t>
  </si>
  <si>
    <t>2MG TBL NOB 30</t>
  </si>
  <si>
    <t>163085</t>
  </si>
  <si>
    <t>B01AA03</t>
  </si>
  <si>
    <t>192340</t>
  </si>
  <si>
    <t>WARFARIN PMCS</t>
  </si>
  <si>
    <t>2MG TBL NOB 100 I</t>
  </si>
  <si>
    <t>B01AB06</t>
  </si>
  <si>
    <t>213477</t>
  </si>
  <si>
    <t>9500IU/ML INJ SOL 10X5ML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</si>
  <si>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</si>
  <si>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</si>
  <si>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</si>
  <si>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</si>
  <si>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</si>
  <si>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</si>
  <si>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213494</t>
  </si>
  <si>
    <t>9500IU/ML INJ SOL ISP 10X0,4ML</t>
  </si>
  <si>
    <t>B01AC04</t>
  </si>
  <si>
    <t>149480</t>
  </si>
  <si>
    <t>ZYLLT</t>
  </si>
  <si>
    <t>75MG TBL FLM 28</t>
  </si>
  <si>
    <t>149483</t>
  </si>
  <si>
    <t>75MG TBL FLM 56</t>
  </si>
  <si>
    <t>B01AF02</t>
  </si>
  <si>
    <t>168326</t>
  </si>
  <si>
    <t>2,5MG TBL FLM 20</t>
  </si>
  <si>
    <t>C01BC03</t>
  </si>
  <si>
    <t>215904</t>
  </si>
  <si>
    <t>RYTMONORM</t>
  </si>
  <si>
    <t>150MG TBL FLM 50</t>
  </si>
  <si>
    <t>C01BD01</t>
  </si>
  <si>
    <t>107938</t>
  </si>
  <si>
    <t>150MG/3ML INJ SOL 6X3ML</t>
  </si>
  <si>
    <t>13767</t>
  </si>
  <si>
    <t>200MG TBL NOB 30</t>
  </si>
  <si>
    <t>C01EB15</t>
  </si>
  <si>
    <t>178689</t>
  </si>
  <si>
    <t>PROTEVASC</t>
  </si>
  <si>
    <t>35MG TBL PRO 60</t>
  </si>
  <si>
    <t>C02AC05</t>
  </si>
  <si>
    <t>16932</t>
  </si>
  <si>
    <t>MOXOSTAD</t>
  </si>
  <si>
    <t>0,4MG TBL FLM 30</t>
  </si>
  <si>
    <t>C03CA01</t>
  </si>
  <si>
    <t>214036</t>
  </si>
  <si>
    <t>56804</t>
  </si>
  <si>
    <t>40MG TBL NOB 50</t>
  </si>
  <si>
    <t>56805</t>
  </si>
  <si>
    <t>40MG TBL NOB 100</t>
  </si>
  <si>
    <t>56809</t>
  </si>
  <si>
    <t>125MG TBL NOB 100</t>
  </si>
  <si>
    <t>56811</t>
  </si>
  <si>
    <t>250MG TBL NOB 50</t>
  </si>
  <si>
    <t>C05BA01</t>
  </si>
  <si>
    <t>100304</t>
  </si>
  <si>
    <t>300MG/100G GEL 40G</t>
  </si>
  <si>
    <t>100308</t>
  </si>
  <si>
    <t>300MG/100G CRM 40G</t>
  </si>
  <si>
    <t>C07AB02</t>
  </si>
  <si>
    <t>214628</t>
  </si>
  <si>
    <t>50MG TBL NOB 50</t>
  </si>
  <si>
    <t>32225</t>
  </si>
  <si>
    <t>46980</t>
  </si>
  <si>
    <t>46981</t>
  </si>
  <si>
    <t>C07AB05</t>
  </si>
  <si>
    <t>49909</t>
  </si>
  <si>
    <t>LOKREN</t>
  </si>
  <si>
    <t>20MG TBL FLM 28</t>
  </si>
  <si>
    <t>C07AB07</t>
  </si>
  <si>
    <t>158673</t>
  </si>
  <si>
    <t>158692</t>
  </si>
  <si>
    <t>5MG TBL FLM 30</t>
  </si>
  <si>
    <t>158716</t>
  </si>
  <si>
    <t>10MG TBL FLM 100</t>
  </si>
  <si>
    <t>C07AG02</t>
  </si>
  <si>
    <t>102596</t>
  </si>
  <si>
    <t>CARVESAN</t>
  </si>
  <si>
    <t>6,25MG TBL NOB 30</t>
  </si>
  <si>
    <t>102600</t>
  </si>
  <si>
    <t>6,25MG TBL NOB 100</t>
  </si>
  <si>
    <t>102608</t>
  </si>
  <si>
    <t>25MG TBL NOB 30</t>
  </si>
  <si>
    <t>C08CA01</t>
  </si>
  <si>
    <t>2945</t>
  </si>
  <si>
    <t>AGEN</t>
  </si>
  <si>
    <t>5MG TBL NOB 30</t>
  </si>
  <si>
    <t>2954</t>
  </si>
  <si>
    <t>10MG TBL NOB 30</t>
  </si>
  <si>
    <t>C08CA13</t>
  </si>
  <si>
    <t>169623</t>
  </si>
  <si>
    <t>KAPIDIN</t>
  </si>
  <si>
    <t>C09AA04</t>
  </si>
  <si>
    <t>101205</t>
  </si>
  <si>
    <t>101211</t>
  </si>
  <si>
    <t>5MG TBL FLM 90(3X30)</t>
  </si>
  <si>
    <t>C09AA05</t>
  </si>
  <si>
    <t>15864</t>
  </si>
  <si>
    <t>TRITACE</t>
  </si>
  <si>
    <t>56972</t>
  </si>
  <si>
    <t>1,25MG TBL NOB 20</t>
  </si>
  <si>
    <t>56976</t>
  </si>
  <si>
    <t>2,5MG TBL NOB 20</t>
  </si>
  <si>
    <t>56981</t>
  </si>
  <si>
    <t>56983</t>
  </si>
  <si>
    <t>5MG TBL NOB 100</t>
  </si>
  <si>
    <t>C09AA09</t>
  </si>
  <si>
    <t>200207</t>
  </si>
  <si>
    <t>MONOPRIL</t>
  </si>
  <si>
    <t>20MG TBL NOB 28</t>
  </si>
  <si>
    <t>C09AA10</t>
  </si>
  <si>
    <t>215914</t>
  </si>
  <si>
    <t>C09BB04</t>
  </si>
  <si>
    <t>124087</t>
  </si>
  <si>
    <t>PRESTANCE</t>
  </si>
  <si>
    <t>5MG/5MG TBL NOB 30</t>
  </si>
  <si>
    <t>124129</t>
  </si>
  <si>
    <t>10MG/10MG TBL NOB 30</t>
  </si>
  <si>
    <t>C09BX01</t>
  </si>
  <si>
    <t>190975</t>
  </si>
  <si>
    <t>TRIPLIXAM</t>
  </si>
  <si>
    <t>10MG/2,5MG/10MG TBL FLM 90(3X30)</t>
  </si>
  <si>
    <t>C09CA01</t>
  </si>
  <si>
    <t>114059</t>
  </si>
  <si>
    <t>LOZAP 12,5 ZENTIVA</t>
  </si>
  <si>
    <t>12,5MG TBL FLM 30 PVC</t>
  </si>
  <si>
    <t>114065</t>
  </si>
  <si>
    <t>50MG TBL FLM 30 II</t>
  </si>
  <si>
    <t>114067</t>
  </si>
  <si>
    <t>50MG TBL FLM 90 II</t>
  </si>
  <si>
    <t>C09DA01</t>
  </si>
  <si>
    <t>15316</t>
  </si>
  <si>
    <t>50MG/12,5MG TBL FLM 30</t>
  </si>
  <si>
    <t>C09DB04</t>
  </si>
  <si>
    <t>167859</t>
  </si>
  <si>
    <t>TWYNSTA</t>
  </si>
  <si>
    <t>80MG/10MG TBL NOB 28</t>
  </si>
  <si>
    <t>C10AA01</t>
  </si>
  <si>
    <t>144166</t>
  </si>
  <si>
    <t>40MG TBL FLM 100 I</t>
  </si>
  <si>
    <t>45336</t>
  </si>
  <si>
    <t>SIMVASTATIN RATIOPHARM</t>
  </si>
  <si>
    <t>C10AA05</t>
  </si>
  <si>
    <t>148306</t>
  </si>
  <si>
    <t>TULIP</t>
  </si>
  <si>
    <t>40MG TBL FLM 30</t>
  </si>
  <si>
    <t>50309</t>
  </si>
  <si>
    <t>10MG TBL FLM 30X1</t>
  </si>
  <si>
    <t>50316</t>
  </si>
  <si>
    <t>20MG TBL FLM 30X1</t>
  </si>
  <si>
    <t>C10AA07</t>
  </si>
  <si>
    <t>145558</t>
  </si>
  <si>
    <t>ROSUMOP</t>
  </si>
  <si>
    <t>145567</t>
  </si>
  <si>
    <t>G04CA02</t>
  </si>
  <si>
    <t>14439</t>
  </si>
  <si>
    <t>0,4MG CPS RDR 30</t>
  </si>
  <si>
    <t>49195</t>
  </si>
  <si>
    <t>0,4MG CPS RDR 90</t>
  </si>
  <si>
    <t>H02AB04</t>
  </si>
  <si>
    <t>158809</t>
  </si>
  <si>
    <t>METYPRED</t>
  </si>
  <si>
    <t>4MG TBL NOB 30</t>
  </si>
  <si>
    <t>H03AA01</t>
  </si>
  <si>
    <t>187427</t>
  </si>
  <si>
    <t>LETROX</t>
  </si>
  <si>
    <t>100MCG TBL NOB 100</t>
  </si>
  <si>
    <t>69189</t>
  </si>
  <si>
    <t>EUTHYROX</t>
  </si>
  <si>
    <t>50MCG TBL NOB 100 II</t>
  </si>
  <si>
    <t>J01CR02</t>
  </si>
  <si>
    <t>203097</t>
  </si>
  <si>
    <t>875MG/125MG TBL FLM 21</t>
  </si>
  <si>
    <t>5951</t>
  </si>
  <si>
    <t>875MG/125MG TBL FLM 14</t>
  </si>
  <si>
    <t>J01CR05</t>
  </si>
  <si>
    <t>113453</t>
  </si>
  <si>
    <t>PIPERACILLIN/TAZOBACTAM KABI</t>
  </si>
  <si>
    <t>4G/0,5G INF PLV SOL 10</t>
  </si>
  <si>
    <t>J01DC02</t>
  </si>
  <si>
    <t>18523</t>
  </si>
  <si>
    <t>XORIMAX</t>
  </si>
  <si>
    <t>250MG TBL FLM 10</t>
  </si>
  <si>
    <t>18547</t>
  </si>
  <si>
    <t>J01DD01</t>
  </si>
  <si>
    <t>201030</t>
  </si>
  <si>
    <t>SEFOTAK</t>
  </si>
  <si>
    <t>1G INJ/INF PLV SOL 1</t>
  </si>
  <si>
    <t>J01DH02</t>
  </si>
  <si>
    <t>156835</t>
  </si>
  <si>
    <t>MEROPENEM KABI</t>
  </si>
  <si>
    <t>1G INJ/INF PLV SOL 10</t>
  </si>
  <si>
    <t>183817</t>
  </si>
  <si>
    <t>ARCHIFAR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</si>
  <si>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</si>
  <si>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</si>
  <si>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</si>
  <si>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</si>
  <si>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</si>
  <si>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</si>
  <si>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J01XA01</t>
  </si>
  <si>
    <t>166265</t>
  </si>
  <si>
    <t>VANCOMYCIN MYLAN</t>
  </si>
  <si>
    <t>500MG INF PLV SOL 1</t>
  </si>
  <si>
    <t>166269</t>
  </si>
  <si>
    <t>1000MG INF PLV SOL 1</t>
  </si>
  <si>
    <t>J02AC01</t>
  </si>
  <si>
    <t>164401</t>
  </si>
  <si>
    <t>FLUCONAZOL KABI</t>
  </si>
  <si>
    <t>2MG/ML INF SOL 10X100ML</t>
  </si>
  <si>
    <t>64942</t>
  </si>
  <si>
    <t>DIFLUCAN</t>
  </si>
  <si>
    <t>100MG CPS DUR 28 I</t>
  </si>
  <si>
    <t>L01XX35</t>
  </si>
  <si>
    <t>220426</t>
  </si>
  <si>
    <t>L02BG04</t>
  </si>
  <si>
    <t>138854</t>
  </si>
  <si>
    <t>TROZEL</t>
  </si>
  <si>
    <t>M01AC06</t>
  </si>
  <si>
    <t>112561</t>
  </si>
  <si>
    <t>RECOXA</t>
  </si>
  <si>
    <t>15MG TBL NOB 30</t>
  </si>
  <si>
    <t>M04AA01</t>
  </si>
  <si>
    <t>127263</t>
  </si>
  <si>
    <t>127272</t>
  </si>
  <si>
    <t>1633</t>
  </si>
  <si>
    <t>PURINOL</t>
  </si>
  <si>
    <t>100MG TBL NOB 50</t>
  </si>
  <si>
    <t>N02AA05</t>
  </si>
  <si>
    <t>11076</t>
  </si>
  <si>
    <t>OXYCONTIN</t>
  </si>
  <si>
    <t>20MG TBL PRO 60</t>
  </si>
  <si>
    <t>11094</t>
  </si>
  <si>
    <t>10MG TBL PRO 60</t>
  </si>
  <si>
    <t>N02AB03</t>
  </si>
  <si>
    <t>11955</t>
  </si>
  <si>
    <t>DUROGESIC</t>
  </si>
  <si>
    <t>12MCG/H TDR EMP 5X2,1MG</t>
  </si>
  <si>
    <t>59448</t>
  </si>
  <si>
    <t>25MCG/H TDR EMP 5X4,2MG</t>
  </si>
  <si>
    <t>59449</t>
  </si>
  <si>
    <t>50MCG/H TDR EMP 5X8,4MG</t>
  </si>
  <si>
    <t>N02AJ13</t>
  </si>
  <si>
    <t>201290</t>
  </si>
  <si>
    <t>MEDRACET</t>
  </si>
  <si>
    <t>37,5MG/325MG TBL NOB 30</t>
  </si>
  <si>
    <t>N02BB02</t>
  </si>
  <si>
    <t>55823</t>
  </si>
  <si>
    <t>55824</t>
  </si>
  <si>
    <t>500MG/ML INJ SOL 5X5ML</t>
  </si>
  <si>
    <t>7981</t>
  </si>
  <si>
    <t>500MG/ML INJ SOL 10X2ML</t>
  </si>
  <si>
    <t>N02BE01</t>
  </si>
  <si>
    <t>157871</t>
  </si>
  <si>
    <t>PARACETAMOL KABI</t>
  </si>
  <si>
    <t>10MG/ML INF SOL 10X50ML</t>
  </si>
  <si>
    <t>157875</t>
  </si>
  <si>
    <t>10MG/ML INF SOL 10X100ML</t>
  </si>
  <si>
    <t>N03AF01</t>
  </si>
  <si>
    <t>163877</t>
  </si>
  <si>
    <t>NEUROTOP</t>
  </si>
  <si>
    <t>N03AG01</t>
  </si>
  <si>
    <t>92587</t>
  </si>
  <si>
    <t>DEPAKINE CHRONO 500 MG SÉCABLE</t>
  </si>
  <si>
    <t>500MG TBL RET 30</t>
  </si>
  <si>
    <t>N03AX14</t>
  </si>
  <si>
    <t>174681</t>
  </si>
  <si>
    <t>TRUND</t>
  </si>
  <si>
    <t>250MG TBL FLM 50</t>
  </si>
  <si>
    <t>174700</t>
  </si>
  <si>
    <t>500MG TBL FLM 100</t>
  </si>
  <si>
    <t>174730</t>
  </si>
  <si>
    <t>1000MG TBL FLM 100</t>
  </si>
  <si>
    <t>175080</t>
  </si>
  <si>
    <t>DRETACEN</t>
  </si>
  <si>
    <t>N03AX16</t>
  </si>
  <si>
    <t>210546</t>
  </si>
  <si>
    <t>210570</t>
  </si>
  <si>
    <t>N04BA02</t>
  </si>
  <si>
    <t>3591</t>
  </si>
  <si>
    <t>250MG/25MG TBL NOB 100</t>
  </si>
  <si>
    <t>88498</t>
  </si>
  <si>
    <t>100MG/25MG TBL NOB 100</t>
  </si>
  <si>
    <t>N04BC05</t>
  </si>
  <si>
    <t>500278</t>
  </si>
  <si>
    <t>OPRYMEA</t>
  </si>
  <si>
    <t>0,7MG TBL NOB 30</t>
  </si>
  <si>
    <t>N05AH04</t>
  </si>
  <si>
    <t>142865</t>
  </si>
  <si>
    <t>QUETIAPINE POLPHARMA</t>
  </si>
  <si>
    <t>25MG TBL FLM 3X10</t>
  </si>
  <si>
    <t>142866</t>
  </si>
  <si>
    <t>100MG TBL FLM 6X10</t>
  </si>
  <si>
    <t>N05AL01</t>
  </si>
  <si>
    <t>54432</t>
  </si>
  <si>
    <t>PROSULPIN</t>
  </si>
  <si>
    <t>50MG TBL NOB 30</t>
  </si>
  <si>
    <t>N05BA12</t>
  </si>
  <si>
    <t>6618</t>
  </si>
  <si>
    <t>NEUROL</t>
  </si>
  <si>
    <t>0,5MG TBL NOB 30</t>
  </si>
  <si>
    <t>91788</t>
  </si>
  <si>
    <t>0,25MG TBL NOB 30</t>
  </si>
  <si>
    <t>N05CF02</t>
  </si>
  <si>
    <t>146899</t>
  </si>
  <si>
    <t>10MG TBL FLM 50</t>
  </si>
  <si>
    <t>N06AB05</t>
  </si>
  <si>
    <t>107847</t>
  </si>
  <si>
    <t>N06AB06</t>
  </si>
  <si>
    <t>53950</t>
  </si>
  <si>
    <t>ZOLOFT</t>
  </si>
  <si>
    <t>50MG TBL FLM 28</t>
  </si>
  <si>
    <t>N06AB10</t>
  </si>
  <si>
    <t>134502</t>
  </si>
  <si>
    <t>ELICEA</t>
  </si>
  <si>
    <t>10MG TBL FLM 28</t>
  </si>
  <si>
    <t>134505</t>
  </si>
  <si>
    <t>10MG TBL FLM 56</t>
  </si>
  <si>
    <t>N06AX11</t>
  </si>
  <si>
    <t>127778</t>
  </si>
  <si>
    <t>MIRZATEN ORO TAB</t>
  </si>
  <si>
    <t>30MG POR TBL DIS 30</t>
  </si>
  <si>
    <t>146071</t>
  </si>
  <si>
    <t>MIRTAZAPIN MYLAN</t>
  </si>
  <si>
    <t>N06AX16</t>
  </si>
  <si>
    <t>115551</t>
  </si>
  <si>
    <t>VENLAFAXIN MYLAN</t>
  </si>
  <si>
    <t>75MG CPS PRO 30</t>
  </si>
  <si>
    <t>N06AX21</t>
  </si>
  <si>
    <t>28389</t>
  </si>
  <si>
    <t>CYMBALTA</t>
  </si>
  <si>
    <t>60MG CPS ETD 28</t>
  </si>
  <si>
    <t>N06BX18</t>
  </si>
  <si>
    <t>10252</t>
  </si>
  <si>
    <t>N06DA02</t>
  </si>
  <si>
    <t>142150</t>
  </si>
  <si>
    <t>DONEPEZIL MYLAN</t>
  </si>
  <si>
    <t>5MG TBL FLM 28</t>
  </si>
  <si>
    <t>148748</t>
  </si>
  <si>
    <t>10MG POR TBL DIS 28</t>
  </si>
  <si>
    <t>N07CA01</t>
  </si>
  <si>
    <t>126618</t>
  </si>
  <si>
    <t>BETAHISTIN-RATIOPHARM</t>
  </si>
  <si>
    <t>225589</t>
  </si>
  <si>
    <t>229646</t>
  </si>
  <si>
    <t>R01AD09</t>
  </si>
  <si>
    <t>170760</t>
  </si>
  <si>
    <t>MOMMOX</t>
  </si>
  <si>
    <t>0,05MG/DÁV NAS SPR SUS 140DÁV</t>
  </si>
  <si>
    <t>R03AC02</t>
  </si>
  <si>
    <t>31934</t>
  </si>
  <si>
    <t>100MCG/DÁV INH SUS PSS 200DÁV</t>
  </si>
  <si>
    <t>R03AC18</t>
  </si>
  <si>
    <t>167258</t>
  </si>
  <si>
    <t>ONBREZ BREEZHALER</t>
  </si>
  <si>
    <t>150MCG INH PLV CPS DUR 30+INH</t>
  </si>
  <si>
    <t>R03AK06</t>
  </si>
  <si>
    <t>205583</t>
  </si>
  <si>
    <t>AIRFLUSAN FORSPIRO</t>
  </si>
  <si>
    <t>50MCG/250MCG INH PLV DOS 1X60DÁV</t>
  </si>
  <si>
    <t>R03AK07</t>
  </si>
  <si>
    <t>180087</t>
  </si>
  <si>
    <t>SYMBICORT TURBUHALER 200 MIKROGRAMŮ/ 6 MIKROGRAMŮ/ INHALACE</t>
  </si>
  <si>
    <t>160MCG/4,5MCG INH PLV 1X120DÁV</t>
  </si>
  <si>
    <t>R06AE07</t>
  </si>
  <si>
    <t>66030</t>
  </si>
  <si>
    <t>99600</t>
  </si>
  <si>
    <t>10MG TBL FLM 90</t>
  </si>
  <si>
    <t>R06AX27</t>
  </si>
  <si>
    <t>178682</t>
  </si>
  <si>
    <t>JOVESTO</t>
  </si>
  <si>
    <t>5MG TBL FLM 30 I</t>
  </si>
  <si>
    <t>V06XX</t>
  </si>
  <si>
    <t>217109</t>
  </si>
  <si>
    <t>217110</t>
  </si>
  <si>
    <t>33220</t>
  </si>
  <si>
    <t>POR SOL 1X225G</t>
  </si>
  <si>
    <t>33339</t>
  </si>
  <si>
    <t>33340</t>
  </si>
  <si>
    <t>33418</t>
  </si>
  <si>
    <t>33419</t>
  </si>
  <si>
    <t>33420</t>
  </si>
  <si>
    <t>33421</t>
  </si>
  <si>
    <t>33530</t>
  </si>
  <si>
    <t>POR SOL 1X1000ML</t>
  </si>
  <si>
    <t>33739</t>
  </si>
  <si>
    <t>33740</t>
  </si>
  <si>
    <t>33742</t>
  </si>
  <si>
    <t>33749</t>
  </si>
  <si>
    <t>33750</t>
  </si>
  <si>
    <t>33751</t>
  </si>
  <si>
    <t>33752</t>
  </si>
  <si>
    <t>NUTRIDRINK CREME S PŘÍCHUTÍ LESNÍHO OVOCE</t>
  </si>
  <si>
    <t>33833</t>
  </si>
  <si>
    <t>33847</t>
  </si>
  <si>
    <t>33848</t>
  </si>
  <si>
    <t>33851</t>
  </si>
  <si>
    <t>33852</t>
  </si>
  <si>
    <t>33859</t>
  </si>
  <si>
    <t>33865</t>
  </si>
  <si>
    <t>33866</t>
  </si>
  <si>
    <t>33897</t>
  </si>
  <si>
    <t>NUTRIDRINK COMPACT PROTEIN S PŘÍCHUTÍ BROSKEV A MANGO</t>
  </si>
  <si>
    <t>33898</t>
  </si>
  <si>
    <t>33914</t>
  </si>
  <si>
    <t>33915</t>
  </si>
  <si>
    <t>33916</t>
  </si>
  <si>
    <t>A02BC05</t>
  </si>
  <si>
    <t>180050</t>
  </si>
  <si>
    <t>HELIDES</t>
  </si>
  <si>
    <t>20MG CPS ETD 28</t>
  </si>
  <si>
    <t>166760</t>
  </si>
  <si>
    <t>50MG TBL FLM 100(10X10)</t>
  </si>
  <si>
    <t>11635</t>
  </si>
  <si>
    <t>ONDANSETRON SANDOZ</t>
  </si>
  <si>
    <t>8MG TBL FLM 10</t>
  </si>
  <si>
    <t>28148</t>
  </si>
  <si>
    <t>LEVEMIR PENFILL</t>
  </si>
  <si>
    <t>208206</t>
  </si>
  <si>
    <t>850MG TBL FLM 120 II</t>
  </si>
  <si>
    <t>213480</t>
  </si>
  <si>
    <t>19000IU/ML INJ SOL ISP 10X0,6ML</t>
  </si>
  <si>
    <t>213484</t>
  </si>
  <si>
    <t>19000IU/ML INJ SOL ISP 10X1ML</t>
  </si>
  <si>
    <t>213488</t>
  </si>
  <si>
    <t>9500IU/ML INJ SOL ISP 2X0,6ML</t>
  </si>
  <si>
    <t>213490</t>
  </si>
  <si>
    <t>9500IU/ML INJ SOL ISP 10X1ML</t>
  </si>
  <si>
    <t>168328</t>
  </si>
  <si>
    <t>193741</t>
  </si>
  <si>
    <t>2,5MG TBL FLM 168</t>
  </si>
  <si>
    <t>193745</t>
  </si>
  <si>
    <t>5MG TBL FLM 60</t>
  </si>
  <si>
    <t>13768</t>
  </si>
  <si>
    <t>200MG TBL NOB 60</t>
  </si>
  <si>
    <t>16926</t>
  </si>
  <si>
    <t>0,3MG TBL FLM 100</t>
  </si>
  <si>
    <t>56812</t>
  </si>
  <si>
    <t>250MG TBL NOB 100</t>
  </si>
  <si>
    <t>49910</t>
  </si>
  <si>
    <t>20MG TBL FLM 98</t>
  </si>
  <si>
    <t>158697</t>
  </si>
  <si>
    <t>5MG TBL FLM 100</t>
  </si>
  <si>
    <t>158711</t>
  </si>
  <si>
    <t>15378</t>
  </si>
  <si>
    <t>5MG TBL NOB 90</t>
  </si>
  <si>
    <t>C08DA01</t>
  </si>
  <si>
    <t>215964</t>
  </si>
  <si>
    <t>240MG TBL PRO 30</t>
  </si>
  <si>
    <t>215965</t>
  </si>
  <si>
    <t>124091</t>
  </si>
  <si>
    <t>5MG/5MG TBL NOB 90(3X30)</t>
  </si>
  <si>
    <t>187788</t>
  </si>
  <si>
    <t>TONARSSA</t>
  </si>
  <si>
    <t>4MG/5MG TBL NOB 30</t>
  </si>
  <si>
    <t>187804</t>
  </si>
  <si>
    <t>8MG/5MG TBL NOB 30</t>
  </si>
  <si>
    <t>190958</t>
  </si>
  <si>
    <t>5MG/1,25MG/5MG TBL FLM 30</t>
  </si>
  <si>
    <t>190960</t>
  </si>
  <si>
    <t>5MG/1,25MG/5MG TBL FLM 90(3X30)</t>
  </si>
  <si>
    <t>190973</t>
  </si>
  <si>
    <t>10MG/2,5MG/10MG TBL FLM 30</t>
  </si>
  <si>
    <t>C09CA07</t>
  </si>
  <si>
    <t>147989</t>
  </si>
  <si>
    <t>TELMISARTAN-RATIOPHARM</t>
  </si>
  <si>
    <t>80MG TBL NOB 98</t>
  </si>
  <si>
    <t>158191</t>
  </si>
  <si>
    <t>TELMISARTAN SANDOZ</t>
  </si>
  <si>
    <t>80MG TBL NOB 30</t>
  </si>
  <si>
    <t>183073</t>
  </si>
  <si>
    <t>TELMISARTAN EGIS</t>
  </si>
  <si>
    <t>80MG TBL FLM 30</t>
  </si>
  <si>
    <t>C09DA07</t>
  </si>
  <si>
    <t>189664</t>
  </si>
  <si>
    <t>TELMISARTAN/HYDROCHLOROTHIAZID SANDOZ</t>
  </si>
  <si>
    <t>80MG/12,5MG TBL FLM 100</t>
  </si>
  <si>
    <t>50311</t>
  </si>
  <si>
    <t>10MG TBL FLM 90X1</t>
  </si>
  <si>
    <t>50318</t>
  </si>
  <si>
    <t>20MG TBL FLM 90X1</t>
  </si>
  <si>
    <t>145574</t>
  </si>
  <si>
    <t>20MG TBL FLM 100</t>
  </si>
  <si>
    <t>C10AB05</t>
  </si>
  <si>
    <t>207092</t>
  </si>
  <si>
    <t>LIPANTHYL S</t>
  </si>
  <si>
    <t>215MG TBL FLM 30</t>
  </si>
  <si>
    <t>207098</t>
  </si>
  <si>
    <t>158811</t>
  </si>
  <si>
    <t>4MG TBL NOB 100</t>
  </si>
  <si>
    <t>147454</t>
  </si>
  <si>
    <t>88MCG TBL NOB 100 II</t>
  </si>
  <si>
    <t>147458</t>
  </si>
  <si>
    <t>112MCG TBL NOB 100 II</t>
  </si>
  <si>
    <t>169714</t>
  </si>
  <si>
    <t>125MCG TBL NOB 100</t>
  </si>
  <si>
    <t>46692</t>
  </si>
  <si>
    <t>75MCG TBL NOB 100 II</t>
  </si>
  <si>
    <t>85525</t>
  </si>
  <si>
    <t>AMOKSIKLAV 625 MG</t>
  </si>
  <si>
    <t>500MG/125MG TBL FLM 21</t>
  </si>
  <si>
    <t>J01GB06</t>
  </si>
  <si>
    <t>195147</t>
  </si>
  <si>
    <t>AMIKACIN MEDOPHARM</t>
  </si>
  <si>
    <t>500MG/2ML INJ/INF SOL 10X2ML</t>
  </si>
  <si>
    <t>J01XD01</t>
  </si>
  <si>
    <t>11592</t>
  </si>
  <si>
    <t>METRONIDAZOL B. BRAUN</t>
  </si>
  <si>
    <t>5MG/ML INF SOL 10X100ML</t>
  </si>
  <si>
    <t>136505</t>
  </si>
  <si>
    <t>N02AE01</t>
  </si>
  <si>
    <t>42755</t>
  </si>
  <si>
    <t>TRANSTEC</t>
  </si>
  <si>
    <t>35MCG/H TDR EMP 5</t>
  </si>
  <si>
    <t>42758</t>
  </si>
  <si>
    <t>52,5MCG/H TDR EMP 5</t>
  </si>
  <si>
    <t>N03AX09</t>
  </si>
  <si>
    <t>151056</t>
  </si>
  <si>
    <t>LAMICTAL</t>
  </si>
  <si>
    <t>100MG TBL NOB 42</t>
  </si>
  <si>
    <t>151057</t>
  </si>
  <si>
    <t>100MG TBL NOB 98</t>
  </si>
  <si>
    <t>210703</t>
  </si>
  <si>
    <t>134078</t>
  </si>
  <si>
    <t>GLEPARK</t>
  </si>
  <si>
    <t>0,7MG TBL NOB 100</t>
  </si>
  <si>
    <t>134508</t>
  </si>
  <si>
    <t>10MG TBL FLM 98</t>
  </si>
  <si>
    <t>4062</t>
  </si>
  <si>
    <t>5MG/ML INJ SOL 10X2ML</t>
  </si>
  <si>
    <t>201082</t>
  </si>
  <si>
    <t>VERTIBETIS</t>
  </si>
  <si>
    <t>205588</t>
  </si>
  <si>
    <t>50MCG/500MCG INH PLV DOS 1X60DÁV</t>
  </si>
  <si>
    <t>5496</t>
  </si>
  <si>
    <t>10MG TBL FLM 60</t>
  </si>
  <si>
    <t>217112</t>
  </si>
  <si>
    <t>POR PLV 1X300G</t>
  </si>
  <si>
    <t>33527</t>
  </si>
  <si>
    <t>33741</t>
  </si>
  <si>
    <t>Přehled plnění pozitivního listu - spotřeba léčivých přípravků - orientační přehled</t>
  </si>
  <si>
    <t>30 - GER: Oddělení geriatrie</t>
  </si>
  <si>
    <t>Oddělení geriatrie</t>
  </si>
  <si>
    <t>HVLP</t>
  </si>
  <si>
    <t>IPLP</t>
  </si>
  <si>
    <t>PZT</t>
  </si>
  <si>
    <t>89100601</t>
  </si>
  <si>
    <t>89100601 Celkem</t>
  </si>
  <si>
    <t>89301301</t>
  </si>
  <si>
    <t>Standardní lůžková péče Celkem</t>
  </si>
  <si>
    <t>89301302</t>
  </si>
  <si>
    <t>Všeobecná ambulance Celkem</t>
  </si>
  <si>
    <t>Oddělení geriatrie Celkem</t>
  </si>
  <si>
    <t>* Legenda</t>
  </si>
  <si>
    <t>DIAPZT = Pomůcky pro diabetiky, jejichž název začíná slovem "Pumpa"</t>
  </si>
  <si>
    <t>Berka Zdeněk</t>
  </si>
  <si>
    <t>Bretšnajdrová Milena</t>
  </si>
  <si>
    <t>Čapková Barbora</t>
  </si>
  <si>
    <t>Kurašová Jitka</t>
  </si>
  <si>
    <t>Macounová Pavla</t>
  </si>
  <si>
    <t>Mertová Eva</t>
  </si>
  <si>
    <t>Molitorová Ivana</t>
  </si>
  <si>
    <t>Šanová Hana</t>
  </si>
  <si>
    <t>Záboj Zdeněk</t>
  </si>
  <si>
    <t>ALOPURINOL</t>
  </si>
  <si>
    <t>107869</t>
  </si>
  <si>
    <t>APO-ALLOPURINOL</t>
  </si>
  <si>
    <t>2592</t>
  </si>
  <si>
    <t>MILURIT</t>
  </si>
  <si>
    <t>ALPRAZOLAM</t>
  </si>
  <si>
    <t>AMLODIPIN</t>
  </si>
  <si>
    <t>ATORVASTATIN</t>
  </si>
  <si>
    <t>BAKLOFEN</t>
  </si>
  <si>
    <t>40274</t>
  </si>
  <si>
    <t>BACLOFEN-POLPHARMA</t>
  </si>
  <si>
    <t>10MG TBL NOB 50</t>
  </si>
  <si>
    <t>40275</t>
  </si>
  <si>
    <t>25MG TBL NOB 50</t>
  </si>
  <si>
    <t>BETAXOLOL</t>
  </si>
  <si>
    <t>BIPERIDEN</t>
  </si>
  <si>
    <t>21887</t>
  </si>
  <si>
    <t>2MG TBL NOB 50</t>
  </si>
  <si>
    <t>BISOPROLOL</t>
  </si>
  <si>
    <t>47740</t>
  </si>
  <si>
    <t>RIVOCOR</t>
  </si>
  <si>
    <t>CINARIZIN</t>
  </si>
  <si>
    <t>99886</t>
  </si>
  <si>
    <t>CINARIZIN LEK</t>
  </si>
  <si>
    <t>CITALOPRAM</t>
  </si>
  <si>
    <t>17425</t>
  </si>
  <si>
    <t>17431</t>
  </si>
  <si>
    <t>DIGOXIN</t>
  </si>
  <si>
    <t>3542</t>
  </si>
  <si>
    <t>DIGOXIN LÉČIVA</t>
  </si>
  <si>
    <t>0,250MG TBL NOB 30</t>
  </si>
  <si>
    <t>83318</t>
  </si>
  <si>
    <t>0,125MG TBL NOB 30</t>
  </si>
  <si>
    <t>DIKLOFENAK</t>
  </si>
  <si>
    <t>202790</t>
  </si>
  <si>
    <t>VERAL</t>
  </si>
  <si>
    <t>10MG/G GEL 100G II</t>
  </si>
  <si>
    <t>202789</t>
  </si>
  <si>
    <t>10MG/G GEL 50G II</t>
  </si>
  <si>
    <t>DIOSMIN, KOMBINACE</t>
  </si>
  <si>
    <t>14075</t>
  </si>
  <si>
    <t>500MG TBL FLM 60</t>
  </si>
  <si>
    <t>97522</t>
  </si>
  <si>
    <t>500MG TBL FLM 30</t>
  </si>
  <si>
    <t>DOSULEPIN</t>
  </si>
  <si>
    <t>4207</t>
  </si>
  <si>
    <t>25MG TBL OBD 30</t>
  </si>
  <si>
    <t>ETOFYLIN-NIKOTINÁT</t>
  </si>
  <si>
    <t>17983</t>
  </si>
  <si>
    <t>FENOFIBRÁT</t>
  </si>
  <si>
    <t>FUROSEMID</t>
  </si>
  <si>
    <t>98219</t>
  </si>
  <si>
    <t>FURON</t>
  </si>
  <si>
    <t>GLIKLAZID</t>
  </si>
  <si>
    <t>1290</t>
  </si>
  <si>
    <t>DIAPREL MR</t>
  </si>
  <si>
    <t>30MG TBL RET 60</t>
  </si>
  <si>
    <t>CHOLEKALCIFEROL</t>
  </si>
  <si>
    <t>12023</t>
  </si>
  <si>
    <t>0,5MG/ML POR GTT SOL 1X10ML</t>
  </si>
  <si>
    <t>132990</t>
  </si>
  <si>
    <t>IBUPROFEN</t>
  </si>
  <si>
    <t>100013</t>
  </si>
  <si>
    <t>ISOSORBID-MONONITRÁT</t>
  </si>
  <si>
    <t>96187</t>
  </si>
  <si>
    <t>MONOSAN</t>
  </si>
  <si>
    <t>20MG TBL NOB 50</t>
  </si>
  <si>
    <t>23306</t>
  </si>
  <si>
    <t>KARVEDILOL</t>
  </si>
  <si>
    <t>KLONAZEPAM</t>
  </si>
  <si>
    <t>14957</t>
  </si>
  <si>
    <t>RIVOTRIL</t>
  </si>
  <si>
    <t>0,5MG TBL NOB 50</t>
  </si>
  <si>
    <t>KLOPIDOGREL</t>
  </si>
  <si>
    <t>KOMPLEX ŽELEZA S ISOMALTOSOU</t>
  </si>
  <si>
    <t>16594</t>
  </si>
  <si>
    <t>100MG TBL MND 30</t>
  </si>
  <si>
    <t>KOMPLEX ŽELEZA S ISOMALTOSOU A KYSELINA LISTOVÁ</t>
  </si>
  <si>
    <t>16593</t>
  </si>
  <si>
    <t>100MG/0,35MG TBL MND 30</t>
  </si>
  <si>
    <t>KYANOKOBALAMIN</t>
  </si>
  <si>
    <t>643</t>
  </si>
  <si>
    <t>VITAMIN B12 LÉČIVA</t>
  </si>
  <si>
    <t>1000MCG INJ SOL 5X1ML</t>
  </si>
  <si>
    <t>KYSELINA ACETYLSALICYLOVÁ</t>
  </si>
  <si>
    <t>155781</t>
  </si>
  <si>
    <t>GODASAL</t>
  </si>
  <si>
    <t>100MG/50MG TBL NOB 50 II</t>
  </si>
  <si>
    <t>162858</t>
  </si>
  <si>
    <t>ASPIRIN PROTECT 100</t>
  </si>
  <si>
    <t>100MG TBL ENT 28</t>
  </si>
  <si>
    <t>99295</t>
  </si>
  <si>
    <t>100MG TBL NOB 20(2X10)</t>
  </si>
  <si>
    <t>155780</t>
  </si>
  <si>
    <t>100MG/50MG TBL NOB 20 II</t>
  </si>
  <si>
    <t>KYSELINA URSODEOXYCHOLOVÁ</t>
  </si>
  <si>
    <t>97864</t>
  </si>
  <si>
    <t>250MG CPS DUR 50 I</t>
  </si>
  <si>
    <t>KYSELINA VALPROOVÁ</t>
  </si>
  <si>
    <t>163883</t>
  </si>
  <si>
    <t>CONVULEX</t>
  </si>
  <si>
    <t>500MG CPS ETM 100</t>
  </si>
  <si>
    <t>LOSARTAN</t>
  </si>
  <si>
    <t>LOSARTAN A DIURETIKA</t>
  </si>
  <si>
    <t>MAGNESIUM-LAKTÁT</t>
  </si>
  <si>
    <t>17992</t>
  </si>
  <si>
    <t>0,5G TBL NOB 100</t>
  </si>
  <si>
    <t>MELPERON</t>
  </si>
  <si>
    <t>199466</t>
  </si>
  <si>
    <t>BURONIL</t>
  </si>
  <si>
    <t>METFORMIN</t>
  </si>
  <si>
    <t>132576</t>
  </si>
  <si>
    <t>850MG TBL FLM 120</t>
  </si>
  <si>
    <t>MIRTAZAPIN</t>
  </si>
  <si>
    <t>127760</t>
  </si>
  <si>
    <t>15MG POR TBL DIS 30</t>
  </si>
  <si>
    <t>NADROPARIN</t>
  </si>
  <si>
    <t>NAFTIDROFURYL</t>
  </si>
  <si>
    <t>97026</t>
  </si>
  <si>
    <t>100MG TBL PRO 50</t>
  </si>
  <si>
    <t>NITRENDIPIN</t>
  </si>
  <si>
    <t>111902</t>
  </si>
  <si>
    <t>NITRESAN</t>
  </si>
  <si>
    <t>20MG TBL NOB 30</t>
  </si>
  <si>
    <t>OMEPRAZOL</t>
  </si>
  <si>
    <t>25365</t>
  </si>
  <si>
    <t>20MG CPS ETD 28 I</t>
  </si>
  <si>
    <t>PANTOPRAZOL</t>
  </si>
  <si>
    <t>PERINDOPRIL</t>
  </si>
  <si>
    <t>PERINDOPRIL A AMLODIPIN</t>
  </si>
  <si>
    <t>PERINDOPRIL A DIURETIKA</t>
  </si>
  <si>
    <t>122685</t>
  </si>
  <si>
    <t>PRESTARIUM NEO COMBI</t>
  </si>
  <si>
    <t>5MG/1,25MG TBL FLM 30</t>
  </si>
  <si>
    <t>RAMIPRIL</t>
  </si>
  <si>
    <t>ROSUVASTATIN</t>
  </si>
  <si>
    <t>148068</t>
  </si>
  <si>
    <t>ROSUCARD</t>
  </si>
  <si>
    <t>SERTRALIN</t>
  </si>
  <si>
    <t>SODNÁ SŮL METAMIZOLU</t>
  </si>
  <si>
    <t>SULFAMETHOXAZOL A TRIMETHOPRIM</t>
  </si>
  <si>
    <t>3377</t>
  </si>
  <si>
    <t>BISEPTOL</t>
  </si>
  <si>
    <t>400MG/80MG TBL NOB 20</t>
  </si>
  <si>
    <t>SULODEXID</t>
  </si>
  <si>
    <t>96118</t>
  </si>
  <si>
    <t>TAMSULOSIN A DUTASTERID</t>
  </si>
  <si>
    <t>145988</t>
  </si>
  <si>
    <t>DUODART</t>
  </si>
  <si>
    <t>0,5MG/0,4MG CPS DUR 90</t>
  </si>
  <si>
    <t>TELMISARTAN</t>
  </si>
  <si>
    <t>TELMISARTAN A DIURETIKA</t>
  </si>
  <si>
    <t>190084</t>
  </si>
  <si>
    <t>TELMISARTAN/HYDROCHLOROTHIAZID EGIS</t>
  </si>
  <si>
    <t>80MG/12,5MG TBL NOB 28 II</t>
  </si>
  <si>
    <t>THEOFYLIN</t>
  </si>
  <si>
    <t>44303</t>
  </si>
  <si>
    <t>225508</t>
  </si>
  <si>
    <t>TIAPRID</t>
  </si>
  <si>
    <t>48578</t>
  </si>
  <si>
    <t>TRAMADOL</t>
  </si>
  <si>
    <t>59672</t>
  </si>
  <si>
    <t>100MG TBL PRO 30</t>
  </si>
  <si>
    <t>TRIMETAZIDIN</t>
  </si>
  <si>
    <t>VITAMIN B1 V KOMBINACI S VITAMINEM B6 A/NEBO B12</t>
  </si>
  <si>
    <t>13818</t>
  </si>
  <si>
    <t>WARFARIN</t>
  </si>
  <si>
    <t>192342</t>
  </si>
  <si>
    <t>5MG TBL NOB 100 I</t>
  </si>
  <si>
    <t>94113</t>
  </si>
  <si>
    <t>WARFARIN ORION</t>
  </si>
  <si>
    <t>3MG TBL NOB 100</t>
  </si>
  <si>
    <t>ZOLPIDEM</t>
  </si>
  <si>
    <t>146893</t>
  </si>
  <si>
    <t>10MG TBL FLM 20</t>
  </si>
  <si>
    <t>APIXABAN</t>
  </si>
  <si>
    <t>168327</t>
  </si>
  <si>
    <t>2,5MG TBL FLM 60</t>
  </si>
  <si>
    <t>TRAMADOL A PARACETAMOL</t>
  </si>
  <si>
    <t>LAKTULOSA</t>
  </si>
  <si>
    <t>215713</t>
  </si>
  <si>
    <t>667MG/ML POR SOL 1X200ML II</t>
  </si>
  <si>
    <t>SODNÁ SŮL LEVOTHYROXINU</t>
  </si>
  <si>
    <t>187425</t>
  </si>
  <si>
    <t>50MCG TBL NOB 100</t>
  </si>
  <si>
    <t>HOŘČÍK (KOMBINACE RŮZNÝCH SOLÍ)</t>
  </si>
  <si>
    <t>215978</t>
  </si>
  <si>
    <t>Jiná</t>
  </si>
  <si>
    <t>*1019</t>
  </si>
  <si>
    <t>Jiný</t>
  </si>
  <si>
    <t>*2061</t>
  </si>
  <si>
    <t>ACEKLOFENAK</t>
  </si>
  <si>
    <t>191730</t>
  </si>
  <si>
    <t>BIOFENAC</t>
  </si>
  <si>
    <t>100MG TBL FLM 60</t>
  </si>
  <si>
    <t>ALFAKALCIDOL</t>
  </si>
  <si>
    <t>14398</t>
  </si>
  <si>
    <t>ALPHA D3</t>
  </si>
  <si>
    <t>1MCG CPS MOL 30</t>
  </si>
  <si>
    <t>58874</t>
  </si>
  <si>
    <t>AMLOZEK</t>
  </si>
  <si>
    <t>148309</t>
  </si>
  <si>
    <t>40MG TBL FLM 90</t>
  </si>
  <si>
    <t>93013</t>
  </si>
  <si>
    <t>SORTIS</t>
  </si>
  <si>
    <t>132933</t>
  </si>
  <si>
    <t>TORVACARD NEO</t>
  </si>
  <si>
    <t>20MG TBL FLM 90</t>
  </si>
  <si>
    <t>176913</t>
  </si>
  <si>
    <t>5MG TBL FLM 90</t>
  </si>
  <si>
    <t>3801</t>
  </si>
  <si>
    <t>CONCOR COR</t>
  </si>
  <si>
    <t>2,5MG TBL FLM 28</t>
  </si>
  <si>
    <t>94164</t>
  </si>
  <si>
    <t>CONCOR 5</t>
  </si>
  <si>
    <t>BROMAZEPAM</t>
  </si>
  <si>
    <t>88217</t>
  </si>
  <si>
    <t>LEXAURIN</t>
  </si>
  <si>
    <t>1,5MG TBL NOB 30</t>
  </si>
  <si>
    <t>88219</t>
  </si>
  <si>
    <t>CETIRIZIN</t>
  </si>
  <si>
    <t>CINCHOKAIN</t>
  </si>
  <si>
    <t>214595</t>
  </si>
  <si>
    <t>FAKTU</t>
  </si>
  <si>
    <t>100MG/2,5MG SUP 20</t>
  </si>
  <si>
    <t>230409</t>
  </si>
  <si>
    <t>DIHYDROKODEIN</t>
  </si>
  <si>
    <t>41824</t>
  </si>
  <si>
    <t>DHC CONTINUS</t>
  </si>
  <si>
    <t>60MG TBL RET 60</t>
  </si>
  <si>
    <t>119672</t>
  </si>
  <si>
    <t>DICLOFENAC DUO PHARMASWISS</t>
  </si>
  <si>
    <t>75MG CPS RDR 30 I</t>
  </si>
  <si>
    <t>46621</t>
  </si>
  <si>
    <t>UNO</t>
  </si>
  <si>
    <t>150MG TBL PRO 20</t>
  </si>
  <si>
    <t>58425</t>
  </si>
  <si>
    <t>DOLMINA 50</t>
  </si>
  <si>
    <t>50MG TBL FLM 30</t>
  </si>
  <si>
    <t>54539</t>
  </si>
  <si>
    <t>DOLMINA INJ</t>
  </si>
  <si>
    <t>75MG/3ML INJ SOL 5X3ML</t>
  </si>
  <si>
    <t>DOXAZOSIN</t>
  </si>
  <si>
    <t>107794</t>
  </si>
  <si>
    <t>ZOXON</t>
  </si>
  <si>
    <t>4MG TBL NOB 90</t>
  </si>
  <si>
    <t>DOXYCYKLIN</t>
  </si>
  <si>
    <t>4013</t>
  </si>
  <si>
    <t>DOXYBENE</t>
  </si>
  <si>
    <t>200MG TBL NOB 10</t>
  </si>
  <si>
    <t>90986</t>
  </si>
  <si>
    <t>100MG TBL NOB 10</t>
  </si>
  <si>
    <t>ERDOSTEIN</t>
  </si>
  <si>
    <t>87076</t>
  </si>
  <si>
    <t>300MG CPS DUR 20</t>
  </si>
  <si>
    <t>207100</t>
  </si>
  <si>
    <t>267MG CPS DUR 90</t>
  </si>
  <si>
    <t>FENTANYL</t>
  </si>
  <si>
    <t>GABAPENTIN</t>
  </si>
  <si>
    <t>84400</t>
  </si>
  <si>
    <t>NEURONTIN</t>
  </si>
  <si>
    <t>HYDROCHLOROTHIAZID</t>
  </si>
  <si>
    <t>168</t>
  </si>
  <si>
    <t>HYDROCHLOROTHIAZID LÉČIVA</t>
  </si>
  <si>
    <t>25MG TBL NOB 20</t>
  </si>
  <si>
    <t>HYDROCHLOROTHIAZID A KALIUM ŠETŘÍCÍ DIURETIKA</t>
  </si>
  <si>
    <t>47476</t>
  </si>
  <si>
    <t>5MG/50MG TBL NOB 50</t>
  </si>
  <si>
    <t>94804</t>
  </si>
  <si>
    <t>MODURETIC</t>
  </si>
  <si>
    <t>5MG/50MG TBL NOB 30</t>
  </si>
  <si>
    <t>CHLORID DRASELNÝ</t>
  </si>
  <si>
    <t>200935</t>
  </si>
  <si>
    <t>1G TBL PRO 30</t>
  </si>
  <si>
    <t>CHLORTALIDON A KALIUM ŠETŘÍCÍ DIURETIKA</t>
  </si>
  <si>
    <t>88518</t>
  </si>
  <si>
    <t>AMICLOTON</t>
  </si>
  <si>
    <t>2,5MG/25MG TBL NOB 30</t>
  </si>
  <si>
    <t>103788</t>
  </si>
  <si>
    <t>INDAPAMID</t>
  </si>
  <si>
    <t>96696</t>
  </si>
  <si>
    <t>2,5MG CPS DUR 30</t>
  </si>
  <si>
    <t>INDOMETACIN</t>
  </si>
  <si>
    <t>93724</t>
  </si>
  <si>
    <t>INDOMETACIN BERLIN-CHEMIE</t>
  </si>
  <si>
    <t>100MG SUP 10</t>
  </si>
  <si>
    <t>207960</t>
  </si>
  <si>
    <t>IVABRADIN</t>
  </si>
  <si>
    <t>25978</t>
  </si>
  <si>
    <t>PROCORALAN</t>
  </si>
  <si>
    <t>7,5MG TBL FLM 56 KAL</t>
  </si>
  <si>
    <t>JINÁ ANTIBIOTIKA PRO LOKÁLNÍ APLIKACI</t>
  </si>
  <si>
    <t>1066</t>
  </si>
  <si>
    <t>250IU/G+5,2MG/G UNG 10G</t>
  </si>
  <si>
    <t>KAPTOPRIL</t>
  </si>
  <si>
    <t>31385</t>
  </si>
  <si>
    <t>TENSIOMIN</t>
  </si>
  <si>
    <t>12,5MG TBL NOB 30</t>
  </si>
  <si>
    <t>KLARITHROMYCIN</t>
  </si>
  <si>
    <t>203854</t>
  </si>
  <si>
    <t>500MG TBL FLM 14</t>
  </si>
  <si>
    <t>141036</t>
  </si>
  <si>
    <t>TROMBEX</t>
  </si>
  <si>
    <t>75MG TBL FLM 90</t>
  </si>
  <si>
    <t>KODEIN</t>
  </si>
  <si>
    <t>207939</t>
  </si>
  <si>
    <t>KVETIAPIN</t>
  </si>
  <si>
    <t>129359</t>
  </si>
  <si>
    <t>QUETIAPIN ACTAVIS</t>
  </si>
  <si>
    <t>200MG TBL FLM 60 I</t>
  </si>
  <si>
    <t>204363</t>
  </si>
  <si>
    <t>QUETIAPIN MYLAN</t>
  </si>
  <si>
    <t>200MG TBL PRO 60</t>
  </si>
  <si>
    <t>203676</t>
  </si>
  <si>
    <t>QUETIAPIN PMCS</t>
  </si>
  <si>
    <t>25MG TBL FLM 60 I</t>
  </si>
  <si>
    <t>641</t>
  </si>
  <si>
    <t>300MCG INJ SOL 5X1ML</t>
  </si>
  <si>
    <t>162859</t>
  </si>
  <si>
    <t>100MG TBL ENT 98</t>
  </si>
  <si>
    <t>163425</t>
  </si>
  <si>
    <t>100MG TBL ENT 50</t>
  </si>
  <si>
    <t>188848</t>
  </si>
  <si>
    <t>STACYL</t>
  </si>
  <si>
    <t>100MG TBL ENT 60 I</t>
  </si>
  <si>
    <t>223519</t>
  </si>
  <si>
    <t>207933</t>
  </si>
  <si>
    <t>100MG TBL NOB 60(3X20)</t>
  </si>
  <si>
    <t>223521</t>
  </si>
  <si>
    <t>LOPERAMID</t>
  </si>
  <si>
    <t>192853</t>
  </si>
  <si>
    <t>LOPERON</t>
  </si>
  <si>
    <t>102382</t>
  </si>
  <si>
    <t>LORISTA H</t>
  </si>
  <si>
    <t>100MG/25MG TBL FLM 28</t>
  </si>
  <si>
    <t>157778</t>
  </si>
  <si>
    <t>100MG/12,5MG TBL FLM 28</t>
  </si>
  <si>
    <t>MAKROGOL</t>
  </si>
  <si>
    <t>58827</t>
  </si>
  <si>
    <t>POR PLV SOL 4</t>
  </si>
  <si>
    <t>MEDROXYPROGESTERON A ESTROGEN</t>
  </si>
  <si>
    <t>14628</t>
  </si>
  <si>
    <t>DIVINA</t>
  </si>
  <si>
    <t>2MG+2MG/10MG TBL NOB 3X21</t>
  </si>
  <si>
    <t>MEFENOXALON</t>
  </si>
  <si>
    <t>3645</t>
  </si>
  <si>
    <t>DIMEXOL</t>
  </si>
  <si>
    <t>85656</t>
  </si>
  <si>
    <t>MELOXIKAM</t>
  </si>
  <si>
    <t>112562</t>
  </si>
  <si>
    <t>15MG TBL NOB 60</t>
  </si>
  <si>
    <t>23747</t>
  </si>
  <si>
    <t>GLUCOPHAGE XR</t>
  </si>
  <si>
    <t>500MG TBL PRO 60</t>
  </si>
  <si>
    <t>132995</t>
  </si>
  <si>
    <t>METHYLPREDNISOLON</t>
  </si>
  <si>
    <t>40368</t>
  </si>
  <si>
    <t>MEDROL</t>
  </si>
  <si>
    <t>4MG TBL NOB 30 I</t>
  </si>
  <si>
    <t>METOPROLOL</t>
  </si>
  <si>
    <t>132559</t>
  </si>
  <si>
    <t>58037</t>
  </si>
  <si>
    <t>NEBIVOLOL</t>
  </si>
  <si>
    <t>213939</t>
  </si>
  <si>
    <t>NEBILET</t>
  </si>
  <si>
    <t>NIMESULID</t>
  </si>
  <si>
    <t>12892</t>
  </si>
  <si>
    <t>100MG TBL NOB 30</t>
  </si>
  <si>
    <t>128710</t>
  </si>
  <si>
    <t>LUSOPRESS</t>
  </si>
  <si>
    <t>20MG TBL NOB 98</t>
  </si>
  <si>
    <t>NITROFURANTOIN</t>
  </si>
  <si>
    <t>207280</t>
  </si>
  <si>
    <t>FUROLIN</t>
  </si>
  <si>
    <t>115318</t>
  </si>
  <si>
    <t>20MG CPS ETD 90 II</t>
  </si>
  <si>
    <t>122114</t>
  </si>
  <si>
    <t>APO-OME 20</t>
  </si>
  <si>
    <t>20MG CPS ETD 100</t>
  </si>
  <si>
    <t>25366</t>
  </si>
  <si>
    <t>20MG CPS ETD 90 I</t>
  </si>
  <si>
    <t>162079</t>
  </si>
  <si>
    <t>NOLPAZA</t>
  </si>
  <si>
    <t>20MG TBL ENT 98</t>
  </si>
  <si>
    <t>PENTOXIFYLIN</t>
  </si>
  <si>
    <t>47085</t>
  </si>
  <si>
    <t>PENTOMER RETARD</t>
  </si>
  <si>
    <t>400MG TBL PRO 100</t>
  </si>
  <si>
    <t>122690</t>
  </si>
  <si>
    <t>5MG/1,25MG TBL FLM 90(3X30)</t>
  </si>
  <si>
    <t>162012</t>
  </si>
  <si>
    <t>10MG/2,5MG TBL FLM 90(3X30)</t>
  </si>
  <si>
    <t>PIRACETAM</t>
  </si>
  <si>
    <t>10032</t>
  </si>
  <si>
    <t>PIRACETAM AL 800</t>
  </si>
  <si>
    <t>800MG TBL FLM 60</t>
  </si>
  <si>
    <t>PROPAFENON</t>
  </si>
  <si>
    <t>91276</t>
  </si>
  <si>
    <t>PROLEKOFEN</t>
  </si>
  <si>
    <t>PŘÍPRAVKY PRO LÉČBU BRADAVIC A KUŘÍCH OK</t>
  </si>
  <si>
    <t>60890</t>
  </si>
  <si>
    <t>VERRUMAL</t>
  </si>
  <si>
    <t>5MG/G+100MG/G DRM SOL 13ML</t>
  </si>
  <si>
    <t>RAMIPRIL A FELODIPIN</t>
  </si>
  <si>
    <t>50117</t>
  </si>
  <si>
    <t>TRIASYN</t>
  </si>
  <si>
    <t>5MG/5MG TBL RET 30</t>
  </si>
  <si>
    <t>50118</t>
  </si>
  <si>
    <t>2,5MG/2,5MG TBL RET 30</t>
  </si>
  <si>
    <t>RIVAROXABAN</t>
  </si>
  <si>
    <t>500718</t>
  </si>
  <si>
    <t>XARELTO</t>
  </si>
  <si>
    <t>RIVASTIGMIN</t>
  </si>
  <si>
    <t>26533</t>
  </si>
  <si>
    <t>EXELON</t>
  </si>
  <si>
    <t>3MG CPS DUR 56</t>
  </si>
  <si>
    <t>148074</t>
  </si>
  <si>
    <t>139995</t>
  </si>
  <si>
    <t>ROSUVASTATIN NEWLINE PHARMA</t>
  </si>
  <si>
    <t>RUTOSID, KOMBINACE</t>
  </si>
  <si>
    <t>96303</t>
  </si>
  <si>
    <t>ASCORUTIN</t>
  </si>
  <si>
    <t>100MG/20MG TBL FLM 50</t>
  </si>
  <si>
    <t>SILYMARIN</t>
  </si>
  <si>
    <t>19571</t>
  </si>
  <si>
    <t>TBL OBD 100</t>
  </si>
  <si>
    <t>SIMVASTATIN</t>
  </si>
  <si>
    <t>144127</t>
  </si>
  <si>
    <t>20MG TBL FLM 100 I</t>
  </si>
  <si>
    <t>SOTALOL</t>
  </si>
  <si>
    <t>49014</t>
  </si>
  <si>
    <t>SOTAHEXAL 80</t>
  </si>
  <si>
    <t>80MG TBL NOB 100</t>
  </si>
  <si>
    <t>173400</t>
  </si>
  <si>
    <t>250SU CPS MOL 60</t>
  </si>
  <si>
    <t>SULPIRID</t>
  </si>
  <si>
    <t>26578</t>
  </si>
  <si>
    <t>MICARDISPLUS</t>
  </si>
  <si>
    <t>80MG/12,5MG TBL NOB 28</t>
  </si>
  <si>
    <t>29384</t>
  </si>
  <si>
    <t>80MG/25MG TBL NOB 28</t>
  </si>
  <si>
    <t>THIAMAZOL</t>
  </si>
  <si>
    <t>87149</t>
  </si>
  <si>
    <t>THYROZOL</t>
  </si>
  <si>
    <t>THIOKOLCHIKOSID</t>
  </si>
  <si>
    <t>107944</t>
  </si>
  <si>
    <t>4MG INJ SOL 6X2ML</t>
  </si>
  <si>
    <t>203765</t>
  </si>
  <si>
    <t>4MG CPS DUR 30</t>
  </si>
  <si>
    <t>TRAZODON</t>
  </si>
  <si>
    <t>46444</t>
  </si>
  <si>
    <t>150MG TBL RET 60</t>
  </si>
  <si>
    <t>TRIAMCINOLON</t>
  </si>
  <si>
    <t>2829</t>
  </si>
  <si>
    <t>TRIAMCINOLON LÉČIVA UNG</t>
  </si>
  <si>
    <t>1MG/G UNG 10G</t>
  </si>
  <si>
    <t>TRIAMCINOLON A ANTISEPTIKA</t>
  </si>
  <si>
    <t>4178</t>
  </si>
  <si>
    <t>TRIAMCINOLON E LÉČIVA</t>
  </si>
  <si>
    <t>1MG/G+10MG/G UNG 1X20G</t>
  </si>
  <si>
    <t>URAPIDIL</t>
  </si>
  <si>
    <t>215476</t>
  </si>
  <si>
    <t>30MG CPS PRO 50</t>
  </si>
  <si>
    <t>VÁPNÍK, KOMBINACE S VITAMINEM D A/NEBO JINÝMI LÉČIVY</t>
  </si>
  <si>
    <t>164888</t>
  </si>
  <si>
    <t>600MG/400IU TBL FLM 90</t>
  </si>
  <si>
    <t>VINPOCETIN</t>
  </si>
  <si>
    <t>4063</t>
  </si>
  <si>
    <t>5MG TBL NOB 50</t>
  </si>
  <si>
    <t>42476</t>
  </si>
  <si>
    <t>50MG/250MCG TBL OBD 50</t>
  </si>
  <si>
    <t>94114</t>
  </si>
  <si>
    <t>146894</t>
  </si>
  <si>
    <t>198054</t>
  </si>
  <si>
    <t>SANVAL</t>
  </si>
  <si>
    <t>MAGNESIUM-OROTÁT</t>
  </si>
  <si>
    <t>32889</t>
  </si>
  <si>
    <t>MAGNEROT</t>
  </si>
  <si>
    <t>500MG TBL NOB 100 I</t>
  </si>
  <si>
    <t>PERINDOPRIL, AMLODIPIN A INDAPAMID</t>
  </si>
  <si>
    <t>206498</t>
  </si>
  <si>
    <t>TONANDA</t>
  </si>
  <si>
    <t>4MG/5MG/1,25MG TBL NOB 90</t>
  </si>
  <si>
    <t>ITOPRIDUM</t>
  </si>
  <si>
    <t>KYSELINA THIOKTOVÁ</t>
  </si>
  <si>
    <t>84367</t>
  </si>
  <si>
    <t>600MG TBL FLM 60</t>
  </si>
  <si>
    <t>138847</t>
  </si>
  <si>
    <t>DORETA</t>
  </si>
  <si>
    <t>37,5MG/325MG TBL FLM 90 I</t>
  </si>
  <si>
    <t>132872</t>
  </si>
  <si>
    <t>ZALDIAR</t>
  </si>
  <si>
    <t>37,5MG/325MG TBL FLM 30</t>
  </si>
  <si>
    <t>BISOPROLOL A AMLODIPIN</t>
  </si>
  <si>
    <t>184284</t>
  </si>
  <si>
    <t>CONCOR COMBI</t>
  </si>
  <si>
    <t>184288</t>
  </si>
  <si>
    <t>5MG/10MG TBL NOB 30</t>
  </si>
  <si>
    <t>MULTIENZYMOVÉ PŘÍPRAVKY (LIPASA, PROTEASA APOD.)</t>
  </si>
  <si>
    <t>215172</t>
  </si>
  <si>
    <t>97186</t>
  </si>
  <si>
    <t>100MCG TBL NOB 100 I</t>
  </si>
  <si>
    <t>LIDSKÝ INSULIN</t>
  </si>
  <si>
    <t>GUAIFENESIN</t>
  </si>
  <si>
    <t>58249</t>
  </si>
  <si>
    <t>50MG/ML INJ SOL 10X10ML</t>
  </si>
  <si>
    <t>*1005</t>
  </si>
  <si>
    <t>Obvazový materiál, náplasti</t>
  </si>
  <si>
    <t>80173</t>
  </si>
  <si>
    <t>GÁZA SKLÁDANÁ KOMPRESY STERILNÍ STERILUX</t>
  </si>
  <si>
    <t>10X10CM,8 VRSTEV,25X2KS</t>
  </si>
  <si>
    <t>80232</t>
  </si>
  <si>
    <t>KOMPRESY ZETUVIT NESTERILNÍ</t>
  </si>
  <si>
    <t>10X10CM,KOMBINOVANÉ,SAVÉ,30KS</t>
  </si>
  <si>
    <t>81039</t>
  </si>
  <si>
    <t>OBINADLO ELASTICKÉ LENKIDEAL</t>
  </si>
  <si>
    <t>10CMX5M,V NATAŽENÉM STAVU,KRÁTKÝ TAH,1KS</t>
  </si>
  <si>
    <t>Kompresní punčochy a návleky</t>
  </si>
  <si>
    <t>45387</t>
  </si>
  <si>
    <t>PUNČOCHY KOMPRESNÍ LÝTKOVÉ II.K.T.</t>
  </si>
  <si>
    <t>MAXIS COMFORT A-D</t>
  </si>
  <si>
    <t>Pomůcky pro inkontinentní</t>
  </si>
  <si>
    <t>170257</t>
  </si>
  <si>
    <t>KALHOTKY ABSORPČNÍ TENA PANTS PLUS XL</t>
  </si>
  <si>
    <t>BOKY 120-160 CM,1440ML,12KS</t>
  </si>
  <si>
    <t>171733</t>
  </si>
  <si>
    <t>KALHOTKY ABSORPČNÍ MOLICARE PREMIUM ELASTIC EXTRA-</t>
  </si>
  <si>
    <t>BOKY 140-175CM,3591ML,14KS</t>
  </si>
  <si>
    <t>170299</t>
  </si>
  <si>
    <t>KALHOTKY ABSORPČNÍ MOLICARE MOBILE SUPER EXTRA LAR</t>
  </si>
  <si>
    <t>BOKY 130-170CM,2250ML,14KS</t>
  </si>
  <si>
    <t>127260</t>
  </si>
  <si>
    <t>AMIODARON</t>
  </si>
  <si>
    <t>BETAHISTIN</t>
  </si>
  <si>
    <t>102684</t>
  </si>
  <si>
    <t>132908</t>
  </si>
  <si>
    <t>500MG TBL FLM 120</t>
  </si>
  <si>
    <t>ESCITALOPRAM</t>
  </si>
  <si>
    <t>FELODIPIN</t>
  </si>
  <si>
    <t>2957</t>
  </si>
  <si>
    <t>PRESID</t>
  </si>
  <si>
    <t>5MG TBL PRO 30</t>
  </si>
  <si>
    <t>HEPARIN</t>
  </si>
  <si>
    <t>17165</t>
  </si>
  <si>
    <t>LIOTON 100 000 GEL</t>
  </si>
  <si>
    <t>1000IU/G GEL 100G</t>
  </si>
  <si>
    <t>21793</t>
  </si>
  <si>
    <t>100MG TBL PRO 20(2X10)</t>
  </si>
  <si>
    <t>KALCITRIOL</t>
  </si>
  <si>
    <t>14937</t>
  </si>
  <si>
    <t>ROCALTROL</t>
  </si>
  <si>
    <t>0,25MCG CPS MOL 30</t>
  </si>
  <si>
    <t>KYSELINA LISTOVÁ</t>
  </si>
  <si>
    <t>76064</t>
  </si>
  <si>
    <t>ACIDUM FOLICUM LÉČIVA</t>
  </si>
  <si>
    <t>10MG TBL OBD 30</t>
  </si>
  <si>
    <t>LETROZOL</t>
  </si>
  <si>
    <t>LEVOCETIRIZIN</t>
  </si>
  <si>
    <t>216530</t>
  </si>
  <si>
    <t>ZENARO</t>
  </si>
  <si>
    <t>5MG TBL FLM 28 IV</t>
  </si>
  <si>
    <t>LINAGLIPTIN</t>
  </si>
  <si>
    <t>168447</t>
  </si>
  <si>
    <t>TRAJENTA</t>
  </si>
  <si>
    <t>5MG TBL FLM 30X1</t>
  </si>
  <si>
    <t>114068</t>
  </si>
  <si>
    <t>LOZAP 100 ZENTIVA</t>
  </si>
  <si>
    <t>100MG TBL FLM 30 PVC</t>
  </si>
  <si>
    <t>86393</t>
  </si>
  <si>
    <t>0,5G TBL NOB 50</t>
  </si>
  <si>
    <t>MEMANTIN</t>
  </si>
  <si>
    <t>26502</t>
  </si>
  <si>
    <t>EBIXA</t>
  </si>
  <si>
    <t>10MG TBL FLM 56 I</t>
  </si>
  <si>
    <t>208204</t>
  </si>
  <si>
    <t>500MG TBL FLM 60 II</t>
  </si>
  <si>
    <t>45499</t>
  </si>
  <si>
    <t>PARACETAMOL, KOMBINACE KROMĚ PSYCHOLEPTIK</t>
  </si>
  <si>
    <t>48888</t>
  </si>
  <si>
    <t>325MG/130MG/70MG TBL NOB 20</t>
  </si>
  <si>
    <t>SOLIFENACIN</t>
  </si>
  <si>
    <t>18287</t>
  </si>
  <si>
    <t>VESICARE</t>
  </si>
  <si>
    <t>SPIRONOLAKTON</t>
  </si>
  <si>
    <t>3550</t>
  </si>
  <si>
    <t>96117</t>
  </si>
  <si>
    <t>600SU INJ SOL 10X2ML</t>
  </si>
  <si>
    <t>AMOXICILIN A  INHIBITOR BETA-LAKTAMASY</t>
  </si>
  <si>
    <t>LEVODOPA A INHIBITOR DEKARBOXYLASY</t>
  </si>
  <si>
    <t>LEVODOPA, INHIBITOR DEKARBOXYLASY A INHIBITOR COMT</t>
  </si>
  <si>
    <t>194680</t>
  </si>
  <si>
    <t>CORBILTA</t>
  </si>
  <si>
    <t>150MG/37,5MG/200MG TBL FLM 100</t>
  </si>
  <si>
    <t>POTRAVINY PRO ZVLÁŠTNÍ LÉKAŘSKÉ ÚČELY (PZLÚ) (ČESKÁ ATC SKUP</t>
  </si>
  <si>
    <t>33531</t>
  </si>
  <si>
    <t>NUTRISON ENERGY MULTI FIBRE</t>
  </si>
  <si>
    <t>33677</t>
  </si>
  <si>
    <t>POR SOL 1X1500ML</t>
  </si>
  <si>
    <t>33422</t>
  </si>
  <si>
    <t>NUTRISON ADVANCED DIASON LOW ENERGY</t>
  </si>
  <si>
    <t>33787</t>
  </si>
  <si>
    <t>217078</t>
  </si>
  <si>
    <t>ENSURE PLUS ADVANCE JAHODOVÁ PŘÍCHUŤ</t>
  </si>
  <si>
    <t>217077</t>
  </si>
  <si>
    <t>ENSURE PLUS ADVANCE VANILKOVÁ PŘÍCHUŤ</t>
  </si>
  <si>
    <t>217079</t>
  </si>
  <si>
    <t>33804</t>
  </si>
  <si>
    <t>RENUTRYL BOOSTER KÁVOVÁ PŘÍCHUŤ</t>
  </si>
  <si>
    <t>33805</t>
  </si>
  <si>
    <t>RENUTRYL BOOSTER KARAMELOVÁ PŘÍCHUŤ</t>
  </si>
  <si>
    <t>33516</t>
  </si>
  <si>
    <t>ENSURE PLUS PŘÍCHUŤ LESNÍ OVOCE</t>
  </si>
  <si>
    <t>POR SOL 1X220ML</t>
  </si>
  <si>
    <t>217131</t>
  </si>
  <si>
    <t>217125</t>
  </si>
  <si>
    <t>217127</t>
  </si>
  <si>
    <t>217129</t>
  </si>
  <si>
    <t>ACEBUTOLOL</t>
  </si>
  <si>
    <t>80058</t>
  </si>
  <si>
    <t>SECTRAL</t>
  </si>
  <si>
    <t>400MG TBL FLM 30</t>
  </si>
  <si>
    <t>216145</t>
  </si>
  <si>
    <t>1,5MG TBL NOB 28</t>
  </si>
  <si>
    <t>132634</t>
  </si>
  <si>
    <t>DONEPEZIL</t>
  </si>
  <si>
    <t>142136</t>
  </si>
  <si>
    <t>56807</t>
  </si>
  <si>
    <t>125MG TBL NOB 30</t>
  </si>
  <si>
    <t>84399</t>
  </si>
  <si>
    <t>300MG CPS DUR 50</t>
  </si>
  <si>
    <t>47478</t>
  </si>
  <si>
    <t>2,5MG/25MG TBL NOB 50</t>
  </si>
  <si>
    <t>17189</t>
  </si>
  <si>
    <t>500MG TBL ENT 100</t>
  </si>
  <si>
    <t>151949</t>
  </si>
  <si>
    <t>2,5MG CPS DUR 100</t>
  </si>
  <si>
    <t>125114</t>
  </si>
  <si>
    <t>155782</t>
  </si>
  <si>
    <t>100MG/50MG TBL NOB 100 II</t>
  </si>
  <si>
    <t>44997</t>
  </si>
  <si>
    <t>500MG TBL RET 100</t>
  </si>
  <si>
    <t>31536</t>
  </si>
  <si>
    <t>58041</t>
  </si>
  <si>
    <t>231697</t>
  </si>
  <si>
    <t>112572</t>
  </si>
  <si>
    <t>NEBIVOLOL SANDOZ</t>
  </si>
  <si>
    <t>5MG TBL NOB 28</t>
  </si>
  <si>
    <t>111904</t>
  </si>
  <si>
    <t>20MG TBL NOB 100</t>
  </si>
  <si>
    <t>NYSTATIN, KOMBINACE</t>
  </si>
  <si>
    <t>41146</t>
  </si>
  <si>
    <t>500MG/200000IU VAG CPS MOL 12</t>
  </si>
  <si>
    <t>115317</t>
  </si>
  <si>
    <t>20MG CPS ETD 28 II</t>
  </si>
  <si>
    <t>PROPIVERIN</t>
  </si>
  <si>
    <t>103706</t>
  </si>
  <si>
    <t>RILMENIDIN</t>
  </si>
  <si>
    <t>125641</t>
  </si>
  <si>
    <t>1MG TBL NOB 90</t>
  </si>
  <si>
    <t>168903</t>
  </si>
  <si>
    <t>20MG TBL FLM 28 II</t>
  </si>
  <si>
    <t>26539</t>
  </si>
  <si>
    <t>6MG CPS DUR 56</t>
  </si>
  <si>
    <t>145551</t>
  </si>
  <si>
    <t>19570</t>
  </si>
  <si>
    <t>30434</t>
  </si>
  <si>
    <t>25MG TBL NOB 100</t>
  </si>
  <si>
    <t>203954</t>
  </si>
  <si>
    <t>400MG/80MG TBL NOB 28</t>
  </si>
  <si>
    <t>92644</t>
  </si>
  <si>
    <t>AFONILUM SR</t>
  </si>
  <si>
    <t>125MG CPS PRO 50</t>
  </si>
  <si>
    <t>THIETHYLPERAZIN</t>
  </si>
  <si>
    <t>9844</t>
  </si>
  <si>
    <t>6,5MG TBL OBD 50</t>
  </si>
  <si>
    <t>TIANEPTIN</t>
  </si>
  <si>
    <t>14808</t>
  </si>
  <si>
    <t>12,5MG TBL OBD 90</t>
  </si>
  <si>
    <t>230438</t>
  </si>
  <si>
    <t>54094</t>
  </si>
  <si>
    <t>TRITTICO AC 75</t>
  </si>
  <si>
    <t>75MG TBL RET 30</t>
  </si>
  <si>
    <t>VERAPAMIL</t>
  </si>
  <si>
    <t>215715</t>
  </si>
  <si>
    <t>667MG/ML POR SOL 1X500ML II</t>
  </si>
  <si>
    <t>184245</t>
  </si>
  <si>
    <t>75MCG TBL NOB 100</t>
  </si>
  <si>
    <t>GLICHIDON</t>
  </si>
  <si>
    <t>99336</t>
  </si>
  <si>
    <t>GLURENORM</t>
  </si>
  <si>
    <t>30MG TBL NOB 30</t>
  </si>
  <si>
    <t>Kompenzační pomůcky pro tělesně postižené</t>
  </si>
  <si>
    <t>23876</t>
  </si>
  <si>
    <t>NÁSTAVEC NA WC PLASTOVÝ 507 A</t>
  </si>
  <si>
    <t>VÝŠKA 10CM</t>
  </si>
  <si>
    <t>11626</t>
  </si>
  <si>
    <t>SEDAČKA DO SPRCHY SKLOPNÁ 4240</t>
  </si>
  <si>
    <t>POLSTROVANÉ SEDÁTKO 33 X 29 CM, NASTAVITELNÁ VÝŠKA 48 - 56 CM, POJISTKA SKLÁPĚNÍ</t>
  </si>
  <si>
    <t>140488</t>
  </si>
  <si>
    <t>KŘESLO TOALETNÍ A SPRCHOVÉ POJÍZDNÉ CLEAN 80229210</t>
  </si>
  <si>
    <t>ODKLÁPĚCÍ STUPAČKA,ODNÍMATELNÉ PODRUČKY,4 BRŽDĚNÁ KOLEČKA,NOSN.130KG</t>
  </si>
  <si>
    <t>122632</t>
  </si>
  <si>
    <t>215708</t>
  </si>
  <si>
    <t>BETASERC 24</t>
  </si>
  <si>
    <t>24MG TBL NOB 50</t>
  </si>
  <si>
    <t>30381</t>
  </si>
  <si>
    <t>STUGERON</t>
  </si>
  <si>
    <t>201992</t>
  </si>
  <si>
    <t>225549</t>
  </si>
  <si>
    <t>500MG TBL FLM 180(2X90)</t>
  </si>
  <si>
    <t>142140</t>
  </si>
  <si>
    <t>10MG TBL FLM 84</t>
  </si>
  <si>
    <t>FLUTRIMAZOL</t>
  </si>
  <si>
    <t>208276</t>
  </si>
  <si>
    <t>MICETAL</t>
  </si>
  <si>
    <t>10MG/ML DRM SPR SOL 1X30ML</t>
  </si>
  <si>
    <t>FOSINOPRIL</t>
  </si>
  <si>
    <t>56808</t>
  </si>
  <si>
    <t>125MG TBL NOB 50</t>
  </si>
  <si>
    <t>FYTOMENADION</t>
  </si>
  <si>
    <t>720</t>
  </si>
  <si>
    <t>84396</t>
  </si>
  <si>
    <t>100MG CPS DUR 20</t>
  </si>
  <si>
    <t>2537</t>
  </si>
  <si>
    <t>HALOPERIDOL-RICHTER</t>
  </si>
  <si>
    <t>1,5MG TBL NOB 50</t>
  </si>
  <si>
    <t>188850</t>
  </si>
  <si>
    <t>100MG TBL ENT 100 I</t>
  </si>
  <si>
    <t>29475</t>
  </si>
  <si>
    <t>20MG TBL FLM 98 I</t>
  </si>
  <si>
    <t>29466</t>
  </si>
  <si>
    <t>5MG+10MG+15MG+20MG TBL FLM 7+7+7+7 I</t>
  </si>
  <si>
    <t>208203</t>
  </si>
  <si>
    <t>40373</t>
  </si>
  <si>
    <t>16MG TBL NOB 50</t>
  </si>
  <si>
    <t>METRONIDAZOL</t>
  </si>
  <si>
    <t>2427</t>
  </si>
  <si>
    <t>250MG TBL NOB 20</t>
  </si>
  <si>
    <t>PAROXETIN</t>
  </si>
  <si>
    <t>225745</t>
  </si>
  <si>
    <t>SERTRALIN ACTAVIS</t>
  </si>
  <si>
    <t>100MG TBL FLM 30</t>
  </si>
  <si>
    <t>173401</t>
  </si>
  <si>
    <t>250SU CPS MOL 120</t>
  </si>
  <si>
    <t>189657</t>
  </si>
  <si>
    <t>80MG/12,5MG TBL FLM 30</t>
  </si>
  <si>
    <t>44305</t>
  </si>
  <si>
    <t>225512</t>
  </si>
  <si>
    <t>300MG CPS PRO 50</t>
  </si>
  <si>
    <t>TIZANIDIN</t>
  </si>
  <si>
    <t>16051</t>
  </si>
  <si>
    <t>SIRDALUD</t>
  </si>
  <si>
    <t>59671</t>
  </si>
  <si>
    <t>100MG TBL PRO 10</t>
  </si>
  <si>
    <t>201138</t>
  </si>
  <si>
    <t>TRAMAL RETARD</t>
  </si>
  <si>
    <t>100MG TBL PRO 30 II</t>
  </si>
  <si>
    <t>132873</t>
  </si>
  <si>
    <t>TRAMAL RETARD TABLETY 100 MG</t>
  </si>
  <si>
    <t>TRANDOLAPRIL</t>
  </si>
  <si>
    <t>215920</t>
  </si>
  <si>
    <t>4MG CPS DUR 28</t>
  </si>
  <si>
    <t>TRANDOLAPRIL A VERAPAMIL</t>
  </si>
  <si>
    <t>185638</t>
  </si>
  <si>
    <t>180MG/2MG TBL RET 98</t>
  </si>
  <si>
    <t>215478</t>
  </si>
  <si>
    <t>60MG CPS PRO 50</t>
  </si>
  <si>
    <t>47515</t>
  </si>
  <si>
    <t>500MG/200IU TBL MND 60</t>
  </si>
  <si>
    <t>221061</t>
  </si>
  <si>
    <t>STILNOX</t>
  </si>
  <si>
    <t>HOŘČÍK</t>
  </si>
  <si>
    <t>96635</t>
  </si>
  <si>
    <t>470MG/5MG TBL OBD 50</t>
  </si>
  <si>
    <t>33331</t>
  </si>
  <si>
    <t>NUTRIDRINK BALÍČEK 5+1</t>
  </si>
  <si>
    <t>POR SOL 6X200ML</t>
  </si>
  <si>
    <t>33423</t>
  </si>
  <si>
    <t>NUTRISON ADVANCED PEPTISORB</t>
  </si>
  <si>
    <t>33803</t>
  </si>
  <si>
    <t>RENUTRYL BOOSTER VANILKOVÁ PŘÍCHUŤ</t>
  </si>
  <si>
    <t>33802</t>
  </si>
  <si>
    <t>33951</t>
  </si>
  <si>
    <t>RESOURCE DIABET PLUS PŘÍCHUŤ JAHODA</t>
  </si>
  <si>
    <t>33952</t>
  </si>
  <si>
    <t>RESOURCE DIABET PLUS PŘÍCHUŤ VANILKA</t>
  </si>
  <si>
    <t>33953</t>
  </si>
  <si>
    <t>RESOURCE DIABET PLUS PŘÍCHUŤ KÁVA</t>
  </si>
  <si>
    <t>14329</t>
  </si>
  <si>
    <t>EZETIMIB</t>
  </si>
  <si>
    <t>188415</t>
  </si>
  <si>
    <t>TEZZIMI</t>
  </si>
  <si>
    <t>10MG TBL NOB 30 I</t>
  </si>
  <si>
    <t>FLUOXETIN</t>
  </si>
  <si>
    <t>98791</t>
  </si>
  <si>
    <t>DEPREX LÉČIVA</t>
  </si>
  <si>
    <t>20MG CPS DUR 30</t>
  </si>
  <si>
    <t>173420</t>
  </si>
  <si>
    <t>APO-GAB</t>
  </si>
  <si>
    <t>300MG CPS DUR 90</t>
  </si>
  <si>
    <t>IPRATROPIUM-BROMID</t>
  </si>
  <si>
    <t>32992</t>
  </si>
  <si>
    <t>0,020MG/DÁV INH SOL PSS 200DÁV</t>
  </si>
  <si>
    <t>14958</t>
  </si>
  <si>
    <t>169252</t>
  </si>
  <si>
    <t>152146</t>
  </si>
  <si>
    <t>1000MG TBL PRO 30</t>
  </si>
  <si>
    <t>MIDAZOLAM</t>
  </si>
  <si>
    <t>15010</t>
  </si>
  <si>
    <t>DORMICUM</t>
  </si>
  <si>
    <t>15MG TBL FLM 10X1</t>
  </si>
  <si>
    <t>111898</t>
  </si>
  <si>
    <t>124115</t>
  </si>
  <si>
    <t>10MG/5MG TBL NOB 30</t>
  </si>
  <si>
    <t>PITOFENON A ANALGETIKA</t>
  </si>
  <si>
    <t>176954</t>
  </si>
  <si>
    <t>500MG/ML+5MG/ML POR GTT SOL 1X50ML</t>
  </si>
  <si>
    <t>215906</t>
  </si>
  <si>
    <t>150MG TBL FLM 100</t>
  </si>
  <si>
    <t>RABEPRAZOL</t>
  </si>
  <si>
    <t>157139</t>
  </si>
  <si>
    <t>ZULBEX</t>
  </si>
  <si>
    <t>20MG TBL ENT 28</t>
  </si>
  <si>
    <t>69191</t>
  </si>
  <si>
    <t>150MCG TBL NOB 100 II</t>
  </si>
  <si>
    <t>*1040</t>
  </si>
  <si>
    <t>ACIKLOVIR</t>
  </si>
  <si>
    <t>155938</t>
  </si>
  <si>
    <t>200MG TBL NOB 25</t>
  </si>
  <si>
    <t>86656</t>
  </si>
  <si>
    <t>1MG TBL NOB 30</t>
  </si>
  <si>
    <t>AMOXICILIN</t>
  </si>
  <si>
    <t>62052</t>
  </si>
  <si>
    <t>DUOMOX</t>
  </si>
  <si>
    <t>1000MG TBL SUS 20</t>
  </si>
  <si>
    <t>ATENOLOL A THIAZIDY</t>
  </si>
  <si>
    <t>76715</t>
  </si>
  <si>
    <t>TENORETIC</t>
  </si>
  <si>
    <t>CIKLOPIROX</t>
  </si>
  <si>
    <t>76152</t>
  </si>
  <si>
    <t>DABIGATRAN-ETEXILÁT</t>
  </si>
  <si>
    <t>29328</t>
  </si>
  <si>
    <t>PRADAXA</t>
  </si>
  <si>
    <t>110MG CPS DUR 60X1 I</t>
  </si>
  <si>
    <t>DEXAMETHASON</t>
  </si>
  <si>
    <t>84700</t>
  </si>
  <si>
    <t>OTOBACID N</t>
  </si>
  <si>
    <t>0,2MG/G+5MG/G+479,8MG/G AUR GTT SOL 1X5ML</t>
  </si>
  <si>
    <t>DIAZEPAM</t>
  </si>
  <si>
    <t>230420</t>
  </si>
  <si>
    <t>10MG TBL NOB 20(2X10)</t>
  </si>
  <si>
    <t>125121</t>
  </si>
  <si>
    <t>APO-DICLO SR 100</t>
  </si>
  <si>
    <t>100MG TBL RET 30</t>
  </si>
  <si>
    <t>225445</t>
  </si>
  <si>
    <t>DICLOREUM 100</t>
  </si>
  <si>
    <t>132907</t>
  </si>
  <si>
    <t>48261</t>
  </si>
  <si>
    <t>3300IU/G+250IU/G DRM PLV ADS 1X20G</t>
  </si>
  <si>
    <t>KANDESARTAN A DIURETIKA</t>
  </si>
  <si>
    <t>205935</t>
  </si>
  <si>
    <t>CANDESARTAN/HYDROCHLOROTHIAZIDE TCHAIKAPHARMA</t>
  </si>
  <si>
    <t>16MG/12,5MG TBL NOB 30</t>
  </si>
  <si>
    <t>235798</t>
  </si>
  <si>
    <t>KLACID SR</t>
  </si>
  <si>
    <t>500MG TBL RET 14</t>
  </si>
  <si>
    <t>KLOTRIMAZOL</t>
  </si>
  <si>
    <t>13798</t>
  </si>
  <si>
    <t>CANESTEN</t>
  </si>
  <si>
    <t>10MG/G CRM 20G</t>
  </si>
  <si>
    <t>201898</t>
  </si>
  <si>
    <t>VASOPIRIN</t>
  </si>
  <si>
    <t>100MG TBL ENT 100</t>
  </si>
  <si>
    <t>LERKANIDIPIN</t>
  </si>
  <si>
    <t>169654</t>
  </si>
  <si>
    <t>20MG TBL FLM 30 II</t>
  </si>
  <si>
    <t>168451</t>
  </si>
  <si>
    <t>5MG TBL FLM 90X1</t>
  </si>
  <si>
    <t>15317</t>
  </si>
  <si>
    <t>50MG/12,5MG TBL FLM 90</t>
  </si>
  <si>
    <t>58042</t>
  </si>
  <si>
    <t>12895</t>
  </si>
  <si>
    <t>100MG POR GRA SUS 30 I</t>
  </si>
  <si>
    <t>13316</t>
  </si>
  <si>
    <t>215606</t>
  </si>
  <si>
    <t>124133</t>
  </si>
  <si>
    <t>10MG/10MG TBL NOB 90(3X30)</t>
  </si>
  <si>
    <t>RAMIPRIL A DIURETIKA</t>
  </si>
  <si>
    <t>224840</t>
  </si>
  <si>
    <t>RAMIPRIL H ACTAVIS</t>
  </si>
  <si>
    <t>5MG/25MG TBL NOB 50</t>
  </si>
  <si>
    <t>173873</t>
  </si>
  <si>
    <t>ROSUVASTATIN ACCORD</t>
  </si>
  <si>
    <t>173870</t>
  </si>
  <si>
    <t>171337</t>
  </si>
  <si>
    <t>ROSUVASTATIN MYLAN</t>
  </si>
  <si>
    <t>10253</t>
  </si>
  <si>
    <t>10MG TBL NOB 90</t>
  </si>
  <si>
    <t>16286</t>
  </si>
  <si>
    <t>230614</t>
  </si>
  <si>
    <t>185630</t>
  </si>
  <si>
    <t>Implantáty spinální,spondylochirurgie</t>
  </si>
  <si>
    <t>Staplery, prostředky pro laparoskopii</t>
  </si>
  <si>
    <t>171508</t>
  </si>
  <si>
    <t>GEL ACTIMARIS NA HOJENÍ RAN 20G</t>
  </si>
  <si>
    <t>NA KŮŽI,SLIZNICE ÚST,NOSU,GENITÁLIÍ.I PRO DĚTI A KOJENCE,1KS</t>
  </si>
  <si>
    <t>80986</t>
  </si>
  <si>
    <t>OBINADLO ELASTICKÉ FIXA CREP</t>
  </si>
  <si>
    <t>8CMX4M,TAŽNOST 160%,20KS</t>
  </si>
  <si>
    <t>80573</t>
  </si>
  <si>
    <t>KRYTÍ ABSORPČNÍ MEPILEX</t>
  </si>
  <si>
    <t>10X10CM SE SILIKONOVOU VRSTVOU SAFETAC,5KS</t>
  </si>
  <si>
    <t>171714</t>
  </si>
  <si>
    <t xml:space="preserve">ROZTOK ACTIMARIS SENSITIV NA VÝPLACH A HOJENÍ RAN </t>
  </si>
  <si>
    <t>NA KŮŽI I SLIZNICE ÚSTNÍ,NOSNÍ,GENITÁLIÍ.I PRO DĚTI A KOJENCE,I PROTI MRSA,VRE</t>
  </si>
  <si>
    <t>172235</t>
  </si>
  <si>
    <t>KRYTÍ ANTIMIKROBIÁLNÍ SORELEX</t>
  </si>
  <si>
    <t>10X10CM,10KS</t>
  </si>
  <si>
    <t>80988</t>
  </si>
  <si>
    <t>12CMX4M,TAŽNOST 160%,20KS</t>
  </si>
  <si>
    <t>45389</t>
  </si>
  <si>
    <t>PUNČOCHY KOMPRESNÍ STEHENNÍ II.K.T.</t>
  </si>
  <si>
    <t>MAXIS COMFORT A-G</t>
  </si>
  <si>
    <t>75939</t>
  </si>
  <si>
    <t>ACECOR 400</t>
  </si>
  <si>
    <t>BILASTIN</t>
  </si>
  <si>
    <t>148673</t>
  </si>
  <si>
    <t>XADOS</t>
  </si>
  <si>
    <t>CEFUROXIM</t>
  </si>
  <si>
    <t>DEHTY</t>
  </si>
  <si>
    <t>59982</t>
  </si>
  <si>
    <t>ICHTOXYL</t>
  </si>
  <si>
    <t>90MG/G UNG 30G</t>
  </si>
  <si>
    <t>132844</t>
  </si>
  <si>
    <t>0,5MG/ML POR GTT SOL 10ML</t>
  </si>
  <si>
    <t>JODID DRASELNÝ</t>
  </si>
  <si>
    <t>56118</t>
  </si>
  <si>
    <t>JODID DRASELNÝ UNIMED PHARMA</t>
  </si>
  <si>
    <t>20MG/ML OPH GTT SOL 1X10ML</t>
  </si>
  <si>
    <t>KETOPROFEN</t>
  </si>
  <si>
    <t>84114</t>
  </si>
  <si>
    <t>FASTUM</t>
  </si>
  <si>
    <t>25MG/G GEL 50G</t>
  </si>
  <si>
    <t>KLINDAMYCIN</t>
  </si>
  <si>
    <t>100339</t>
  </si>
  <si>
    <t>DALACIN C</t>
  </si>
  <si>
    <t>300MG CPS DUR 16</t>
  </si>
  <si>
    <t>LÉČIVA K TERAPII ONEMOCNĚNÍ JATER</t>
  </si>
  <si>
    <t>125752</t>
  </si>
  <si>
    <t>66015</t>
  </si>
  <si>
    <t>100MG TBL PRO 100</t>
  </si>
  <si>
    <t>215604</t>
  </si>
  <si>
    <t>20MG CPS ETD 14 I</t>
  </si>
  <si>
    <t>84360</t>
  </si>
  <si>
    <t>TIMOLOL</t>
  </si>
  <si>
    <t>162304</t>
  </si>
  <si>
    <t>5MG/ML OPH GTT SOL 1X10ML</t>
  </si>
  <si>
    <t>TROXERUTIN</t>
  </si>
  <si>
    <t>4336</t>
  </si>
  <si>
    <t>300MG CPS DUR 30</t>
  </si>
  <si>
    <t>AMITRIPTYLIN</t>
  </si>
  <si>
    <t>87167</t>
  </si>
  <si>
    <t>ATENOLOL</t>
  </si>
  <si>
    <t>2950</t>
  </si>
  <si>
    <t>ATENOLOL AL 50</t>
  </si>
  <si>
    <t>102674</t>
  </si>
  <si>
    <t>8MG TBL NOB 100</t>
  </si>
  <si>
    <t>DRASLÍK</t>
  </si>
  <si>
    <t>88356</t>
  </si>
  <si>
    <t>CARDILAN</t>
  </si>
  <si>
    <t>0,175G/0,175G TBL NOB 100</t>
  </si>
  <si>
    <t>FINASTERID</t>
  </si>
  <si>
    <t>199291</t>
  </si>
  <si>
    <t>FINPROS</t>
  </si>
  <si>
    <t>JINÁ ANTIHISTAMINIKA PRO SYSTÉMOVOU APLIKACI</t>
  </si>
  <si>
    <t>2479</t>
  </si>
  <si>
    <t>2MG TBL NOB 20</t>
  </si>
  <si>
    <t>125753</t>
  </si>
  <si>
    <t>MOXONIDIN</t>
  </si>
  <si>
    <t>230594</t>
  </si>
  <si>
    <t>CYNT 0,3</t>
  </si>
  <si>
    <t>0,3MG TBL FLM 30 I</t>
  </si>
  <si>
    <t>OXAZEPAM</t>
  </si>
  <si>
    <t>1940</t>
  </si>
  <si>
    <t>OXAZEPAM LÉČIVA</t>
  </si>
  <si>
    <t>10MG TBL NOB 20</t>
  </si>
  <si>
    <t>PREDNISON</t>
  </si>
  <si>
    <t>269</t>
  </si>
  <si>
    <t>PREDNISON LÉČIVA</t>
  </si>
  <si>
    <t>5MG TBL NOB 20</t>
  </si>
  <si>
    <t>PREGABALIN</t>
  </si>
  <si>
    <t>210544</t>
  </si>
  <si>
    <t>75MG CPS DUR 56</t>
  </si>
  <si>
    <t>224749</t>
  </si>
  <si>
    <t>RAMIPRIL ACTAVIS</t>
  </si>
  <si>
    <t>2,5MG TBL NOB 30</t>
  </si>
  <si>
    <t>RANITIDIN</t>
  </si>
  <si>
    <t>91280</t>
  </si>
  <si>
    <t>RANITAL</t>
  </si>
  <si>
    <t>150MG TBL FLM 30</t>
  </si>
  <si>
    <t>ŽELEZO V KOMBINACI S KYANOKOBALAMINEM A KYSELINOU LISTOVOU</t>
  </si>
  <si>
    <t>59570</t>
  </si>
  <si>
    <t>FERRO-FOLGAMMA</t>
  </si>
  <si>
    <t>37MG/5MG/0,01MG CPS MOL 50</t>
  </si>
  <si>
    <t>23799</t>
  </si>
  <si>
    <t>KŘESLO KLOZETOVÉ PEVNÉ 513 S</t>
  </si>
  <si>
    <t>NASTAVITELNÁ VÝŠKA,ODNÍMATELNÁ MADLA,PLASTOVÁ NÁDOBA S VÍKEM</t>
  </si>
  <si>
    <t>ETAMSYLÁT</t>
  </si>
  <si>
    <t>40538</t>
  </si>
  <si>
    <t>DICYNONE 500</t>
  </si>
  <si>
    <t>500MG CPS DUR 30</t>
  </si>
  <si>
    <t>MESALAZIN</t>
  </si>
  <si>
    <t>203808</t>
  </si>
  <si>
    <t>ASACOL</t>
  </si>
  <si>
    <t>800MG TBL ENT 90</t>
  </si>
  <si>
    <t>152147</t>
  </si>
  <si>
    <t>1000MG TBL PRO 60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</si>
  <si>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</si>
  <si>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</si>
  <si>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</si>
  <si>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</si>
  <si>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J01FA09 - KLARITHROMYCIN</t>
  </si>
  <si>
    <t>C08CA08 - NITRENDIPIN</t>
  </si>
  <si>
    <t>C07AB12 - NEBIVOLOL</t>
  </si>
  <si>
    <t>C02CA04 - DOXAZOSIN</t>
  </si>
  <si>
    <t>N05CD08 - MIDAZOLAM</t>
  </si>
  <si>
    <t>N06AB04 - CITALOPRAM</t>
  </si>
  <si>
    <t>C07AB03 - ATENOLOL</t>
  </si>
  <si>
    <t>A06AD11 - LAKTULOSA</t>
  </si>
  <si>
    <t>A02BA02 - RANITIDIN</t>
  </si>
  <si>
    <t>C10AX09 - EZETIMIB</t>
  </si>
  <si>
    <t>A06AD11</t>
  </si>
  <si>
    <t>C08CA08</t>
  </si>
  <si>
    <t>N06AB04</t>
  </si>
  <si>
    <t>C02CA04</t>
  </si>
  <si>
    <t>C07AB12</t>
  </si>
  <si>
    <t>J01FA09</t>
  </si>
  <si>
    <t>A02BA02</t>
  </si>
  <si>
    <t>C07AB03</t>
  </si>
  <si>
    <t>C10AX09</t>
  </si>
  <si>
    <t>N05CD08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</si>
  <si>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</si>
  <si>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</si>
  <si>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</si>
  <si>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</si>
  <si>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</si>
  <si>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</si>
  <si>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</si>
  <si>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</si>
  <si>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</si>
  <si>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</si>
  <si>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</si>
  <si>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</si>
  <si>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</si>
  <si>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</si>
  <si>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</si>
  <si>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</si>
  <si>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</si>
  <si>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</si>
  <si>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DG395</t>
  </si>
  <si>
    <t>Diagnostická souprava AB0 set monoklonální na 30</t>
  </si>
  <si>
    <t>804536</t>
  </si>
  <si>
    <t xml:space="preserve">-Diagnostikum připr. </t>
  </si>
  <si>
    <t>50115050</t>
  </si>
  <si>
    <t>obvazový materiál (Z502)</t>
  </si>
  <si>
    <t>ZA454</t>
  </si>
  <si>
    <t>Kompresa AB 10 x 10 cm/1 ks sterilní NT savá (1230114011) 1327114011</t>
  </si>
  <si>
    <t>ZA459</t>
  </si>
  <si>
    <t>Kompresa AB 10 x 20 cm/1 ks sterilní NT savá (1230114021) 1327114021</t>
  </si>
  <si>
    <t>ZC846</t>
  </si>
  <si>
    <t>Kompresa AB 15 x 25 cm/1 ks sterilní NT savá (1230114031) 1327114031</t>
  </si>
  <si>
    <t>ZA563</t>
  </si>
  <si>
    <t>Kompresa AB 20 x 20 cm/1 ks sterilní NT savá (1230114041) 1327114041</t>
  </si>
  <si>
    <t>ZA561</t>
  </si>
  <si>
    <t>Kompresa AB 20 x 40 cm/1 ks sterilní NT savá (1230114051) 1327114051</t>
  </si>
  <si>
    <t>ZA539</t>
  </si>
  <si>
    <t>Kompresa NT 10 x 10 cm nesterilní 06103</t>
  </si>
  <si>
    <t>ZC506</t>
  </si>
  <si>
    <t>Kompresa NT 10 x 10 cm/5 ks sterilní 1325020275</t>
  </si>
  <si>
    <t>ZC845</t>
  </si>
  <si>
    <t>Kompresa NT 10 x 20 cm/5 ks sterilní 26621</t>
  </si>
  <si>
    <t>ZP200</t>
  </si>
  <si>
    <t>Krytí - roztok na ošetření ran Aqvitox D s rozprašovačem 500 ml 002745710</t>
  </si>
  <si>
    <t>ZA478</t>
  </si>
  <si>
    <t>Krytí actisorb plus 10,5 x 10,5 cm bal. á 10 ks s aktivním uhlím SYSMAP105EE</t>
  </si>
  <si>
    <t>ZE483</t>
  </si>
  <si>
    <t>Krytí D-Fix - fixace I.V. kanyl transparentní semipermeabilní s výřezem na kratší straně sterilní 6 x 9 cm bal. á 100 ks (náhrada za tegaderm) 70.700.41.071 - firma již nedodává</t>
  </si>
  <si>
    <t>ZH403</t>
  </si>
  <si>
    <t>Krytí excilon 5 x 5 cm NT i.v. s nástřihem do kříže antiseptický bal. á 70 ks 7089</t>
  </si>
  <si>
    <t>ZL410</t>
  </si>
  <si>
    <t>Krytí gelové Hemagel 100 g A2681147</t>
  </si>
  <si>
    <t>ZA664</t>
  </si>
  <si>
    <t>Krytí gelové hydrokoloidní Flamigel 250 ml FLAM250</t>
  </si>
  <si>
    <t>ZA327</t>
  </si>
  <si>
    <t>Krytí hydrocoll 10 x 10 cm bal. á 10 ks 9007442</t>
  </si>
  <si>
    <t>ZD229</t>
  </si>
  <si>
    <t>Krytí hydrosorb gel 15 g 7031320</t>
  </si>
  <si>
    <t>ZA547</t>
  </si>
  <si>
    <t>Krytí inadine nepřilnavé 9,5 x 9,5 cm 1/10 SYS01512EE</t>
  </si>
  <si>
    <t>ZF042</t>
  </si>
  <si>
    <t>Krytí mastný tyl jelonet 10 x 10 cm á 10 ks 7404</t>
  </si>
  <si>
    <t>ZL854</t>
  </si>
  <si>
    <t>Krytí mastný tyl jelonet 10 x 10 cm á 36 ks 66007478</t>
  </si>
  <si>
    <t>ZE748</t>
  </si>
  <si>
    <t>Krytí melgisorb Ag alginátové absorpční 10 x 10 cm bal. á 10 ks 256105</t>
  </si>
  <si>
    <t>ZA476</t>
  </si>
  <si>
    <t>Krytí mepilex border lite 10 x 10 cm bal. á 5 ks 281300-00</t>
  </si>
  <si>
    <t>ZD633</t>
  </si>
  <si>
    <t>Krytí mepilex border sacrum 18 x 18 cm bal. á 5 ks 282000-01</t>
  </si>
  <si>
    <t>ZA537</t>
  </si>
  <si>
    <t>Krytí mepilex heel 13 x 20 cm bal. á 5 ks 288100-01</t>
  </si>
  <si>
    <t>ZC550</t>
  </si>
  <si>
    <t>Krytí mepilex silikonový Ag 10 x 10 cm bal. á 5 ks 287110-00</t>
  </si>
  <si>
    <t>ZG613</t>
  </si>
  <si>
    <t>Krytí mepitel one 8 x 10 cm  bal. á 5 ks 289200-00</t>
  </si>
  <si>
    <t>ZK404</t>
  </si>
  <si>
    <t>Krytí prontosan roztok 350 ml 400416</t>
  </si>
  <si>
    <t>ZN895</t>
  </si>
  <si>
    <t>Krytí reston nesterilní 10,0 cm x 5,0 cm x 5 m role 1563L</t>
  </si>
  <si>
    <t>ZP973</t>
  </si>
  <si>
    <t>Krytí sorelex 10 x 10 cm s kys. hyaluronovou a octenidinem bal. á 10 ks (150011) 3901</t>
  </si>
  <si>
    <t>ZC702</t>
  </si>
  <si>
    <t>Krytí tegaderm   6,0 cm x  7,0 cm bal. á 100 ks 1624W</t>
  </si>
  <si>
    <t>ZK760</t>
  </si>
  <si>
    <t>Krytí tegaderm + PAD na i. v. vstupy bal. á 25 ks 9 x 10 cm 3586</t>
  </si>
  <si>
    <t>ZL669</t>
  </si>
  <si>
    <t>Krytí tegaderm diamond 10,0 cm x 12,0 cm bal. á 50 ks 1686</t>
  </si>
  <si>
    <t>ZK646</t>
  </si>
  <si>
    <t>Krytí tegaderm CHG 8,5 cm x 11,5 cm na CŽK-antibakt. bal. á 25 ks 1657R</t>
  </si>
  <si>
    <t>ZB404</t>
  </si>
  <si>
    <t>Náplast cosmos 8 cm x 1 m 5403353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</si>
  <si>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</si>
  <si>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</si>
  <si>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</si>
  <si>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</si>
  <si>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</si>
  <si>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</si>
  <si>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ZC885</t>
  </si>
  <si>
    <t>Náplast omnifix E 10 cm x 10 m 900650</t>
  </si>
  <si>
    <t>ZA540</t>
  </si>
  <si>
    <t>Náplast omnifix E 15 cm x 10 m 9006513</t>
  </si>
  <si>
    <t>ZA318</t>
  </si>
  <si>
    <t>Náplast transpore 1,25 cm x 9,14 m 1527-0</t>
  </si>
  <si>
    <t>ZD934</t>
  </si>
  <si>
    <t>Obinadlo elastické idealflex krátkotažné 12 cm x 5 m 931324</t>
  </si>
  <si>
    <t>ZN475</t>
  </si>
  <si>
    <t>Obinadlo elastické universal   8 cm x 5 m 1323100312</t>
  </si>
  <si>
    <t>ZN477</t>
  </si>
  <si>
    <t>Obinadlo elastické universal 12 cm x 5 m 1323100314</t>
  </si>
  <si>
    <t>ZA330</t>
  </si>
  <si>
    <t>Obinadlo fixa crep   8 cm x 4 m 1323100103</t>
  </si>
  <si>
    <t>ZA331</t>
  </si>
  <si>
    <t>Obinadlo fixa crep 10 cm x 4 m 1323100104</t>
  </si>
  <si>
    <t>ZA065</t>
  </si>
  <si>
    <t>Pás břišní - Verba č. 5 - 105 - 115 cm 932535</t>
  </si>
  <si>
    <t>ZA588</t>
  </si>
  <si>
    <t>Sada k odstranění stehů PEHA bal. á 30 ks 9919004</t>
  </si>
  <si>
    <t>ZA615</t>
  </si>
  <si>
    <t>Tampón cavilon 1 ml bal. á 25 ks 3343E</t>
  </si>
  <si>
    <t>ZA593</t>
  </si>
  <si>
    <t>Tampon sterilní stáčený 20 x 20 cm / 5 ks 28003+</t>
  </si>
  <si>
    <t>ZQ569</t>
  </si>
  <si>
    <t>Vata buničitá dělená cellin 2 role / 500 ks 40 x 50 mm 1230206310</t>
  </si>
  <si>
    <t>ZA446</t>
  </si>
  <si>
    <t>Vata buničitá přířezy 20 x 30 cm 1230200129</t>
  </si>
  <si>
    <t>50115060</t>
  </si>
  <si>
    <t>ZPr - ostatní (Z503)</t>
  </si>
  <si>
    <t>ZB372</t>
  </si>
  <si>
    <t>Ambuvak pro dospělé vak 1,0 l 7153000</t>
  </si>
  <si>
    <t>ZN618</t>
  </si>
  <si>
    <t>Brýle kyslíkové pro dospělé bal. á 100 ks A0100</t>
  </si>
  <si>
    <t>ZK977</t>
  </si>
  <si>
    <t>Cévka odsávací CH14 s přerušovačem sání, délka 50 cm, P01173a</t>
  </si>
  <si>
    <t>ZB770</t>
  </si>
  <si>
    <t>Držák jehly excentrický Holdex 450263</t>
  </si>
  <si>
    <t>ZB771</t>
  </si>
  <si>
    <t>Držák jehly základní 450201</t>
  </si>
  <si>
    <t>ZC498</t>
  </si>
  <si>
    <t>Držák močových sáčků UH 800800100</t>
  </si>
  <si>
    <t>ZI496</t>
  </si>
  <si>
    <t>Elektroda defibrilační pro dospělé QC 11996-000017</t>
  </si>
  <si>
    <t>ZQ490</t>
  </si>
  <si>
    <t>Elektroda EKG pěnová pr. 48 mm pro dospělé (ES GS48) H-108003</t>
  </si>
  <si>
    <t>ZA738</t>
  </si>
  <si>
    <t>Filtr mini spike zelený 4550242</t>
  </si>
  <si>
    <t>ZQ248</t>
  </si>
  <si>
    <t>Hadička spojovací HS 1,8 x 450 mm LL DEPH free 2200 045 ND</t>
  </si>
  <si>
    <t>ZB386</t>
  </si>
  <si>
    <t>Kanyla ET 7,5 s manžetou 9475E</t>
  </si>
  <si>
    <t>ZD809</t>
  </si>
  <si>
    <t>Kanyla vasofix 20G růžová safety 4269110S-01</t>
  </si>
  <si>
    <t>ZD808</t>
  </si>
  <si>
    <t>Kanyla vasofix 22G modrá safety 4269098S-01</t>
  </si>
  <si>
    <t>ZN410</t>
  </si>
  <si>
    <t>Katetr močový nelaton 16CH Silasil balónkový 28 dní bal. á 10 ks 186005-000160</t>
  </si>
  <si>
    <t>ZN411</t>
  </si>
  <si>
    <t>Katetr močový nelaton 18CH Silasil balónkový 28 dní bal. á 10 ks 186005-000180</t>
  </si>
  <si>
    <t>ZC743</t>
  </si>
  <si>
    <t>Katetr močový tiemann CH14 s balonkem bal. á 12 ks 9814-02</t>
  </si>
  <si>
    <t>ZK884</t>
  </si>
  <si>
    <t>Kohout trojcestný discofix modrý 4095111</t>
  </si>
  <si>
    <t>ZO372</t>
  </si>
  <si>
    <t>Konektor bezjehlový OptiSyte JIM:JSM4001</t>
  </si>
  <si>
    <t>ZP078</t>
  </si>
  <si>
    <t>Kontejner 25 ml PP šroubový sterilní uzávěr 2680/EST/SG</t>
  </si>
  <si>
    <t>ZD903</t>
  </si>
  <si>
    <t>Kontejner+ lopatka 30 ml nesterilní FLME25133</t>
  </si>
  <si>
    <t>ZK857</t>
  </si>
  <si>
    <t>Láhev zvlhčovače kyslíku RotaOx (970010014)  000-070-507</t>
  </si>
  <si>
    <t>ZB117</t>
  </si>
  <si>
    <t>Lanceta haemolance modrá plus low flow bal. á 100 ks DIS7371</t>
  </si>
  <si>
    <t>ZA728</t>
  </si>
  <si>
    <t>Lopatka ústní dřevěná lékařská nesterilní bal. á 100 ks 1320100655</t>
  </si>
  <si>
    <t>ZD815</t>
  </si>
  <si>
    <t>Manžeta TK k tonometru KVS LD7 + k monitoru Philips dospělá 14 x 50 cm KVS M1 5ZOM</t>
  </si>
  <si>
    <t>ZE159</t>
  </si>
  <si>
    <t>Nádoba na kontaminovaný odpad 2 l 15-0003</t>
  </si>
  <si>
    <t>ZR103</t>
  </si>
  <si>
    <t>Pás fixační  + pás (hrudník) , 60 x 25 +pás (hrudník), délka popruhů 230, zapínání- přezka 261603</t>
  </si>
  <si>
    <t>ZR104</t>
  </si>
  <si>
    <t>Pás fixační břicho, 60 x 25, délka popruhů 230, zapínání- přezka 261597</t>
  </si>
  <si>
    <t>ZR105</t>
  </si>
  <si>
    <t>Pás fixační nohy 38 x 10, délka popruhů 140, zapínání- přezka 261596</t>
  </si>
  <si>
    <t>ZR106</t>
  </si>
  <si>
    <t>Pás fixační ruce 28 x 10, délka popruhů 140, zapínání- přezka 261595</t>
  </si>
  <si>
    <t>ZP509</t>
  </si>
  <si>
    <t>Pinzeta UH sterilní I0600</t>
  </si>
  <si>
    <t>ZR122</t>
  </si>
  <si>
    <t>Podpěra hlavy PROFI mEPS vnější průměr: 30, vnitřní průměr: 16, výška: 7 291101</t>
  </si>
  <si>
    <t>ZJ672</t>
  </si>
  <si>
    <t>Pohár na moč 250 ml UH GAMA204809</t>
  </si>
  <si>
    <t>ZR110</t>
  </si>
  <si>
    <t>Polštář Déčko PROFI mEPS 125 x 90 291094</t>
  </si>
  <si>
    <t>ZR112</t>
  </si>
  <si>
    <t>Polštář Éčko koník PROFI mEPS 175 x 50 291050</t>
  </si>
  <si>
    <t>ZR113</t>
  </si>
  <si>
    <t>Polštář Géčko PROFI mEPS 150 x 75 291090</t>
  </si>
  <si>
    <t>ZR117</t>
  </si>
  <si>
    <t>Polštář Omega PROFI mEPS 95 x 80 291092</t>
  </si>
  <si>
    <t>ZR123</t>
  </si>
  <si>
    <t>Polštář zdravotní PROFI mEPS "podložní kolo" 45 x 40 291005</t>
  </si>
  <si>
    <t>ZL688</t>
  </si>
  <si>
    <t>Proužky Accu-Check Inform II Strip 50 EU1 á 50 ks 05942861041</t>
  </si>
  <si>
    <t>ZA883</t>
  </si>
  <si>
    <t>Rourka rektální CH18 délka 40 cm 19-18.100</t>
  </si>
  <si>
    <t>ZA831</t>
  </si>
  <si>
    <t>Rourka rektální CH20 délka 40 cm 19-20.100</t>
  </si>
  <si>
    <t>ZA884</t>
  </si>
  <si>
    <t>Rourka rektální CH22 délka 40 cm 19-22.100</t>
  </si>
  <si>
    <t>ZL689</t>
  </si>
  <si>
    <t>Roztok Accu-Check Performa Int´l Controls 1+2 level 04861736001</t>
  </si>
  <si>
    <t>ZR130</t>
  </si>
  <si>
    <t>Rukavice ochranná PROFI délka: 24, šířka 19 261618</t>
  </si>
  <si>
    <t>ZQ968</t>
  </si>
  <si>
    <t>Sáček močový s křížovou výpustí 2000 ml s hadičkou 150 cm bal. á 100 ks ZARWMD2000-150</t>
  </si>
  <si>
    <t>ZD616</t>
  </si>
  <si>
    <t>Set sterilní pro močovou katetrizaci+ aqua permanent 4 Mediset 753882</t>
  </si>
  <si>
    <t>ZD010</t>
  </si>
  <si>
    <t>Set sterilní pro žilní katetrizaci Mediset bal. á 16 ks 4752003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</si>
  <si>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</si>
  <si>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</si>
  <si>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</si>
  <si>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</si>
  <si>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</si>
  <si>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</si>
  <si>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</si>
  <si>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</si>
  <si>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</si>
  <si>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</si>
  <si>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ZB796</t>
  </si>
  <si>
    <t>Stříkačka injekční 3-dílná 30 ml LL Omnifix Solo bal. á 100 ks 4617304F</t>
  </si>
  <si>
    <t>ZN854</t>
  </si>
  <si>
    <t>Stříkačka injekční arteriální 3 ml bez jehly s heparinem bal. á 100 ks safePICO Aspirator 956-622</t>
  </si>
  <si>
    <t>ZO543</t>
  </si>
  <si>
    <t>Stříkačka injekční předplněná 0,9% NaCl 10 ml BD PosiFlush SP EMA bal. á 30 ks 306585</t>
  </si>
  <si>
    <t>ZO765</t>
  </si>
  <si>
    <t>Stříkačka injekční předplněná 0,9% NaCl 10 ml Omniflush bal. á 100 ks EM3513576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</si>
  <si>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</si>
  <si>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</si>
  <si>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</si>
  <si>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</si>
  <si>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ZP357</t>
  </si>
  <si>
    <t>Tyčinka vatová zvlhčující glycerín + citron bal. á 75 ks FTL-LS-15 - firma již nedodává</t>
  </si>
  <si>
    <t>ZP822</t>
  </si>
  <si>
    <t>Uzávěr dezinfekční CUROS k bezjehlovému vstupu se 70% IPA  CFF10-250R</t>
  </si>
  <si>
    <t>ZI931</t>
  </si>
  <si>
    <t>Uzávěr dezinfekční k bezjehlovému vstupu se 70% IPA  bal. 250 ks NCF-004</t>
  </si>
  <si>
    <t>ZA812</t>
  </si>
  <si>
    <t>Uzávěr do katetrů 4435001</t>
  </si>
  <si>
    <t>ZR126</t>
  </si>
  <si>
    <t>Váleček pod patu PROFI průměr 9, délka 15 261165</t>
  </si>
  <si>
    <t>ZR127</t>
  </si>
  <si>
    <t>Váleček pod rameno PROFI průměr 8, délka 20 261611</t>
  </si>
  <si>
    <t>ZB586</t>
  </si>
  <si>
    <t>Vzduchovod nosní PVC 7/9 KVS 321028 (579209)</t>
  </si>
  <si>
    <t>ZK799</t>
  </si>
  <si>
    <t>Zátka combi červená 4495101</t>
  </si>
  <si>
    <t>ZB755</t>
  </si>
  <si>
    <t>Zkumavka 1,0 ml K3 edta fialová 454034</t>
  </si>
  <si>
    <t>ZB756</t>
  </si>
  <si>
    <t>Zkumavka 3 ml K3 edta fialová 454086</t>
  </si>
  <si>
    <t>ZB757</t>
  </si>
  <si>
    <t>Zkumavka 6 ml K3 edta fialová 456036</t>
  </si>
  <si>
    <t>ZB754</t>
  </si>
  <si>
    <t>Zkumavka černá 2 ml 454073</t>
  </si>
  <si>
    <t>ZB777</t>
  </si>
  <si>
    <t>Zkumavka červená 3,5 ml gel 454071</t>
  </si>
  <si>
    <t>ZB761</t>
  </si>
  <si>
    <t>Zkumavka červená 4 ml 454092</t>
  </si>
  <si>
    <t>ZB774</t>
  </si>
  <si>
    <t>Zkumavka červená 5 ml gel 456071</t>
  </si>
  <si>
    <t>ZB759</t>
  </si>
  <si>
    <t>Zkumavka červená 8 ml gel 455071</t>
  </si>
  <si>
    <t>ZB763</t>
  </si>
  <si>
    <t>Zkumavka červená 9 ml 455092</t>
  </si>
  <si>
    <t>ZB775</t>
  </si>
  <si>
    <t>Zkumavka koagulace modrá Quick 4 ml modrá 454329</t>
  </si>
  <si>
    <t>ZI182</t>
  </si>
  <si>
    <t>Zkumavka močová + aplikátor s chem.stabilizátorem UriSwab žlutá 802CE.A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</si>
  <si>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</si>
  <si>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</si>
  <si>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</si>
  <si>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</si>
  <si>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</si>
  <si>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</si>
  <si>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50115063</t>
  </si>
  <si>
    <t>ZPr - vaky, sety (Z528)</t>
  </si>
  <si>
    <t>ZA715</t>
  </si>
  <si>
    <t>Set infuzní intrafix primeline classic 150 cm 4062957</t>
  </si>
  <si>
    <t>50115064</t>
  </si>
  <si>
    <t>ZPr - šicí materiál (Z529)</t>
  </si>
  <si>
    <t>ZB217</t>
  </si>
  <si>
    <t>Šití dafilon modrý 3/0 (2) bal. á 36 ks C0932353</t>
  </si>
  <si>
    <t>50115065</t>
  </si>
  <si>
    <t>ZPr - vpichovací materiál (Z530)</t>
  </si>
  <si>
    <t>ZA835</t>
  </si>
  <si>
    <t>Jehla injekční 0,6 x 25 mm modrá 4657667</t>
  </si>
  <si>
    <t>ZA834</t>
  </si>
  <si>
    <t>Jehla injekční 0,7 x 40 mm černá 4660021</t>
  </si>
  <si>
    <t>ZB556</t>
  </si>
  <si>
    <t>Jehla injekční 1,2 x 40 mm růžová 4665120</t>
  </si>
  <si>
    <t>ZK649</t>
  </si>
  <si>
    <t>Jehla inzulínová BD 30 G x 8 mm Micro-Fine plus bal. á 100 ks 320214</t>
  </si>
  <si>
    <t>ZB768</t>
  </si>
  <si>
    <t>Jehla vakuová 216/38 mm zelená 450076</t>
  </si>
  <si>
    <t>50115067</t>
  </si>
  <si>
    <t>ZPr - rukavice (Z532)</t>
  </si>
  <si>
    <t>ZK474</t>
  </si>
  <si>
    <t>Rukavice operační latex s pudrem sterilní ansell, vasco surgical powderet vel. 6,5 6035518 (303503)</t>
  </si>
  <si>
    <t>ZK476</t>
  </si>
  <si>
    <t>Rukavice operační latex s pudrem sterilní ansell, vasco surgical powderet vel. 7,5 6035534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</si>
  <si>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</si>
  <si>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</si>
  <si>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</si>
  <si>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</si>
  <si>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</si>
  <si>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</si>
  <si>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ZP949</t>
  </si>
  <si>
    <t>Rukavice vyšetřovací nitril basic bez pudru modré XL bal. á 170 ks 44753</t>
  </si>
  <si>
    <t>50115079</t>
  </si>
  <si>
    <t>ZPr - internzivní péče (Z542)</t>
  </si>
  <si>
    <t>ZB173</t>
  </si>
  <si>
    <t>Maska kyslíková dospělá s hadičkou a nosní svorkou (OS/100) H-103013</t>
  </si>
  <si>
    <t>ZN620</t>
  </si>
  <si>
    <t>Maska kyslíková dospělá s nebulizací a hadičkou 2 m bal. á 100 ks A0400</t>
  </si>
  <si>
    <t>50115089</t>
  </si>
  <si>
    <t>ZPr - katetry PICC/MIDLINE (Z554)</t>
  </si>
  <si>
    <t>ZM985</t>
  </si>
  <si>
    <t>Fixace k CVC a PICC atraumatická GripLock bal. á 100 ks 3601CVC</t>
  </si>
  <si>
    <t>ZQ179</t>
  </si>
  <si>
    <t>Katetr CVC 1 lumen 4 Fr x 50 cm PICC ARROW Interventional Radiology set tlakový EU-25041-IR</t>
  </si>
  <si>
    <t>ZQ367</t>
  </si>
  <si>
    <t>Set rouškovací PICC Combiset CŽK s celotělovou rouškou (HARTMANN) bal. á 5 ks 2375031</t>
  </si>
  <si>
    <t>50115040</t>
  </si>
  <si>
    <t>laboratorní materiál (Z505)</t>
  </si>
  <si>
    <t>ZC052</t>
  </si>
  <si>
    <t>Tlouček drsný 24 x 115 mm JIZE213A/1</t>
  </si>
  <si>
    <t>ZA315</t>
  </si>
  <si>
    <t>Kompresa NT 5 x 5 cm/2 ks sterilní 26501</t>
  </si>
  <si>
    <t>ZN814</t>
  </si>
  <si>
    <t>Krytí gelové na rány ActiMaris bal. á 20g 3097749</t>
  </si>
  <si>
    <t>ZJ687</t>
  </si>
  <si>
    <t>Krytí hemostatické gelitaspon tampon   80 x 30 mm bal. á 5 ks GS -210</t>
  </si>
  <si>
    <t>ZD231</t>
  </si>
  <si>
    <t>Krytí hydrotul 10 x 12 cm bal. á 10 ks 499583</t>
  </si>
  <si>
    <t>ZA486</t>
  </si>
  <si>
    <t>Krytí mastný tyl jelonet   5 x 5 cm á 50 ks 7403</t>
  </si>
  <si>
    <t>ZG612</t>
  </si>
  <si>
    <t>Krytí mepilex 10 x 10 cm bal. á 5 ks 294100</t>
  </si>
  <si>
    <t>ZE894</t>
  </si>
  <si>
    <t>Krytí mepilex transfer Ag 7,5 x 8,5 cm bal. á 10 ks 394000</t>
  </si>
  <si>
    <t>ZG614</t>
  </si>
  <si>
    <t>Krytí mepitel one 12 x 15 cm bal. á 5 ks 289400</t>
  </si>
  <si>
    <t>ZN815</t>
  </si>
  <si>
    <t>Krytí roztok k čištění a hojenní ran ActiMaris Forte 300 ml 3098077</t>
  </si>
  <si>
    <t>ZA526</t>
  </si>
  <si>
    <t>Krytí sorbalgon 10 x 10 cm bal. á 10 ks 999595</t>
  </si>
  <si>
    <t>ZH011</t>
  </si>
  <si>
    <t>Náplast micropore 1,25 cm x 9,14 m bal. á 24 ks 1530-0</t>
  </si>
  <si>
    <t>ZH012</t>
  </si>
  <si>
    <t>Náplast micropore 2,50 cm x 9,10 m 840W-1</t>
  </si>
  <si>
    <t>ZA450</t>
  </si>
  <si>
    <t>Náplast omniplast 1,25 cm x 9,1 m 9004520</t>
  </si>
  <si>
    <t>ZN366</t>
  </si>
  <si>
    <t>Náplast poinjekční elastická tkaná jednotl. baleno 19 mm x 72 mm P-CURE1972ELAST</t>
  </si>
  <si>
    <t>ZB084</t>
  </si>
  <si>
    <t>Náplast transpore 2,50 cm x 9,14 m 1527-1 - nahrazeno ZQ117</t>
  </si>
  <si>
    <t>ZN476</t>
  </si>
  <si>
    <t>Obinadlo elastické universal 15 cm x 5 m 1323100315</t>
  </si>
  <si>
    <t>ZP212</t>
  </si>
  <si>
    <t>Obvaz elastický síťový pruban Tg-fix vel. C paže, noha, loket 25 m 24252</t>
  </si>
  <si>
    <t>ZA443</t>
  </si>
  <si>
    <t>Šátek trojcípý NT 136 x 96 x 96 cm 20002</t>
  </si>
  <si>
    <t>ZN473</t>
  </si>
  <si>
    <t>Vata obvazová 200 g nesterilní skládaná 1321900103</t>
  </si>
  <si>
    <t>ZN409</t>
  </si>
  <si>
    <t>Katetr močový nelaton 14CH Silasil balónkový 28 dní bal. á 10 ks 186005-000140</t>
  </si>
  <si>
    <t>ZN412</t>
  </si>
  <si>
    <t>Katetr močový nelaton 20CH Silasil balónkový 28 dní bal. á 10 ks 186005-000200</t>
  </si>
  <si>
    <t>ZC682</t>
  </si>
  <si>
    <t>Katetr močový nelaton á 100 ks CH12 14-12.100</t>
  </si>
  <si>
    <t>ZO087</t>
  </si>
  <si>
    <t>Konektor flocare na aplikační set s konektorem Luer NOVÝ 30 ks 589735</t>
  </si>
  <si>
    <t>ZO083</t>
  </si>
  <si>
    <t>Konektor flocare transition NOVÝ 30 ks (je součástí setu) 589732</t>
  </si>
  <si>
    <t>ZB249</t>
  </si>
  <si>
    <t>Sáček močový s křížovou výpustí 2000 ml s hadičkou 90 cm ZAR-TNU201601</t>
  </si>
  <si>
    <t>ZA967</t>
  </si>
  <si>
    <t>Set flocare pro enterální výživu 800 Pack Transition nový pro vaky ( APA 3386175) 586512</t>
  </si>
  <si>
    <t>ZQ967</t>
  </si>
  <si>
    <t>Stříkačka inzulínová 0,5 ml s jehlou 29 G sterilní bal. á 100 ks IS0529G</t>
  </si>
  <si>
    <t>ZP300</t>
  </si>
  <si>
    <t>Škrtidlo se sponou pro dospělé bez latexu modré délka 400 mm 09820-B</t>
  </si>
  <si>
    <t>ZK475</t>
  </si>
  <si>
    <t>Rukavice operační latex s pudrem sterilní ansell, vasco surgical powderet vel. 7 6035526 (303504EU)</t>
  </si>
  <si>
    <t>ZB762</t>
  </si>
  <si>
    <t>Zkumavka červená 6 ml 456092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</si>
  <si>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</si>
  <si>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</si>
  <si>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</si>
  <si>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</si>
  <si>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</si>
  <si>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</si>
  <si>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</si>
  <si>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</si>
  <si>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</si>
  <si>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</si>
  <si>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</si>
  <si>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</si>
  <si>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</si>
  <si>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</si>
  <si>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</si>
  <si>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ošetřovatelé</t>
  </si>
  <si>
    <t>sanitáři</t>
  </si>
  <si>
    <t>THP</t>
  </si>
  <si>
    <t>Specializovaná ambulantní péče</t>
  </si>
  <si>
    <t>101 - Pracoviště interního lékařství</t>
  </si>
  <si>
    <t>106 - Pracoviště geriatrie</t>
  </si>
  <si>
    <t xml:space="preserve">9F9 - Pracov. ústavní péče na ošetřovatelském lůžku - F 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</si>
  <si>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</si>
  <si>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</si>
  <si>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</si>
  <si>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</si>
  <si>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</si>
  <si>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</si>
  <si>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Bača Jakub</t>
  </si>
  <si>
    <t>Kabrhelová Kateřina</t>
  </si>
  <si>
    <t>Machačová Martina</t>
  </si>
  <si>
    <t>Pavlů Naděžda</t>
  </si>
  <si>
    <t>Saparová Lenka</t>
  </si>
  <si>
    <t>Zdravotní výkony vykázané na pracovišti v rámci ambulantní péče dle lékařů *</t>
  </si>
  <si>
    <t>9F9</t>
  </si>
  <si>
    <t>V</t>
  </si>
  <si>
    <t>09511</t>
  </si>
  <si>
    <t>MINIMÁLNÍ KONTAKT LÉKAŘE S PACIENTEM</t>
  </si>
  <si>
    <t>06</t>
  </si>
  <si>
    <t>101</t>
  </si>
  <si>
    <t>1</t>
  </si>
  <si>
    <t>0000499</t>
  </si>
  <si>
    <t>0007981</t>
  </si>
  <si>
    <t>0055824</t>
  </si>
  <si>
    <t>0067547</t>
  </si>
  <si>
    <t>ALMIRAL</t>
  </si>
  <si>
    <t>0207313</t>
  </si>
  <si>
    <t>INJECTIO PROCAINII CHLORATI ARDEAPHARMA</t>
  </si>
  <si>
    <t>0107297</t>
  </si>
  <si>
    <t>0,9% SODIUM CHLORIDE IN WATER FOR INJECTION FRESEN</t>
  </si>
  <si>
    <t>09220</t>
  </si>
  <si>
    <t>KANYLACE PERIFERNÍ ŽÍLY VČETNĚ INFÚZE</t>
  </si>
  <si>
    <t>09551</t>
  </si>
  <si>
    <t>SIGNÁLNÍ VÝKON - INFORMACE O VYDÁNÍ ROZHODNUTÍ O U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</si>
  <si>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</si>
  <si>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</si>
  <si>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</si>
  <si>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</si>
  <si>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</si>
  <si>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</si>
  <si>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16022</t>
  </si>
  <si>
    <t>CÍLENÉ VYŠETŘENÍ GERIATREM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</si>
  <si>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</si>
  <si>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</si>
  <si>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</si>
  <si>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</si>
  <si>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</si>
  <si>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</si>
  <si>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11021</t>
  </si>
  <si>
    <t>KOMPLEXNÍ VYŠETŘENÍ INTERNISTOU</t>
  </si>
  <si>
    <t>09223</t>
  </si>
  <si>
    <t>INTRAVENÓZNÍ INFÚZE U DOSPĚLÉHO NEBO DÍTĚTE NAD 10</t>
  </si>
  <si>
    <t>11023</t>
  </si>
  <si>
    <t>KONTROLNÍ VYŠETŘENÍ INTERNISTOU</t>
  </si>
  <si>
    <t>09523</t>
  </si>
  <si>
    <t>EDUKAČNÍ POHOVOR LÉKAŘE S NEMOCNÝM ČI RODINOU</t>
  </si>
  <si>
    <t>09115</t>
  </si>
  <si>
    <t>ODBĚR BIOLOGICKÉHO MATERIÁLU JINÉHO NEŽ KREV NA KV</t>
  </si>
  <si>
    <t>16023</t>
  </si>
  <si>
    <t>KONTROLNÍ VYŠETŘENÍ GERIATREM</t>
  </si>
  <si>
    <t>106</t>
  </si>
  <si>
    <t>0058249</t>
  </si>
  <si>
    <t>0107295</t>
  </si>
  <si>
    <t>0214745</t>
  </si>
  <si>
    <t>THIOGAMMA TURBO SET</t>
  </si>
  <si>
    <t>0208466</t>
  </si>
  <si>
    <t>0107299</t>
  </si>
  <si>
    <t>09127</t>
  </si>
  <si>
    <t>EKG VYŠETŘENÍ</t>
  </si>
  <si>
    <t>09227</t>
  </si>
  <si>
    <t>I. V. APLIKACE KRVE NEBO KREVNÍCH DERIVÁTŮ</t>
  </si>
  <si>
    <t>09237</t>
  </si>
  <si>
    <t>OŠETŘENÍ A PŘEVAZ RÁNY VČETNĚ OŠETŘENÍ KOŽNÍCH A P</t>
  </si>
  <si>
    <t>09241</t>
  </si>
  <si>
    <t>OŠETŘENÍ A PŘEVAZ RÁNY, KOŽNÍCH A PODKOŽNÍCH AFEKC</t>
  </si>
  <si>
    <t>09550</t>
  </si>
  <si>
    <t>SIGNÁLNÍ VÝKON - INFORMACE O VYDÁNÍ ROZHODNUTÍ O D</t>
  </si>
  <si>
    <t>16021</t>
  </si>
  <si>
    <t>KOMPLEXNÍ VYŠETŘENÍ GERIATREM</t>
  </si>
  <si>
    <t>16110</t>
  </si>
  <si>
    <t>TEST AKTIVIT DENNÍHO ŽIVOTA V GERIATRII</t>
  </si>
  <si>
    <t>16120</t>
  </si>
  <si>
    <t>TEST MENTÁLNÍCH FUNKCÍ V GERIATRII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</si>
  <si>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</si>
  <si>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</si>
  <si>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</si>
  <si>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</si>
  <si>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</si>
  <si>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</si>
  <si>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</si>
  <si>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</si>
  <si>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</si>
  <si>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</si>
  <si>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</si>
  <si>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</si>
  <si>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</si>
  <si>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</si>
  <si>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</si>
  <si>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</si>
  <si>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</si>
  <si>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</si>
  <si>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</si>
  <si>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</si>
  <si>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</si>
  <si>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</si>
  <si>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</si>
  <si>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</si>
  <si>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</si>
  <si>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</si>
  <si>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</si>
  <si>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</si>
  <si>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</si>
  <si>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</si>
  <si>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</si>
  <si>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</si>
  <si>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</si>
  <si>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</si>
  <si>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</si>
  <si>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</si>
  <si>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</si>
  <si>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</si>
  <si>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</si>
  <si>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</si>
  <si>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</si>
  <si>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</si>
  <si>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</si>
  <si>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1F6</t>
  </si>
  <si>
    <t>0003952</t>
  </si>
  <si>
    <t>AMIKIN 500 MG</t>
  </si>
  <si>
    <t>0011592</t>
  </si>
  <si>
    <t>0011706</t>
  </si>
  <si>
    <t>0016600</t>
  </si>
  <si>
    <t>0020605</t>
  </si>
  <si>
    <t>COLOMYCIN INJEKCE 1 000 000 MEZINÁRODNÍCH JEDNOTEK</t>
  </si>
  <si>
    <t>0026127</t>
  </si>
  <si>
    <t>TYGACIL</t>
  </si>
  <si>
    <t>0064831</t>
  </si>
  <si>
    <t>AXETINE</t>
  </si>
  <si>
    <t>0066137</t>
  </si>
  <si>
    <t>OFLOXIN INF</t>
  </si>
  <si>
    <t>0072972</t>
  </si>
  <si>
    <t>AMOKSIKLAV 1,2 G</t>
  </si>
  <si>
    <t>0076353</t>
  </si>
  <si>
    <t>FORTUM</t>
  </si>
  <si>
    <t>0094155</t>
  </si>
  <si>
    <t>ABAKTAL</t>
  </si>
  <si>
    <t>0094176</t>
  </si>
  <si>
    <t>CEFOTAXIME LEK</t>
  </si>
  <si>
    <t>0096414</t>
  </si>
  <si>
    <t>GENTAMICIN LEK</t>
  </si>
  <si>
    <t>0097000</t>
  </si>
  <si>
    <t>METRONIDAZOLE 0,5%-POLPHARMA</t>
  </si>
  <si>
    <t>0112782</t>
  </si>
  <si>
    <t>GENTAMICIN B.BRAUN</t>
  </si>
  <si>
    <t>0112786</t>
  </si>
  <si>
    <t>0131654</t>
  </si>
  <si>
    <t>CEFTAZIDIM KABI</t>
  </si>
  <si>
    <t>0131656</t>
  </si>
  <si>
    <t>0137499</t>
  </si>
  <si>
    <t>KLACID I.V.</t>
  </si>
  <si>
    <t>0142077</t>
  </si>
  <si>
    <t>0144328</t>
  </si>
  <si>
    <t>GARAMYCIN SCHWAMM</t>
  </si>
  <si>
    <t>0151458</t>
  </si>
  <si>
    <t>CEFUROXIM KABI</t>
  </si>
  <si>
    <t>0156258</t>
  </si>
  <si>
    <t>VANCOMYCIN KABI</t>
  </si>
  <si>
    <t>0156259</t>
  </si>
  <si>
    <t>0162187</t>
  </si>
  <si>
    <t>CIPROFLOXACIN KABI</t>
  </si>
  <si>
    <t>0164401</t>
  </si>
  <si>
    <t>0166269</t>
  </si>
  <si>
    <t>0201030</t>
  </si>
  <si>
    <t>0064835</t>
  </si>
  <si>
    <t>0113453</t>
  </si>
  <si>
    <t>0156835</t>
  </si>
  <si>
    <t>0129834</t>
  </si>
  <si>
    <t>0129836</t>
  </si>
  <si>
    <t>0166265</t>
  </si>
  <si>
    <t>0195147</t>
  </si>
  <si>
    <t>0183812</t>
  </si>
  <si>
    <t>0183817</t>
  </si>
  <si>
    <t>0203855</t>
  </si>
  <si>
    <t>0216183</t>
  </si>
  <si>
    <t>KLACID</t>
  </si>
  <si>
    <t>0207116</t>
  </si>
  <si>
    <t>0216199</t>
  </si>
  <si>
    <t>0208820</t>
  </si>
  <si>
    <t>0129838</t>
  </si>
  <si>
    <t>0064942</t>
  </si>
  <si>
    <t>2</t>
  </si>
  <si>
    <t>0007917</t>
  </si>
  <si>
    <t>Erytrocyty bez buffy coatu</t>
  </si>
  <si>
    <t>0007955</t>
  </si>
  <si>
    <t>Erytrocyty deleukotizované</t>
  </si>
  <si>
    <t>0207921</t>
  </si>
  <si>
    <t>Plazma čerstvá zmrazená</t>
  </si>
  <si>
    <t>3</t>
  </si>
  <si>
    <t>0071602</t>
  </si>
  <si>
    <t>FIXÁTOR ZEVNÍ JEDNOROVIN./DVOUROVIN.TRUBKOVÝ SYNTH</t>
  </si>
  <si>
    <t>0073679</t>
  </si>
  <si>
    <t>00601</t>
  </si>
  <si>
    <t>OD TYPU 01 - PRO NEMOCNICE TYPU 3, (KATEGORIE 6)</t>
  </si>
  <si>
    <t>00880</t>
  </si>
  <si>
    <t>ROZLIŠENÍ VYKÁZANÉ HOSPITALIZACE JAKO: = NOVÁ HOSP</t>
  </si>
  <si>
    <t>00881</t>
  </si>
  <si>
    <t>ROZLIŠENÍ VYKÁZANÉ HOSPITALIZACE JAKO: = POKRAČOVÁ</t>
  </si>
  <si>
    <t>99999</t>
  </si>
  <si>
    <t>Nespecifikovany vykon</t>
  </si>
  <si>
    <t>00698</t>
  </si>
  <si>
    <t>OD TYPU 98 - PRO NEMOCNICE TYPU 3, (KATEGORIE 6) -</t>
  </si>
  <si>
    <t>11501</t>
  </si>
  <si>
    <t>ENTERÁLNÍ VÝŽIVA</t>
  </si>
  <si>
    <t>5F1</t>
  </si>
  <si>
    <t>51353</t>
  </si>
  <si>
    <t>PUNKCE, ODSÁTÍ TENKÉHO STŘEVA, MANIPULACE SE STŘEV</t>
  </si>
  <si>
    <t>51819</t>
  </si>
  <si>
    <t>OŠETŘENÍ A OBVAZ ROZSÁHLÉ RÁNY V CELKOVÉ ANESTEZII</t>
  </si>
  <si>
    <t>51850</t>
  </si>
  <si>
    <t>PŘEVAZ RÁNY METODOU V. A. C. (VACUUM ASISTED CLOSU</t>
  </si>
  <si>
    <t>62310</t>
  </si>
  <si>
    <t>NEKREKTOMIE DO 1% POVRCHU TĚLA</t>
  </si>
  <si>
    <t>66851</t>
  </si>
  <si>
    <t>AMPUTACE DLOUHÉ KOSTI / EXARTIKULACE VELKÉHO KLOUB</t>
  </si>
  <si>
    <t>5F3</t>
  </si>
  <si>
    <t>66127</t>
  </si>
  <si>
    <t>MANIPULACE V CELKOVÉ NEBO LOKÁLNÍ ANESTÉZII</t>
  </si>
  <si>
    <t>66825</t>
  </si>
  <si>
    <t>UPRAVENÍ ZEVNÍHO FIXATÉRU</t>
  </si>
  <si>
    <t>6F1</t>
  </si>
  <si>
    <t>09233</t>
  </si>
  <si>
    <t>INJEKČNÍ OKRSKOVÁ ANESTÉZIE</t>
  </si>
  <si>
    <t>62710</t>
  </si>
  <si>
    <t>SÍŤOVÁNÍ (MESHOVÁNÍ) ŠTĚPU DO ROZSAHU 5 % Z POVRCH</t>
  </si>
  <si>
    <t>62410</t>
  </si>
  <si>
    <t>ŠTĚP PŘI POPÁLENÍ - DLAŇ, DORSUM RUKY, NOHY NEBO D</t>
  </si>
  <si>
    <t>62610</t>
  </si>
  <si>
    <t>ODBĚR DERMOEPIDERMÁLNÍHO ŠTĚPU DO 1 % POVRCHU TĚLA</t>
  </si>
  <si>
    <t>6F6</t>
  </si>
  <si>
    <t>66623</t>
  </si>
  <si>
    <t>PROSTÁ EXTRAKCE ENDOPROTÉZY - CEMENTOVANÉ</t>
  </si>
  <si>
    <t>66659</t>
  </si>
  <si>
    <t>SYNOVEKTOMIE KOLENA A DALŠÍCH VELKÝCH KLOUBŮ</t>
  </si>
  <si>
    <t>66829</t>
  </si>
  <si>
    <t>ZAVEDENÍ PROPLACHOVÉ LAVÁŽE</t>
  </si>
  <si>
    <t>66919</t>
  </si>
  <si>
    <t>SEKVESTROTOMIE</t>
  </si>
  <si>
    <t>09569</t>
  </si>
  <si>
    <t>ZÁKROK NA PRAVÉ STRANĚ</t>
  </si>
  <si>
    <t>0082145</t>
  </si>
  <si>
    <t>NPWT-RENASYS GO SBĚRNÁ NÁDOBA MALÁ</t>
  </si>
  <si>
    <t>0082142</t>
  </si>
  <si>
    <t>NPWT-RENASYS F PŘEVAZOVÝ SET STŘEDNÍ M</t>
  </si>
  <si>
    <t>0082141</t>
  </si>
  <si>
    <t>NPWT-RENASYS F PŘEVAZOVÝ SET MALÝ S</t>
  </si>
  <si>
    <t>0082143</t>
  </si>
  <si>
    <t>NPWT-RENASYS F PŘEVAZOVÝ SET VELKÝ L</t>
  </si>
  <si>
    <t>00605</t>
  </si>
  <si>
    <t>OD TYPU 05 - PRO NEMOCNICE TYPU 3, (KATEGORIE 6)</t>
  </si>
  <si>
    <t>00705</t>
  </si>
  <si>
    <t>OD TYPU 05 - PRO LÉČEBNY, (KATEGORIE 7)</t>
  </si>
  <si>
    <t>16032</t>
  </si>
  <si>
    <t>EVALUACE STAVU PACIENTA S OHLEDEM NA GERIATRICKÉ S</t>
  </si>
  <si>
    <t>16034</t>
  </si>
  <si>
    <t>STANOVENÍ KOMPLEXNÍHO PLÁNU LÉČBY ODBORNÍKEM MEDIC</t>
  </si>
  <si>
    <t>9H9</t>
  </si>
  <si>
    <t>31</t>
  </si>
  <si>
    <t>32</t>
  </si>
  <si>
    <t>50</t>
  </si>
  <si>
    <t>59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</si>
  <si>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</si>
  <si>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</si>
  <si>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</si>
  <si>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</si>
  <si>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00123</t>
  </si>
  <si>
    <t xml:space="preserve">DLOUHODOBÁ MECHANICKÁ VENTILACE &gt; 240 HODIN (11-21 DNÍ) S EKO                                       </t>
  </si>
  <si>
    <t>00131</t>
  </si>
  <si>
    <t xml:space="preserve">DLOUHODOBÁ MECHANICKÁ VENTILACE &gt; 96 HODIN (5-10 DNÍ) S EKONO                                       </t>
  </si>
  <si>
    <t>00132</t>
  </si>
  <si>
    <t>00133</t>
  </si>
  <si>
    <t>01011</t>
  </si>
  <si>
    <t xml:space="preserve">KRANIOTOMIE BEZ CC                                                                                  </t>
  </si>
  <si>
    <t>01062</t>
  </si>
  <si>
    <t xml:space="preserve">JINÉ VÝKONY PŘI ONEMOCNĚNÍCH A PORUCHÁCH NERVOVÉHO SYSTÉMU S                                        </t>
  </si>
  <si>
    <t>01063</t>
  </si>
  <si>
    <t>01070</t>
  </si>
  <si>
    <t xml:space="preserve">ENDOVASKULÁRNÍ VÝKONY PŘI MOZKOVÉM INFARKTU                                                         </t>
  </si>
  <si>
    <t>01301</t>
  </si>
  <si>
    <t xml:space="preserve">PORUCHY A PORANĚNÍ MÍCHY BEZ CC                                                                     </t>
  </si>
  <si>
    <t>01303</t>
  </si>
  <si>
    <t xml:space="preserve">PORUCHY A PORANĚNÍ MÍCHY S MCC                                                                      </t>
  </si>
  <si>
    <t>01311</t>
  </si>
  <si>
    <t xml:space="preserve">MALIGNÍ ONEMOCNĚNÍ, NĚKTERÉ INFEKCE A DEGENERATIVNÍ PORUCHY N                                       </t>
  </si>
  <si>
    <t>01312</t>
  </si>
  <si>
    <t>01313</t>
  </si>
  <si>
    <t>01321</t>
  </si>
  <si>
    <t xml:space="preserve">ROZTROUŠENÁ SKLERÓZA A CEREBELÁRNÍ ATAXIE BEZ CC                                                    </t>
  </si>
  <si>
    <t>01322</t>
  </si>
  <si>
    <t xml:space="preserve">ROZTROUŠENÁ SKLERÓZA A CEREBELÁRNÍ ATAXIE S CC                                                      </t>
  </si>
  <si>
    <t>01323</t>
  </si>
  <si>
    <t xml:space="preserve">ROZTROUŠENÁ SKLERÓZA A CEREBELÁRNÍ ATAXIE S MCC                                    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</si>
  <si>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</si>
  <si>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</si>
  <si>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</si>
  <si>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</si>
  <si>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</si>
  <si>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</si>
  <si>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</si>
  <si>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</si>
  <si>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</si>
  <si>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</si>
  <si>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</si>
  <si>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</si>
  <si>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01351</t>
  </si>
  <si>
    <t xml:space="preserve">NESPECIFICKÁ CÉVNÍ MOZKOVÁ PŘÍHODA A PRECEREBRÁLNÍ OKLUZE BEZ                                       </t>
  </si>
  <si>
    <t>01352</t>
  </si>
  <si>
    <t>01353</t>
  </si>
  <si>
    <t>01362</t>
  </si>
  <si>
    <t xml:space="preserve">TRANZITORNÍ ISCHEMICKÁ ATAKA S CC                                                                   </t>
  </si>
  <si>
    <t>01372</t>
  </si>
  <si>
    <t xml:space="preserve">PORUCHY KRANIÁLNÍCH A PERIFERNÍCH NERVŮ S CC                                                        </t>
  </si>
  <si>
    <t>01373</t>
  </si>
  <si>
    <t xml:space="preserve">PORUCHY KRANIÁLNÍCH A PERIFERNÍCH NERVŮ S MCC                                                       </t>
  </si>
  <si>
    <t>01393</t>
  </si>
  <si>
    <t xml:space="preserve">NEBAKTERIÁLNÍ INFEKCE NERVOVÉHO SYSTÉMU, KROMĚ VIROVÉ MENINGI                                       </t>
  </si>
  <si>
    <t>01421</t>
  </si>
  <si>
    <t xml:space="preserve">EPILEPTICKÝ ZÁCHVAT BEZ CC                                                                          </t>
  </si>
  <si>
    <t>01423</t>
  </si>
  <si>
    <t xml:space="preserve">EPILEPTICKÝ ZÁCHVAT S MCC                                                                           </t>
  </si>
  <si>
    <t>01441</t>
  </si>
  <si>
    <t xml:space="preserve">KRANIÁLNÍ A INTRAKRANIÁLNÍ PORANĚNÍ BEZ CC                                                          </t>
  </si>
  <si>
    <t>01451</t>
  </si>
  <si>
    <t xml:space="preserve">OTŘES MOZKU BEZ CC                                                                                  </t>
  </si>
  <si>
    <t>01452</t>
  </si>
  <si>
    <t xml:space="preserve">OTŘES MOZKU S CC  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</si>
  <si>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</si>
  <si>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</si>
  <si>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</si>
  <si>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</si>
  <si>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02312</t>
  </si>
  <si>
    <t xml:space="preserve">NEUROLOGICKÉ A CÉVNÍ PORUCHY OKA S CC                                                               </t>
  </si>
  <si>
    <t>03053</t>
  </si>
  <si>
    <t xml:space="preserve">VÝKONY NA DUTINÁCH A MASTOIDU S MCC                                                                 </t>
  </si>
  <si>
    <t>03311</t>
  </si>
  <si>
    <t xml:space="preserve">PORUCHY ROVNOVÁHY BEZ CC                                                                            </t>
  </si>
  <si>
    <t>03312</t>
  </si>
  <si>
    <t xml:space="preserve">PORUCHY ROVNOVÁHY S CC                                                                              </t>
  </si>
  <si>
    <t>03332</t>
  </si>
  <si>
    <t xml:space="preserve">EPIGLOTITIS, OTITIS MEDIA, INFEKCE HORNÍCH CEST DÝCHACÍCH, LA                                       </t>
  </si>
  <si>
    <t>03333</t>
  </si>
  <si>
    <t>04032</t>
  </si>
  <si>
    <t xml:space="preserve">JINÉ VÝKONY PŘI PORUCHÁCH A ONEMOCNĚNÍCH DÝCHACÍHO SYSTÉMU S                                        </t>
  </si>
  <si>
    <t>04033</t>
  </si>
  <si>
    <t>04310</t>
  </si>
  <si>
    <t xml:space="preserve">RESPIRAČNÍ SELHÁNÍ   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</si>
  <si>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</si>
  <si>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</si>
  <si>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</si>
  <si>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</si>
  <si>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</si>
  <si>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</si>
  <si>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04341</t>
  </si>
  <si>
    <t xml:space="preserve">MALIGNÍ ONEMOCNĚNÍ DÝCHACÍHO SYSTÉMU BEZ CC                                                         </t>
  </si>
  <si>
    <t>04342</t>
  </si>
  <si>
    <t xml:space="preserve">MALIGNÍ ONEMOCNĚNÍ DÝCHACÍHO SYSTÉMU S CC                                                           </t>
  </si>
  <si>
    <t>04343</t>
  </si>
  <si>
    <t xml:space="preserve">MALIGNÍ ONEMOCNĚNÍ DÝCHACÍHO SYSTÉMU S MCC                                                          </t>
  </si>
  <si>
    <t>04351</t>
  </si>
  <si>
    <t xml:space="preserve">INFEKCE A ZÁNĚTY DÝCHACÍHO SYSTÉMU BEZ CC                                                           </t>
  </si>
  <si>
    <t>04352</t>
  </si>
  <si>
    <t xml:space="preserve">INFEKCE A ZÁNĚTY DÝCHACÍHO SYSTÉMU S CC                                                             </t>
  </si>
  <si>
    <t>04353</t>
  </si>
  <si>
    <t xml:space="preserve">INFEKCE A ZÁNĚTY DÝCHACÍHO SYSTÉMU S MCC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</si>
  <si>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</si>
  <si>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</si>
  <si>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</si>
  <si>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</si>
  <si>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</si>
  <si>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</si>
  <si>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04372</t>
  </si>
  <si>
    <t xml:space="preserve">CHRONICKÁ OBSTRUKTIVNÍ PLICNÍ NEMOC S CC                                                            </t>
  </si>
  <si>
    <t>04373</t>
  </si>
  <si>
    <t xml:space="preserve">CHRONICKÁ OBSTRUKTIVNÍ PLICNÍ NEMOC S MCC                                                           </t>
  </si>
  <si>
    <t>04382</t>
  </si>
  <si>
    <t xml:space="preserve">ASTMA A BRONCHIOLITIDA S CC                                                                         </t>
  </si>
  <si>
    <t>04383</t>
  </si>
  <si>
    <t xml:space="preserve">ASTMA A BRONCHIOLITIDA S MCC                                                                        </t>
  </si>
  <si>
    <t>04392</t>
  </si>
  <si>
    <t xml:space="preserve">INTERSTICIÁLNÍ CHOROBA PLIC S CC                                                                    </t>
  </si>
  <si>
    <t>04402</t>
  </si>
  <si>
    <t xml:space="preserve">PNEUMOTORAX A PLEURÁNÍ VÝPOTEK S CC                                                                 </t>
  </si>
  <si>
    <t>04412</t>
  </si>
  <si>
    <t xml:space="preserve">PŘÍZNAKY, SYMPTOMY A JINÉ DIAGNÓZY DÝCHACÍHO SYSTÉMU S CC                                           </t>
  </si>
  <si>
    <t>04413</t>
  </si>
  <si>
    <t xml:space="preserve">PŘÍZNAKY, SYMPTOMY A JINÉ DIAGNÓZY DÝCHACÍHO SYSTÉMU S MCC                                          </t>
  </si>
  <si>
    <t>05023</t>
  </si>
  <si>
    <t xml:space="preserve">VÝKONY NA SRDEČNÍ CHLOPNI SE SRDEČNÍ KATETRIZACÍ S MCC                                              </t>
  </si>
  <si>
    <t>05070</t>
  </si>
  <si>
    <t xml:space="preserve">IMPLANTACE TRVALÉHO KARDIOSTIMULÁTORU U AKUTNÍHO INFARKTU MYO                                       </t>
  </si>
  <si>
    <t>05112</t>
  </si>
  <si>
    <t xml:space="preserve">IMPLANTACE TRVALÉHO KARDIOSTIMULÁTORU BEZ AKUTNÍHO INFARKTU M                                       </t>
  </si>
  <si>
    <t>05141</t>
  </si>
  <si>
    <t xml:space="preserve">JINÉ VASKULÁRNÍ VÝKONY BEZ CC                                                                       </t>
  </si>
  <si>
    <t>05153</t>
  </si>
  <si>
    <t xml:space="preserve">AMPUTACE KVŮLI PORUŠE OBĚHOVÉHO SYSTÉMU, KROMĚ HORNÍCH KONČET                                       </t>
  </si>
  <si>
    <t>05202</t>
  </si>
  <si>
    <t xml:space="preserve">JINÉ VÝKONY PŘI ONEMOCNĚNÍCH A PORUCHÁCH OBĚHOVÉHO SYSTÉMU S                                        </t>
  </si>
  <si>
    <t>05272</t>
  </si>
  <si>
    <t xml:space="preserve">PERKUTÁNNÍ KORONÁRNÍ ANGIOPLASTIKA, &lt;=2 POTAHOVANÉ STENTY BEZ                                       </t>
  </si>
  <si>
    <t>05323</t>
  </si>
  <si>
    <t xml:space="preserve">SRDEČNÍ KATETRIZACE PŘI JINÝCH PORUCHÁCH OBĚHOVÉHO SYSTÉMU S                                        </t>
  </si>
  <si>
    <t>05332</t>
  </si>
  <si>
    <t xml:space="preserve">AKUTNÍ INFARKT MYOKARDU S CC         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</si>
  <si>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</si>
  <si>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</si>
  <si>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</si>
  <si>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</si>
  <si>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</si>
  <si>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</si>
  <si>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05373</t>
  </si>
  <si>
    <t xml:space="preserve">NEOBJASNĚNÁ SRDEČNÍ ZÁSTAVA S MCC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</si>
  <si>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</si>
  <si>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</si>
  <si>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</si>
  <si>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</si>
  <si>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</si>
  <si>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</si>
  <si>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</si>
  <si>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</si>
  <si>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</si>
  <si>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</si>
  <si>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</si>
  <si>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</si>
  <si>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</si>
  <si>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</si>
  <si>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05402</t>
  </si>
  <si>
    <t xml:space="preserve">HYPERTENZE S CC                                                                                     </t>
  </si>
  <si>
    <t>05403</t>
  </si>
  <si>
    <t xml:space="preserve">HYPERTENZE S MCC                                                                                    </t>
  </si>
  <si>
    <t>05413</t>
  </si>
  <si>
    <t xml:space="preserve">VROZENÉ SRDEČNÍ A CHLOPENNÍ PORUCHY S MCC                                                           </t>
  </si>
  <si>
    <t>05422</t>
  </si>
  <si>
    <t xml:space="preserve">SRDEČNÍ ARYTMIE A PORUCHY VEDENÍ S CC                                                               </t>
  </si>
  <si>
    <t>05423</t>
  </si>
  <si>
    <t xml:space="preserve">SRDEČNÍ ARYTMIE A PORUCHY VEDENÍ S MCC                                                              </t>
  </si>
  <si>
    <t>05432</t>
  </si>
  <si>
    <t xml:space="preserve">ANGINA PECTORIS A BOLEST NA HRUDNÍKU S CC                                                           </t>
  </si>
  <si>
    <t>05442</t>
  </si>
  <si>
    <t xml:space="preserve">SYNKOPA A KOLAPS S CC                                                                               </t>
  </si>
  <si>
    <t>05443</t>
  </si>
  <si>
    <t xml:space="preserve">SYNKOPA A KOLAPS S MCC                                                                              </t>
  </si>
  <si>
    <t>05481</t>
  </si>
  <si>
    <t xml:space="preserve">ENDOVASKULÁRNÍ VÝKONY PRO AKUTNÍ ISCHÉMII V OBLASTI PERIFERNÍ                                       </t>
  </si>
  <si>
    <t>05501</t>
  </si>
  <si>
    <t xml:space="preserve">ANGIOPLASTIKA NEBO ZAVEDENÍ STENTU DO PERIFERNÍ CÉVY BEZ CC                                         </t>
  </si>
  <si>
    <t>05503</t>
  </si>
  <si>
    <t xml:space="preserve">ANGIOPLASTIKA NEBO ZAVEDENÍ STENTU DO PERIFERNÍ CÉVY S MCC                                          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</si>
  <si>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</si>
  <si>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</si>
  <si>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</si>
  <si>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</si>
  <si>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</si>
  <si>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</si>
  <si>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06023</t>
  </si>
  <si>
    <t xml:space="preserve">VELKÉ VÝKONY NA ŽALUDKU,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</si>
  <si>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</si>
  <si>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</si>
  <si>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</si>
  <si>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</si>
  <si>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06073</t>
  </si>
  <si>
    <t xml:space="preserve">MENŠÍ VÝKONY NA ŽALUDKU, JÍCNU A DVANÁCTNÍKU S MCC                                                  </t>
  </si>
  <si>
    <t>06081</t>
  </si>
  <si>
    <t xml:space="preserve">LAPAROTOMICKÉ VÝKONY PŘI TŘÍSELNÉ, STEHENNÍ, UMBILIKÁLNÍ NEBO                                       </t>
  </si>
  <si>
    <t>06082</t>
  </si>
  <si>
    <t>06102</t>
  </si>
  <si>
    <t xml:space="preserve">JINÉ VÝKONY PŘI PORUCHÁCH A ONEMOCNĚNÍCH TRÁVICÍHO SYSTÉMU S                                        </t>
  </si>
  <si>
    <t>06103</t>
  </si>
  <si>
    <t>06301</t>
  </si>
  <si>
    <t xml:space="preserve">MALIGNÍ ONEMOCNĚNÍ TRÁVICÍHO SYSTÉMU BEZ CC                                                         </t>
  </si>
  <si>
    <t>06313</t>
  </si>
  <si>
    <t xml:space="preserve">PEPTICKÝ VŘED A GASTRITIDA S MCC                                                                    </t>
  </si>
  <si>
    <t>06322</t>
  </si>
  <si>
    <t xml:space="preserve">PORUCHY JÍCNU S CC                                                                                  </t>
  </si>
  <si>
    <t>06323</t>
  </si>
  <si>
    <t xml:space="preserve">PORUCHY JÍCNU S MCC                                                                                 </t>
  </si>
  <si>
    <t>06331</t>
  </si>
  <si>
    <t xml:space="preserve">DIVERTIKULITIDA, DIVERTIKULÓZA A ZÁNĚTLIVÉ ONEMOCNĚNÍ STŘEVA                                        </t>
  </si>
  <si>
    <t>06332</t>
  </si>
  <si>
    <t>06333</t>
  </si>
  <si>
    <t>06371</t>
  </si>
  <si>
    <t xml:space="preserve">JINÁ GASTROENTERITIDA A BOLEST BŘICHA BEZ CC                                                        </t>
  </si>
  <si>
    <t>06372</t>
  </si>
  <si>
    <t xml:space="preserve">JINÁ GASTROENTERITIDA A BOLEST BŘICHA S CC 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</si>
  <si>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</si>
  <si>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</si>
  <si>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</si>
  <si>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</si>
  <si>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</si>
  <si>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</si>
  <si>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07031</t>
  </si>
  <si>
    <t xml:space="preserve">CHOLECYSTEKTOMIE, KROMĚ LAPAROSKOPICKÉ BEZ CC                                                       </t>
  </si>
  <si>
    <t>07052</t>
  </si>
  <si>
    <t xml:space="preserve">JINÉ VÝKONY PŘI PORUCHÁCH A ONEMOCNĚNÍCH HEPATOBILIÁRNÍHO SYS                                       </t>
  </si>
  <si>
    <t>07302</t>
  </si>
  <si>
    <t xml:space="preserve">CIRHÓZA A ALKOHOLICKÁ HEPATITIDA S CC                                                               </t>
  </si>
  <si>
    <t>07312</t>
  </si>
  <si>
    <t xml:space="preserve">MALIGNÍ ONEMOCNĚNÍ HEPATOBILIÁRNÍHO SYSTÉMU A PANKREATU S CC                                        </t>
  </si>
  <si>
    <t>07313</t>
  </si>
  <si>
    <t xml:space="preserve">MALIGNÍ ONEMOCNĚNÍ HEPATOBILIÁRNÍHO SYSTÉMU A PANKREATU S MCC                                       </t>
  </si>
  <si>
    <t>07321</t>
  </si>
  <si>
    <t xml:space="preserve">PORUCHY PANKREATU, KROMĚ MALIGNÍHO ONEMOCNĚNÍ BEZ CC                                                </t>
  </si>
  <si>
    <t>07323</t>
  </si>
  <si>
    <t xml:space="preserve">PORUCHY PANKREATU, KROMĚ MALIGNÍHO ONEMOCNĚNÍ S MCC                                                 </t>
  </si>
  <si>
    <t>07331</t>
  </si>
  <si>
    <t xml:space="preserve">PORUCHY JATER, KROMĚ MALIGNÍ CIRHÓZY A ALKOHOLICKÉ HEPATITIDY                                       </t>
  </si>
  <si>
    <t>07332</t>
  </si>
  <si>
    <t>07333</t>
  </si>
  <si>
    <t>07341</t>
  </si>
  <si>
    <t xml:space="preserve">JINÉ PORUCHY ŽLUČOVÝCH CEST BEZ CC                           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</si>
  <si>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</si>
  <si>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</si>
  <si>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</si>
  <si>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</si>
  <si>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</si>
  <si>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</si>
  <si>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</si>
  <si>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</si>
  <si>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08041</t>
  </si>
  <si>
    <t xml:space="preserve">TOTÁLNÍ ENDOPROTÉZU KYČLE, LOKTE, ZÁPĚSTÍ, TOTÁLNÍ A REVERZNÍ                                       </t>
  </si>
  <si>
    <t>08042</t>
  </si>
  <si>
    <t>08043</t>
  </si>
  <si>
    <t>08081</t>
  </si>
  <si>
    <t xml:space="preserve">VÝKONY NA KYČLÍCH A STEHENNÍ KOSTI, KROMĚ REPLANTACE VELKÝCH                                        </t>
  </si>
  <si>
    <t>08082</t>
  </si>
  <si>
    <t>08083</t>
  </si>
  <si>
    <t>08111</t>
  </si>
  <si>
    <t xml:space="preserve">VÝKONY NA KOLENU, BÉRCI A HLEZNU, KROMĚ CHODIDLA A ALOPLASTIK                                       </t>
  </si>
  <si>
    <t>08113</t>
  </si>
  <si>
    <t>08122</t>
  </si>
  <si>
    <t xml:space="preserve">VYJMUTÍ VNITŘNÍHO FIXAČNÍHO ZAŘÍZENÍ S CC                                                           </t>
  </si>
  <si>
    <t>08131</t>
  </si>
  <si>
    <t xml:space="preserve">MÍSTNÍ RESEKCE NA MUSKULOSKELETÁLNÍM SYSTÉMU BEZ CC                                                 </t>
  </si>
  <si>
    <t>08133</t>
  </si>
  <si>
    <t xml:space="preserve">MÍSTNÍ RESEKCE NA MUSKULOSKELETÁLNÍM SYSTÉMU S MCC                                                  </t>
  </si>
  <si>
    <t>08141</t>
  </si>
  <si>
    <t xml:space="preserve">VÝKONY NA CHODIDLE BEZ CC                                                                           </t>
  </si>
  <si>
    <t>08151</t>
  </si>
  <si>
    <t xml:space="preserve">VÝKONY NA HORNÍCH KONČETINÁCH BEZ CC                                                                </t>
  </si>
  <si>
    <t>08152</t>
  </si>
  <si>
    <t xml:space="preserve">VÝKONY NA HORNÍCH KONČETINÁCH S CC                                                                  </t>
  </si>
  <si>
    <t>08153</t>
  </si>
  <si>
    <t xml:space="preserve">VÝKONY NA HORNÍCH KONČETINÁCH S MCC                                                                 </t>
  </si>
  <si>
    <t>08172</t>
  </si>
  <si>
    <t xml:space="preserve">JINÉ VÝKONY PŘI PORUCHÁCH A ONEMOCNĚNÍCH MUSKULOSKELETÁLNÍHO                                        </t>
  </si>
  <si>
    <t>08181</t>
  </si>
  <si>
    <t xml:space="preserve">TOTÁLNÍ ENDOPROTÉZY KOLENA, HLEZNA bez CC                                                           </t>
  </si>
  <si>
    <t>08192</t>
  </si>
  <si>
    <t xml:space="preserve">ARTROSKOPIE S CC                                            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</si>
  <si>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</si>
  <si>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</si>
  <si>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</si>
  <si>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</si>
  <si>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</si>
  <si>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</si>
  <si>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08311</t>
  </si>
  <si>
    <t xml:space="preserve">ZLOMENINA PÁNVE, NEBO DISLOKACE KYČLE BEZ CC                                                        </t>
  </si>
  <si>
    <t>08312</t>
  </si>
  <si>
    <t xml:space="preserve">ZLOMENINA PÁNVE, NEBO DISLOKACE KYČLE S CC                                                          </t>
  </si>
  <si>
    <t>08313</t>
  </si>
  <si>
    <t xml:space="preserve">ZLOMENINA PÁNVE, NEBO DISLOKACE KYČLE S MCC                                                         </t>
  </si>
  <si>
    <t>08321</t>
  </si>
  <si>
    <t xml:space="preserve">ZLOMENINA NEBO DISLOKACE, KROMĚ STEHENNÍ KOSTI A PÁNVE BEZ CC                                       </t>
  </si>
  <si>
    <t>08322</t>
  </si>
  <si>
    <t xml:space="preserve">ZLOMENINA NEBO DISLOKACE, KROMĚ STEHENNÍ KOSTI A PÁNVE S CC                                         </t>
  </si>
  <si>
    <t>08323</t>
  </si>
  <si>
    <t xml:space="preserve">ZLOMENINA NEBO DISLOKACE, KROMĚ STEHENNÍ KOSTI A PÁNVE S MCC                                        </t>
  </si>
  <si>
    <t>08331</t>
  </si>
  <si>
    <t xml:space="preserve">MALIGNÍ ONEMOCNĚNÍ MUSKULOSKELETÁLNÍHO SYSTÉMU A POJIVOVÉ TKÁ                                       </t>
  </si>
  <si>
    <t>08332</t>
  </si>
  <si>
    <t>08333</t>
  </si>
  <si>
    <t>08342</t>
  </si>
  <si>
    <t xml:space="preserve">OSTEOMYELITIDA S CC                                                                                 </t>
  </si>
  <si>
    <t>08362</t>
  </si>
  <si>
    <t xml:space="preserve">PORUCHY POJIVOVÉ TKÁNĚ S CC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</si>
  <si>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</si>
  <si>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</si>
  <si>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</si>
  <si>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</si>
  <si>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</si>
  <si>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</si>
  <si>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</si>
  <si>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</si>
  <si>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</si>
  <si>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</si>
  <si>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08391</t>
  </si>
  <si>
    <t xml:space="preserve">SELHÁNÍ, REAKCE A KOMPLIKACE ORTOPEDICKÉHO PŘÍSTROJE NEBO VÝK                                       </t>
  </si>
  <si>
    <t>08393</t>
  </si>
  <si>
    <t>09012</t>
  </si>
  <si>
    <t xml:space="preserve">KOŽNÍ ŠTĚP A/NEBO DEBRIDEMENT S CC                                                                  </t>
  </si>
  <si>
    <t>09032</t>
  </si>
  <si>
    <t xml:space="preserve">JINÉ VÝKONY PŘI PORUCHÁCH A ONEMOCNĚNÍCH KŮŽE, PODKOŽNÍ TKÁNĚ                                       </t>
  </si>
  <si>
    <t>09301</t>
  </si>
  <si>
    <t xml:space="preserve">ZÁVAŽNÉ PORUCHY KŮŽE BEZ CC                                                                         </t>
  </si>
  <si>
    <t>09302</t>
  </si>
  <si>
    <t xml:space="preserve">ZÁVAŽNÉ PORUCHY KŮŽE S CC                                                                           </t>
  </si>
  <si>
    <t>09303</t>
  </si>
  <si>
    <t xml:space="preserve">ZÁVAŽNÉ PORUCHY KŮŽE S MCC                                                                          </t>
  </si>
  <si>
    <t>09321</t>
  </si>
  <si>
    <t xml:space="preserve">FLEGMÓNA BEZ CC          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</si>
  <si>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</si>
  <si>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</si>
  <si>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09323</t>
  </si>
  <si>
    <t xml:space="preserve">FLEGMÓNA S MCC                                                                                      </t>
  </si>
  <si>
    <t>09332</t>
  </si>
  <si>
    <t xml:space="preserve">PORANĚNÍ KŮŽE, PODKOŽNÍ TKÁNĚ A PRSU S CC                                                           </t>
  </si>
  <si>
    <t>09333</t>
  </si>
  <si>
    <t xml:space="preserve">PORANĚNÍ KŮŽE, PODKOŽNÍ TKÁNĚ A PRSU S MCC                                                          </t>
  </si>
  <si>
    <t>09341</t>
  </si>
  <si>
    <t xml:space="preserve">JINÉ PORUCHY KŮŽE A PRSU BEZ CC                                                                     </t>
  </si>
  <si>
    <t>09343</t>
  </si>
  <si>
    <t xml:space="preserve">JINÉ PORUCHY KŮŽE A PRSU S MCC                                                                      </t>
  </si>
  <si>
    <t>10022</t>
  </si>
  <si>
    <t xml:space="preserve">KOŽNÍ ŠTĚP A DEBRIDEMENT RÁNY PŘI ENDOKRINNÍCH, NUTRIČNÍCH A                                        </t>
  </si>
  <si>
    <t>10063</t>
  </si>
  <si>
    <t xml:space="preserve">JINÉ VÝKONY PŘI ENDOKRINNÍCH, NUTRIČNÍCH A METABOLICKÝCH PORU                                       </t>
  </si>
  <si>
    <t>10301</t>
  </si>
  <si>
    <t xml:space="preserve">DIABETES, NUTRIČNÍ A JINÉ METABOLICKÉ PORUCHY BEZ CC                                                </t>
  </si>
  <si>
    <t>10302</t>
  </si>
  <si>
    <t xml:space="preserve">DIABETES, NUTRIČNÍ A JINÉ METABOLICKÉ PORUCHY S CC                                                  </t>
  </si>
  <si>
    <t>10303</t>
  </si>
  <si>
    <t xml:space="preserve">DIABETES, NUTRIČNÍ A JINÉ METABOLICKÉ PORUCHY S MCC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</si>
  <si>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</si>
  <si>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</si>
  <si>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</si>
  <si>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</si>
  <si>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10313</t>
  </si>
  <si>
    <t xml:space="preserve">HYPOVOLÉMIE A PORUCHY ELEKTROLYTŮ S MCC                                                             </t>
  </si>
  <si>
    <t>10321</t>
  </si>
  <si>
    <t xml:space="preserve">VROZENÉ PORUCHY METABOLISMU BEZ CC                                                                  </t>
  </si>
  <si>
    <t>11032</t>
  </si>
  <si>
    <t xml:space="preserve">VELKÉ VÝKONY NA LEDVINÁCH A MOČOVÝCH CESTÁCH S CC                                                   </t>
  </si>
  <si>
    <t>11042</t>
  </si>
  <si>
    <t xml:space="preserve">DIALÝZA A ELIMINAČNÍ METODY S CC                                                                    </t>
  </si>
  <si>
    <t>11043</t>
  </si>
  <si>
    <t xml:space="preserve">DIALÝZA A ELIMINAČNÍ METODY S MCC                                                                   </t>
  </si>
  <si>
    <t>11052</t>
  </si>
  <si>
    <t xml:space="preserve">MENŠÍ VÝKONY NA LEDVINÁCH, MOČOVÝCH CESTÁCH A MOČOVÉM MĚCHÝŘI                                       </t>
  </si>
  <si>
    <t>11302</t>
  </si>
  <si>
    <t xml:space="preserve">MALIGNÍ ONEMOCNĚNÍ LEDVIN A MOČOVÝCH CEST A LEDVINOVÉ SELHÁNÍ                                       </t>
  </si>
  <si>
    <t>11303</t>
  </si>
  <si>
    <t>11313</t>
  </si>
  <si>
    <t xml:space="preserve">NEFRITIDA S MCC                                                                                     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</si>
  <si>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</si>
  <si>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</si>
  <si>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</si>
  <si>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</si>
  <si>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</si>
  <si>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</si>
  <si>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11343</t>
  </si>
  <si>
    <t xml:space="preserve">MOČOVÉ KAMENY BEZ EXTRAKORPORÁLNÍ LITOTRYPSE S MCC                                                  </t>
  </si>
  <si>
    <t>11371</t>
  </si>
  <si>
    <t xml:space="preserve">JINÉ PORUCHY LEDVIN A MOČOVÝCH CEST BEZ CC                                                          </t>
  </si>
  <si>
    <t>12312</t>
  </si>
  <si>
    <t xml:space="preserve">PORUCHY MUŽSKÉHO REPRODUKČNÍHO SYSTÉMU, KROMĚ MALIGNÍHO ONEMO                                       </t>
  </si>
  <si>
    <t>16312</t>
  </si>
  <si>
    <t xml:space="preserve">PORUCHY SRÁŽLIVOSTI S CC                                                                            </t>
  </si>
  <si>
    <t>16313</t>
  </si>
  <si>
    <t xml:space="preserve">PORUCHY SRÁŽLIVOSTI S MCC                                                                           </t>
  </si>
  <si>
    <t>16332</t>
  </si>
  <si>
    <t xml:space="preserve">PORUCHY ČERVENÝCH KRVINEK, KROMĚ SRPKOVITÉ CHUDOKREVNOSTI S C                                       </t>
  </si>
  <si>
    <t>16333</t>
  </si>
  <si>
    <t xml:space="preserve">PORUCHY ČERVENÝCH KRVINEK, KROMĚ SRPKOVITÉ CHUDOKREVNOSTI S M                                       </t>
  </si>
  <si>
    <t>17043</t>
  </si>
  <si>
    <t xml:space="preserve">MYELOPROLIFERATIVNÍ PORUCHY A ŠPATNĚ DIFERENCOVANÉ NÁDORY S J                                       </t>
  </si>
  <si>
    <t>17313</t>
  </si>
  <si>
    <t xml:space="preserve">LYMFOM A NEAKUTNÍ LEUKÉMIE S MCC                                                                    </t>
  </si>
  <si>
    <t>17342</t>
  </si>
  <si>
    <t xml:space="preserve">JINÉ MYELOPROLIFERATIVNÍ PORUCHY A DIAGNÓZA NEDIFERENCOVANÝCH                                       </t>
  </si>
  <si>
    <t>17343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</si>
  <si>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</si>
  <si>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</si>
  <si>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</si>
  <si>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</si>
  <si>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</si>
  <si>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</si>
  <si>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</si>
  <si>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</si>
  <si>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18313</t>
  </si>
  <si>
    <t xml:space="preserve">POOPERAČNÍ A POÚRAZOVÉ INFEKCE S MCC                                                                </t>
  </si>
  <si>
    <t>18322</t>
  </si>
  <si>
    <t xml:space="preserve">HOREČKA NEZNÁMÉHO PŮVODU S CC                                                                       </t>
  </si>
  <si>
    <t>18332</t>
  </si>
  <si>
    <t xml:space="preserve">VIROVÉ ONEMOCNĚNÍ S CC                                                                              </t>
  </si>
  <si>
    <t>18341</t>
  </si>
  <si>
    <t xml:space="preserve">JINÉ INFEKČNÍ A PARAZITÁRNÍ NEMOCI BEZ CC                                                           </t>
  </si>
  <si>
    <t>19312</t>
  </si>
  <si>
    <t xml:space="preserve">PSYCHÓZY S CC                                                                                       </t>
  </si>
  <si>
    <t>19351</t>
  </si>
  <si>
    <t xml:space="preserve">AKUTNÍ REAKCE, PSYCHOSOCIÁLNÍ PORUCHY A NEURÓZY KROMĚ DEPRESI                                       </t>
  </si>
  <si>
    <t>19361</t>
  </si>
  <si>
    <t xml:space="preserve">ORGANICKÉ DUŠEVNÍ PORUCHY A MENTÁLNÍ RETARDACE BEZ CC                                               </t>
  </si>
  <si>
    <t>19362</t>
  </si>
  <si>
    <t xml:space="preserve">ORGANICKÉ DUŠEVNÍ PORUCHY A MENTÁLNÍ RETARDACE S CC                                                 </t>
  </si>
  <si>
    <t>19363</t>
  </si>
  <si>
    <t xml:space="preserve">ORGANICKÉ DUŠEVNÍ PORUCHY A MENTÁLNÍ RETARDACE S MCC                                                </t>
  </si>
  <si>
    <t>19372</t>
  </si>
  <si>
    <t xml:space="preserve">VÝVOJOVÉ DUŠEVNÍ PORUCHY S CC                                                                       </t>
  </si>
  <si>
    <t>19382</t>
  </si>
  <si>
    <t xml:space="preserve">PORUCHY PŘÍJMU POTRAVY S CC                                                                         </t>
  </si>
  <si>
    <t>19393</t>
  </si>
  <si>
    <t xml:space="preserve">JINÉ DUŠEVNÍ PORUCHY S MCC                                                                          </t>
  </si>
  <si>
    <t>21321</t>
  </si>
  <si>
    <t xml:space="preserve">OTRAVA A TOXICKÉ ÚČINKY LÉKŮ (DROG) BEZ CC                                                          </t>
  </si>
  <si>
    <t>21322</t>
  </si>
  <si>
    <t xml:space="preserve">OTRAVA A TOXICKÉ ÚČINKY LÉKŮ (DROG) S CC                                                            </t>
  </si>
  <si>
    <t>21323</t>
  </si>
  <si>
    <t xml:space="preserve">OTRAVA A TOXICKÉ ÚČINKY LÉKŮ (DROG) S MCC                                                           </t>
  </si>
  <si>
    <t>23372</t>
  </si>
  <si>
    <t xml:space="preserve">REHABILITACE 28-34 DNÍ S CC                                                                         </t>
  </si>
  <si>
    <t>25012</t>
  </si>
  <si>
    <t xml:space="preserve">KRANIOTOMIE, VELKÝ VÝKON NA PÁTEŘI, KYČLI A KONČ. PŘI MNOHOČE                                       </t>
  </si>
  <si>
    <t>25013</t>
  </si>
  <si>
    <t>25022</t>
  </si>
  <si>
    <t xml:space="preserve">JINÉ VÝKONY PŘI MNOHOČETNÉM ZÁVAŽNÉM TRAUMATU S CC                                                  </t>
  </si>
  <si>
    <t>25023</t>
  </si>
  <si>
    <t xml:space="preserve">JINÉ VÝKONY PŘI MNOHOČETNÉM ZÁVAŽNÉM TRAUMATU S MCC                                                 </t>
  </si>
  <si>
    <t>25302</t>
  </si>
  <si>
    <t xml:space="preserve">DIAGNÓZY TÝKAJÍCÍ SE HLAVY, HRUDNÍKU A DOLNÍCH KONČETIN PŘI M                                       </t>
  </si>
  <si>
    <t>25312</t>
  </si>
  <si>
    <t xml:space="preserve">JINÉ DIAGNÓZY MNOHOČETNÉHO ZÁVAŽNÉHO TRAUMATU S CC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</si>
  <si>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</si>
  <si>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</si>
  <si>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</si>
  <si>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</si>
  <si>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88893</t>
  </si>
  <si>
    <t xml:space="preserve">VÝKONY OMEZENÉHO ROZSAHU, KTERÉ SE NETÝKAJÍ HLAVNÍ DIAGNÓZY S                                       </t>
  </si>
  <si>
    <t>Porovnání jednotlivých IR DRG skupin</t>
  </si>
  <si>
    <t>22 - KNM: Klinika nukleární medicíny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</si>
  <si>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</si>
  <si>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</si>
  <si>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</si>
  <si>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</si>
  <si>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</si>
  <si>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</si>
  <si>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</si>
  <si>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</si>
  <si>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</si>
  <si>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</si>
  <si>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</si>
  <si>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</si>
  <si>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</si>
  <si>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</si>
  <si>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</si>
  <si>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</si>
  <si>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</si>
  <si>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</si>
  <si>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</si>
  <si>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22</t>
  </si>
  <si>
    <t>407</t>
  </si>
  <si>
    <t>0022077</t>
  </si>
  <si>
    <t>IOMERON 400</t>
  </si>
  <si>
    <t>0093626</t>
  </si>
  <si>
    <t>ULTRAVIST 370</t>
  </si>
  <si>
    <t>0095609</t>
  </si>
  <si>
    <t>MICROPAQUE CT</t>
  </si>
  <si>
    <t>0002018</t>
  </si>
  <si>
    <t>99mTc-makrosalb inj.</t>
  </si>
  <si>
    <t>0002027</t>
  </si>
  <si>
    <t>99mTc-MIBI inj.</t>
  </si>
  <si>
    <t>0002061</t>
  </si>
  <si>
    <t>99mTc-leukocyty značené HM PAO</t>
  </si>
  <si>
    <t>0002067</t>
  </si>
  <si>
    <t>81m-krypton plyn k inhal.</t>
  </si>
  <si>
    <t>0002073</t>
  </si>
  <si>
    <t>99mTc-oxidronát disodný inj.</t>
  </si>
  <si>
    <t>0002087</t>
  </si>
  <si>
    <t>18F-FDG</t>
  </si>
  <si>
    <t>0002101</t>
  </si>
  <si>
    <t>18F Fluoromethylcholin inj.</t>
  </si>
  <si>
    <t>47259</t>
  </si>
  <si>
    <t>SCINTIGRAFIE PLIC VENTILAČNÍ STATICKÁ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</si>
  <si>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</si>
  <si>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</si>
  <si>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</si>
  <si>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</si>
  <si>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</si>
  <si>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</si>
  <si>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</si>
  <si>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</si>
  <si>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</si>
  <si>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</si>
  <si>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</si>
  <si>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</si>
  <si>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47137</t>
  </si>
  <si>
    <t>RADIONUKLIDOVÁ ANGIOGRAFIE</t>
  </si>
  <si>
    <t>202</t>
  </si>
  <si>
    <t>87427</t>
  </si>
  <si>
    <t>CYTOLOGICKÉ NÁTĚRY  NECENTRIFUGOVANÉ TEKUTINY - 4-</t>
  </si>
  <si>
    <t>816</t>
  </si>
  <si>
    <t>94181</t>
  </si>
  <si>
    <t>ZHOTOVENÍ KARYOTYPU Z JEDNÉ MITÓZY</t>
  </si>
  <si>
    <t>94145</t>
  </si>
  <si>
    <t>RUTINNÍ VYŠETŘENÍ KOSTNÍ DŘENĚ PŘÍMÉ A S KULTIVACÍ</t>
  </si>
  <si>
    <t>94225</t>
  </si>
  <si>
    <t>IZOLACE A BANKING LIDSKÝCH NUKLEOVÝCH KYSELIN (DNA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</si>
  <si>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</si>
  <si>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</si>
  <si>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</si>
  <si>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</si>
  <si>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</si>
  <si>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</si>
  <si>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</si>
  <si>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</si>
  <si>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</si>
  <si>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</si>
  <si>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</si>
  <si>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</si>
  <si>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</si>
  <si>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</si>
  <si>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</si>
  <si>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</si>
  <si>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</si>
  <si>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</si>
  <si>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</si>
  <si>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</si>
  <si>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</si>
  <si>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</si>
  <si>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</si>
  <si>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</si>
  <si>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</si>
  <si>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</si>
  <si>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</si>
  <si>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</si>
  <si>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</si>
  <si>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96715</t>
  </si>
  <si>
    <t>ANALÝZA NÁTĚRU KOSTNÍ DŘENĚ, MÍZNÍ UZLINY NEBO TKÁ</t>
  </si>
  <si>
    <t>96239</t>
  </si>
  <si>
    <t>DESTIČKOVÝ NEUTRALIZAČNÍ TEST (PNP)</t>
  </si>
  <si>
    <t>96879</t>
  </si>
  <si>
    <t>DRVVT - SCREENING LA</t>
  </si>
  <si>
    <t>96885</t>
  </si>
  <si>
    <t>MOLEKULÁRNÍ MARKERY AKTIVACE HEMOSTÁZY</t>
  </si>
  <si>
    <t>96875</t>
  </si>
  <si>
    <t>DRVVT - KONFIRMACE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</si>
  <si>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</si>
  <si>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</si>
  <si>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</si>
  <si>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</si>
  <si>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</si>
  <si>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</si>
  <si>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</si>
  <si>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</si>
  <si>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</si>
  <si>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</si>
  <si>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</si>
  <si>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</si>
  <si>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</si>
  <si>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</si>
  <si>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</si>
  <si>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</si>
  <si>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</si>
  <si>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</si>
  <si>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</si>
  <si>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</si>
  <si>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</si>
  <si>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</si>
  <si>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</si>
  <si>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</si>
  <si>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</si>
  <si>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</si>
  <si>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</si>
  <si>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</si>
  <si>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</si>
  <si>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</si>
  <si>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</si>
  <si>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</si>
  <si>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</si>
  <si>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</si>
  <si>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</si>
  <si>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</si>
  <si>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</si>
  <si>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</si>
  <si>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</si>
  <si>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</si>
  <si>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</si>
  <si>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</si>
  <si>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</si>
  <si>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</si>
  <si>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</si>
  <si>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</si>
  <si>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</si>
  <si>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</si>
  <si>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</si>
  <si>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</si>
  <si>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</si>
  <si>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</si>
  <si>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</si>
  <si>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</si>
  <si>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</si>
  <si>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</si>
  <si>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</si>
  <si>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</si>
  <si>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</si>
  <si>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</si>
  <si>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</si>
  <si>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</si>
  <si>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</si>
  <si>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</si>
  <si>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91495</t>
  </si>
  <si>
    <t>AUTOPROTILÁTKY PROTI GAD</t>
  </si>
  <si>
    <t>93131</t>
  </si>
  <si>
    <t>KORTISOL</t>
  </si>
  <si>
    <t>93137</t>
  </si>
  <si>
    <t>PROGESTERON</t>
  </si>
  <si>
    <t>93141</t>
  </si>
  <si>
    <t>KALCITONIN</t>
  </si>
  <si>
    <t>93151</t>
  </si>
  <si>
    <t>FERRITIN</t>
  </si>
  <si>
    <t>93167</t>
  </si>
  <si>
    <t>NEURON - SPECIFICKÁ ENOLÁZA (NSE)</t>
  </si>
  <si>
    <t>93171</t>
  </si>
  <si>
    <t>PARATHORMON</t>
  </si>
  <si>
    <t>93177</t>
  </si>
  <si>
    <t>PROLAKTIN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</si>
  <si>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</si>
  <si>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</si>
  <si>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</si>
  <si>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</si>
  <si>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</si>
  <si>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</si>
  <si>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</si>
  <si>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</si>
  <si>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93247</t>
  </si>
  <si>
    <t>OSTEÁZA (KOSTNÍ FRAKCE ALKALICKÉ FOSFATÁZY)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</si>
  <si>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</si>
  <si>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</si>
  <si>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</si>
  <si>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</si>
  <si>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</si>
  <si>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</si>
  <si>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</si>
  <si>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</si>
  <si>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</si>
  <si>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</si>
  <si>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</si>
  <si>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</si>
  <si>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</si>
  <si>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</si>
  <si>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</si>
  <si>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</si>
  <si>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</si>
  <si>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</si>
  <si>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</si>
  <si>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</si>
  <si>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</si>
  <si>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</si>
  <si>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</si>
  <si>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</si>
  <si>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</si>
  <si>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</si>
  <si>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</si>
  <si>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</si>
  <si>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</si>
  <si>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</si>
  <si>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</si>
  <si>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</si>
  <si>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</si>
  <si>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</si>
  <si>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</si>
  <si>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</si>
  <si>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</si>
  <si>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</si>
  <si>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</si>
  <si>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</si>
  <si>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</si>
  <si>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</si>
  <si>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</si>
  <si>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</si>
  <si>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</si>
  <si>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</si>
  <si>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</si>
  <si>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</si>
  <si>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</si>
  <si>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</si>
  <si>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</si>
  <si>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</si>
  <si>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</si>
  <si>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</si>
  <si>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</si>
  <si>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</si>
  <si>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91129</t>
  </si>
  <si>
    <t>STANOVENÍ IgG</t>
  </si>
  <si>
    <t>93235</t>
  </si>
  <si>
    <t>AUTOPROTILÁTKY PROTI RECEPTORŮM (hTSH)</t>
  </si>
  <si>
    <t>91173</t>
  </si>
  <si>
    <t>STANOVENÍ IgA ELISA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</si>
  <si>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</si>
  <si>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</si>
  <si>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</si>
  <si>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</si>
  <si>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</si>
  <si>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</si>
  <si>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</si>
  <si>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</si>
  <si>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</si>
  <si>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</si>
  <si>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</si>
  <si>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</si>
  <si>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</si>
  <si>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</si>
  <si>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</si>
  <si>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</si>
  <si>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</si>
  <si>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</si>
  <si>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</si>
  <si>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</si>
  <si>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</si>
  <si>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</si>
  <si>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</si>
  <si>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</si>
  <si>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</si>
  <si>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93199</t>
  </si>
  <si>
    <t>TYREOGLOBULIN (TG)</t>
  </si>
  <si>
    <t>91499</t>
  </si>
  <si>
    <t>AUTOPROTILÁTKY IA2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</si>
  <si>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</si>
  <si>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</si>
  <si>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</si>
  <si>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</si>
  <si>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</si>
  <si>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</si>
  <si>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</si>
  <si>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</si>
  <si>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</si>
  <si>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</si>
  <si>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</si>
  <si>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</si>
  <si>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</si>
  <si>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</si>
  <si>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</si>
  <si>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</si>
  <si>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</si>
  <si>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</si>
  <si>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</si>
  <si>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</si>
  <si>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</si>
  <si>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</si>
  <si>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</si>
  <si>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</si>
  <si>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93265</t>
  </si>
  <si>
    <t>CYFRA 21-1 (NÁDOROVÝ ANTIGEN, CYTOKERATIN FRAGMENT</t>
  </si>
  <si>
    <t>93249</t>
  </si>
  <si>
    <t>TELOPEPTID PROKOLAGENU I. TYPU: IC - TP</t>
  </si>
  <si>
    <t>93135</t>
  </si>
  <si>
    <t>MYOGLOBIN V SÉRII</t>
  </si>
  <si>
    <t>81375</t>
  </si>
  <si>
    <t>KRYOGLOBULINY KVANTITATIVNĚ</t>
  </si>
  <si>
    <t>94195</t>
  </si>
  <si>
    <t>SYNTÉZA cDNA REVERZNÍ TRANSKRIPCÍ</t>
  </si>
  <si>
    <t>81165</t>
  </si>
  <si>
    <t>KREATINKINÁZA (CK) STATIM</t>
  </si>
  <si>
    <t>91169</t>
  </si>
  <si>
    <t>STANOVENÍ LEHKÝCH ŘETĚZCŮ LAMBDA</t>
  </si>
  <si>
    <t>93223</t>
  </si>
  <si>
    <t>NÁDOROVÉ ANTIGENY CA - TYPU</t>
  </si>
  <si>
    <t>81129</t>
  </si>
  <si>
    <t>BÍLKOVINA KVANTITATIVNĚ (MOČ, VÝPOTEK, CSF) STATIM</t>
  </si>
  <si>
    <t>81395</t>
  </si>
  <si>
    <t>ELEKTROFORÉZA PROTEINŮ (MOČ, MOZKOMÍŠNÍ MOK)</t>
  </si>
  <si>
    <t>93179</t>
  </si>
  <si>
    <t>PLAZMATICKÁ RENINOVÁ AKTIVITA (PRA)</t>
  </si>
  <si>
    <t>81679</t>
  </si>
  <si>
    <t>1,25-DIHYDROXYVITAMIN D (1,25 (OH)2D)</t>
  </si>
  <si>
    <t>81545</t>
  </si>
  <si>
    <t>MĚĎ</t>
  </si>
  <si>
    <t>93139</t>
  </si>
  <si>
    <t>ADRENOKORTIKOTROPIN (ACTH)</t>
  </si>
  <si>
    <t>81725</t>
  </si>
  <si>
    <t>KVANTITATIVNÍ STANOVENÍ ELASTÁSY 1 (PANKREATICKÉHO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</si>
  <si>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</si>
  <si>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</si>
  <si>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</si>
  <si>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</si>
  <si>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</si>
  <si>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</si>
  <si>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</si>
  <si>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</si>
  <si>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81769</t>
  </si>
  <si>
    <t>KVANTITATIVNÍ STANOVENI HOLOTRANSKOBALAMINU /HOLOT</t>
  </si>
  <si>
    <t>81753</t>
  </si>
  <si>
    <t>VYŠETŘENÍ AKTIVITY BIOTINIDÁZY V RÁMCI NOVOROZENEC</t>
  </si>
  <si>
    <t>81299</t>
  </si>
  <si>
    <t>STANOVENÍ LIDSKÉHO EPIDIDYMÁLNÍHO PROTEINU 4 (HE4)</t>
  </si>
  <si>
    <t>813</t>
  </si>
  <si>
    <t>91197</t>
  </si>
  <si>
    <t>STANOVENÍ CYTOKINU ELISA</t>
  </si>
  <si>
    <t>34</t>
  </si>
  <si>
    <t>809</t>
  </si>
  <si>
    <t>0003132</t>
  </si>
  <si>
    <t>GADOVIST</t>
  </si>
  <si>
    <t>0003134</t>
  </si>
  <si>
    <t>0022075</t>
  </si>
  <si>
    <t>0042433</t>
  </si>
  <si>
    <t>VISIPAQUE</t>
  </si>
  <si>
    <t>0065978</t>
  </si>
  <si>
    <t>DOTAREM</t>
  </si>
  <si>
    <t>0077019</t>
  </si>
  <si>
    <t>0095607</t>
  </si>
  <si>
    <t>MICROPAQUE</t>
  </si>
  <si>
    <t>0151208</t>
  </si>
  <si>
    <t>0224707</t>
  </si>
  <si>
    <t>0224716</t>
  </si>
  <si>
    <t>0207733</t>
  </si>
  <si>
    <t>0207745</t>
  </si>
  <si>
    <t>0224696</t>
  </si>
  <si>
    <t>ULTRAVIST 300</t>
  </si>
  <si>
    <t>0038483</t>
  </si>
  <si>
    <t>DRÁT VODÍCÍ GUIDE WIRE M</t>
  </si>
  <si>
    <t>0038505</t>
  </si>
  <si>
    <t>SOUPRAVA ZAVÁDĚCÍ INTRODUCER</t>
  </si>
  <si>
    <t>0048668</t>
  </si>
  <si>
    <t>DRÁT VODÍCÍ NITINOL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</si>
  <si>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</si>
  <si>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</si>
  <si>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</si>
  <si>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</si>
  <si>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</si>
  <si>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</si>
  <si>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0054358</t>
  </si>
  <si>
    <t>KATETR DIAGNOSTICKÝ SUPER TORQUE 5F,6F 533525-686</t>
  </si>
  <si>
    <t>0054419</t>
  </si>
  <si>
    <t>POUZDRO - SUPER SHEATH FEMORÁLNÍ</t>
  </si>
  <si>
    <t>0059345</t>
  </si>
  <si>
    <t>INDEFLÁTOR - ZAŘÍZENÍ INSUFLAČNÍ - INFLATION DEVIC</t>
  </si>
  <si>
    <t>0059795</t>
  </si>
  <si>
    <t>DRÁT VODÍCÍ ANGIODYN J3 FC-FS 150-0,35</t>
  </si>
  <si>
    <t>0092559</t>
  </si>
  <si>
    <t>SADA AG - SYSTÉM PRO UZAVÍRÁNÍ CÉV - FEMORÁLNÍ - S</t>
  </si>
  <si>
    <t>0047493</t>
  </si>
  <si>
    <t>DRÁT VODÍCÍ THRUWAY,JOURNEY</t>
  </si>
  <si>
    <t>0151036</t>
  </si>
  <si>
    <t>KATETR BALÓNKOVÝ PTA - ADVANCE; 4F/80,135CM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</si>
  <si>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</si>
  <si>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</si>
  <si>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</si>
  <si>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</si>
  <si>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</si>
  <si>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</si>
  <si>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</si>
  <si>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</si>
  <si>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</si>
  <si>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</si>
  <si>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</si>
  <si>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</si>
  <si>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</si>
  <si>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</si>
  <si>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</si>
  <si>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</si>
  <si>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</si>
  <si>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</si>
  <si>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</si>
  <si>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</si>
  <si>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</si>
  <si>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</si>
  <si>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</si>
  <si>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</si>
  <si>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</si>
  <si>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</si>
  <si>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</si>
  <si>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</si>
  <si>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</si>
  <si>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</si>
  <si>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</si>
  <si>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</si>
  <si>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</si>
  <si>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</si>
  <si>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</si>
  <si>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</si>
  <si>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</si>
  <si>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</si>
  <si>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</si>
  <si>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</si>
  <si>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</si>
  <si>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</si>
  <si>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</si>
  <si>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</si>
  <si>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</si>
  <si>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</si>
  <si>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</si>
  <si>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</si>
  <si>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</si>
  <si>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</si>
  <si>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</si>
  <si>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</si>
  <si>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</si>
  <si>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</si>
  <si>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</si>
  <si>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</si>
  <si>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</si>
  <si>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</si>
  <si>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</si>
  <si>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</si>
  <si>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</si>
  <si>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</si>
  <si>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</si>
  <si>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</si>
  <si>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</si>
  <si>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</si>
  <si>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</si>
  <si>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</si>
  <si>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</si>
  <si>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</si>
  <si>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</si>
  <si>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</si>
  <si>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</si>
  <si>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</si>
  <si>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</si>
  <si>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</si>
  <si>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</si>
  <si>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</si>
  <si>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</si>
  <si>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</si>
  <si>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</si>
  <si>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</si>
  <si>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</si>
  <si>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</si>
  <si>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</si>
  <si>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</si>
  <si>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</si>
  <si>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</si>
  <si>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</si>
  <si>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</si>
  <si>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</si>
  <si>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</si>
  <si>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</si>
  <si>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</si>
  <si>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</si>
  <si>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</si>
  <si>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</si>
  <si>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</si>
  <si>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</si>
  <si>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</si>
  <si>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</si>
  <si>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87431</t>
  </si>
  <si>
    <t>PREPARÁTY METODOU CYTOBLOKU - ZA KAŽDÝ PREPARÁT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</si>
  <si>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</si>
  <si>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</si>
  <si>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</si>
  <si>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</si>
  <si>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</si>
  <si>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</si>
  <si>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</si>
  <si>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</si>
  <si>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</si>
  <si>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</si>
  <si>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</si>
  <si>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</si>
  <si>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</si>
  <si>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</si>
  <si>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</si>
  <si>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</si>
  <si>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87519</t>
  </si>
  <si>
    <t>STANOVENÍ CYTOLOGICKÉ DIAGNÓZY II. STUPNĚ OBTÍŽNOS</t>
  </si>
  <si>
    <t>87135</t>
  </si>
  <si>
    <t>VYŠETŘENÍ MORFOMETRICKÉ - ZA KAŽDÝ PARAMETR</t>
  </si>
  <si>
    <t>87429</t>
  </si>
  <si>
    <t>CYTOLOGICKÉ NÁTĚRY  NECENTRIFUGOVANÉ TEKUTINY - VÍ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</si>
  <si>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</si>
  <si>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</si>
  <si>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</si>
  <si>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</si>
  <si>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</si>
  <si>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</si>
  <si>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</si>
  <si>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</si>
  <si>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</si>
  <si>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</si>
  <si>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</si>
  <si>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</si>
  <si>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82097</t>
  </si>
  <si>
    <t>STANOVENÍ PROTILÁTEK PROTI EBV A DALŠÍM VIRŮM (CMV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</si>
  <si>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</si>
  <si>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</si>
  <si>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</si>
  <si>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</si>
  <si>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</si>
  <si>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</si>
  <si>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</si>
  <si>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</si>
  <si>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</si>
  <si>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</si>
  <si>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</si>
  <si>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</si>
  <si>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</si>
  <si>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</si>
  <si>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</si>
  <si>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</si>
  <si>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</si>
  <si>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</si>
  <si>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</si>
  <si>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</si>
  <si>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</si>
  <si>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</si>
  <si>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</si>
  <si>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</si>
  <si>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</si>
  <si>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</si>
  <si>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82063</t>
  </si>
  <si>
    <t>STANOVENÍ CITLIVOSTI NA ATB KVALITATIVNÍ METODOU</t>
  </si>
  <si>
    <t>98119</t>
  </si>
  <si>
    <t>IDENTIFIKACE VLÁKNITÝCH HUB</t>
  </si>
  <si>
    <t>91399</t>
  </si>
  <si>
    <t>CHARAKTERISTIKA ANTIGENŮ A PROTILÁTEK ELEKTROFORÉZ</t>
  </si>
  <si>
    <t>82083</t>
  </si>
  <si>
    <t>PRŮKAZ BAKTERIÁLNÍHO TOXINU NEBO ANTIGENU</t>
  </si>
  <si>
    <t>82233</t>
  </si>
  <si>
    <t>IDENTIFIKACE MYKOPLASMAT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</si>
  <si>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</si>
  <si>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</si>
  <si>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</si>
  <si>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</si>
  <si>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</si>
  <si>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</si>
  <si>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</si>
  <si>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</si>
  <si>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</si>
  <si>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</si>
  <si>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</si>
  <si>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</si>
  <si>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41</t>
  </si>
  <si>
    <t>82241</t>
  </si>
  <si>
    <t>DETEKCE IN VITRO STIMULACE T LYMFOCYTŮ SPECIFICKÝM</t>
  </si>
  <si>
    <t>91161</t>
  </si>
  <si>
    <t>STANOVENÍ C4 SLOŽKY KOMPLEMENTU</t>
  </si>
  <si>
    <t>91211</t>
  </si>
  <si>
    <t>STANOVENÍ IGG PROTI GLIADINU/DEAMIDOVANÝM GLIADINO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</si>
  <si>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</si>
  <si>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</si>
  <si>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</si>
  <si>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</si>
  <si>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</si>
  <si>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</si>
  <si>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</si>
  <si>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</si>
  <si>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</si>
  <si>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</si>
  <si>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</si>
  <si>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</si>
  <si>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91487</t>
  </si>
  <si>
    <t>DETEKCE AUTOPROTILÁTEK METODOU NEPŘÍMÉ IMUNOFLUORE</t>
  </si>
  <si>
    <t>91501</t>
  </si>
  <si>
    <t>STANOVENÍ HLADIN REVMATOIDNÍHO FAKTORU (RF) NEFELO</t>
  </si>
  <si>
    <t>91567</t>
  </si>
  <si>
    <t>IMUNOANALYTICKÉ STANOVENÍ AUTOPROTILÁTEK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</si>
  <si>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</si>
  <si>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</si>
  <si>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</si>
  <si>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</si>
  <si>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</si>
  <si>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</si>
  <si>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91259</t>
  </si>
  <si>
    <t>STANOVENÍ ANTI NUKLEOHISTON Ab ELISA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</si>
  <si>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</si>
  <si>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</si>
  <si>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</si>
  <si>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</si>
  <si>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</si>
  <si>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</si>
  <si>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91253</t>
  </si>
  <si>
    <t>STANOVENÍ ANTI ds-DNA Ab ELISA</t>
  </si>
  <si>
    <t>91289</t>
  </si>
  <si>
    <t>STANOVENÍ REVMATOIDNÍHO FAKTORU IgA ELISA</t>
  </si>
  <si>
    <t>91159</t>
  </si>
  <si>
    <t>STANOVENÍ C3 SLOŽKY KOMPLEMENTU</t>
  </si>
  <si>
    <t>91489</t>
  </si>
  <si>
    <t>IMUNOANALYTICKÉ STANOVENÍ AUTOPROTILÁTEK PROTI LKM</t>
  </si>
  <si>
    <t>91199</t>
  </si>
  <si>
    <t>STANOVENÍ IGA PROTI GLIADINU/DEAMIDOVANÝM GLIADINO</t>
  </si>
  <si>
    <t>91269</t>
  </si>
  <si>
    <t>STANOVENÍ ANTI U1-RNP Ab ELISA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</si>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</sst>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17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3" xfId="0" applyFont="1" applyBorder="1" applyAlignment="1">
      <alignment horizontal="left" indent="1"/>
    </xf>
    <xf numFmtId="0" fontId="66" fillId="0" borderId="156" xfId="0" applyFont="1" applyBorder="1" applyAlignment="1">
      <alignment horizontal="left" indent="1"/>
    </xf>
    <xf numFmtId="0" fontId="66" fillId="4" borderId="153" xfId="0" applyFont="1" applyFill="1" applyBorder="1" applyAlignment="1">
      <alignment horizontal="left"/>
    </xf>
    <xf numFmtId="169" fontId="66" fillId="4" borderId="154" xfId="0" applyNumberFormat="1" applyFont="1" applyFill="1" applyBorder="1"/>
    <xf numFmtId="9" fontId="66" fillId="4" borderId="154" xfId="0" applyNumberFormat="1" applyFont="1" applyFill="1" applyBorder="1"/>
    <xf numFmtId="9" fontId="66" fillId="4" borderId="155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69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70" fillId="0" borderId="165" xfId="0" applyNumberFormat="1" applyFont="1" applyBorder="1" applyAlignment="1">
      <alignment horizontal="right"/>
    </xf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0" fontId="5" fillId="0" borderId="164" xfId="0" applyFont="1" applyBorder="1"/>
    <xf numFmtId="3" fontId="34" fillId="0" borderId="164" xfId="0" applyNumberFormat="1" applyFont="1" applyBorder="1" applyAlignment="1">
      <alignment horizontal="right"/>
    </xf>
    <xf numFmtId="166" fontId="34" fillId="0" borderId="19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34" fillId="0" borderId="167" xfId="0" applyNumberFormat="1" applyFont="1" applyBorder="1"/>
    <xf numFmtId="166" fontId="34" fillId="0" borderId="167" xfId="0" applyNumberFormat="1" applyFont="1" applyBorder="1"/>
    <xf numFmtId="166" fontId="34" fillId="0" borderId="168" xfId="0" applyNumberFormat="1" applyFont="1" applyBorder="1"/>
    <xf numFmtId="3" fontId="34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3" fontId="69" fillId="0" borderId="167" xfId="0" applyNumberFormat="1" applyFont="1" applyBorder="1" applyAlignment="1">
      <alignment horizontal="right"/>
    </xf>
    <xf numFmtId="166" fontId="69" fillId="0" borderId="167" xfId="0" applyNumberFormat="1" applyFont="1" applyBorder="1" applyAlignment="1">
      <alignment horizontal="right"/>
    </xf>
    <xf numFmtId="166" fontId="70" fillId="0" borderId="168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34" fillId="0" borderId="165" xfId="0" applyNumberFormat="1" applyFont="1" applyBorder="1"/>
    <xf numFmtId="3" fontId="34" fillId="0" borderId="19" xfId="0" applyNumberFormat="1" applyFont="1" applyBorder="1"/>
    <xf numFmtId="3" fontId="34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2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0.60297385596069031</c:v>
                </c:pt>
                <c:pt idx="1">
                  <c:v>0.77557960771418399</c:v>
                </c:pt>
                <c:pt idx="2">
                  <c:v>0.4374012063044499</c:v>
                </c:pt>
                <c:pt idx="3">
                  <c:v>0.48377973672693586</c:v>
                </c:pt>
                <c:pt idx="4">
                  <c:v>0.51476473505719855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3668448"/>
        <c:axId val="-1236679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0.95942341070412984</c:v>
                </c:pt>
                <c:pt idx="1">
                  <c:v>0.95942341070412984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3667360"/>
        <c:axId val="-123672800"/>
      </c:scatterChart>
      <c:catAx>
        <c:axId val="-12366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2366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3667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23668448"/>
        <c:crosses val="autoZero"/>
        <c:crossBetween val="between"/>
      </c:valAx>
      <c:valAx>
        <c:axId val="-1236673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23672800"/>
        <c:crosses val="max"/>
        <c:crossBetween val="midCat"/>
      </c:valAx>
      <c:valAx>
        <c:axId val="-1236728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236673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4.2052505966587113</c:v>
                </c:pt>
                <c:pt idx="1">
                  <c:v>4.2253193960511037</c:v>
                </c:pt>
                <c:pt idx="2">
                  <c:v>3.1481854838709675</c:v>
                </c:pt>
                <c:pt idx="3">
                  <c:v>3.2342549923195083</c:v>
                </c:pt>
                <c:pt idx="4">
                  <c:v>3.3799126637554586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3672256"/>
        <c:axId val="-12366681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6400288"/>
        <c:axId val="-652830768"/>
      </c:scatterChart>
      <c:catAx>
        <c:axId val="-12367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2366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36668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23672256"/>
        <c:crosses val="autoZero"/>
        <c:crossBetween val="between"/>
      </c:valAx>
      <c:valAx>
        <c:axId val="-764002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652830768"/>
        <c:crosses val="max"/>
        <c:crossBetween val="midCat"/>
      </c:valAx>
      <c:valAx>
        <c:axId val="-65283076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7640028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112" tableBorderDxfId="111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68" totalsRowShown="0">
  <autoFilter ref="C3:S6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2474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3517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3518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3539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3935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3957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3968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4038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4039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4225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4691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5335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35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2474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184</v>
      </c>
      <c r="G3" s="47">
        <f>SUBTOTAL(9,G6:G1048576)</f>
        <v>67159.310000000012</v>
      </c>
      <c r="H3" s="48">
        <f>IF(M3=0,0,G3/M3)</f>
        <v>0.11113523092533925</v>
      </c>
      <c r="I3" s="47">
        <f>SUBTOTAL(9,I6:I1048576)</f>
        <v>2947.1</v>
      </c>
      <c r="J3" s="47">
        <f>SUBTOTAL(9,J6:J1048576)</f>
        <v>537143.29900000023</v>
      </c>
      <c r="K3" s="48">
        <f>IF(M3=0,0,J3/M3)</f>
        <v>0.88886476907466083</v>
      </c>
      <c r="L3" s="47">
        <f>SUBTOTAL(9,L6:L1048576)</f>
        <v>3131.1</v>
      </c>
      <c r="M3" s="49">
        <f>SUBTOTAL(9,M6:M1048576)</f>
        <v>604302.60900000017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578</v>
      </c>
      <c r="B6" s="741" t="s">
        <v>1890</v>
      </c>
      <c r="C6" s="741" t="s">
        <v>1891</v>
      </c>
      <c r="D6" s="741" t="s">
        <v>747</v>
      </c>
      <c r="E6" s="741" t="s">
        <v>1892</v>
      </c>
      <c r="F6" s="745"/>
      <c r="G6" s="745"/>
      <c r="H6" s="765">
        <v>0</v>
      </c>
      <c r="I6" s="745">
        <v>10</v>
      </c>
      <c r="J6" s="745">
        <v>165.8</v>
      </c>
      <c r="K6" s="765">
        <v>1</v>
      </c>
      <c r="L6" s="745">
        <v>10</v>
      </c>
      <c r="M6" s="746">
        <v>165.8</v>
      </c>
    </row>
    <row r="7" spans="1:13" ht="14.4" customHeight="1" x14ac:dyDescent="0.3">
      <c r="A7" s="747" t="s">
        <v>578</v>
      </c>
      <c r="B7" s="748" t="s">
        <v>1890</v>
      </c>
      <c r="C7" s="748" t="s">
        <v>1893</v>
      </c>
      <c r="D7" s="748" t="s">
        <v>1894</v>
      </c>
      <c r="E7" s="748" t="s">
        <v>1895</v>
      </c>
      <c r="F7" s="752"/>
      <c r="G7" s="752"/>
      <c r="H7" s="766">
        <v>0</v>
      </c>
      <c r="I7" s="752">
        <v>28</v>
      </c>
      <c r="J7" s="752">
        <v>341.88</v>
      </c>
      <c r="K7" s="766">
        <v>1</v>
      </c>
      <c r="L7" s="752">
        <v>28</v>
      </c>
      <c r="M7" s="753">
        <v>341.88</v>
      </c>
    </row>
    <row r="8" spans="1:13" ht="14.4" customHeight="1" x14ac:dyDescent="0.3">
      <c r="A8" s="747" t="s">
        <v>578</v>
      </c>
      <c r="B8" s="748" t="s">
        <v>1890</v>
      </c>
      <c r="C8" s="748" t="s">
        <v>1896</v>
      </c>
      <c r="D8" s="748" t="s">
        <v>1894</v>
      </c>
      <c r="E8" s="748" t="s">
        <v>1897</v>
      </c>
      <c r="F8" s="752"/>
      <c r="G8" s="752"/>
      <c r="H8" s="766">
        <v>0</v>
      </c>
      <c r="I8" s="752">
        <v>12</v>
      </c>
      <c r="J8" s="752">
        <v>514.55999999999995</v>
      </c>
      <c r="K8" s="766">
        <v>1</v>
      </c>
      <c r="L8" s="752">
        <v>12</v>
      </c>
      <c r="M8" s="753">
        <v>514.55999999999995</v>
      </c>
    </row>
    <row r="9" spans="1:13" ht="14.4" customHeight="1" x14ac:dyDescent="0.3">
      <c r="A9" s="747" t="s">
        <v>578</v>
      </c>
      <c r="B9" s="748" t="s">
        <v>1890</v>
      </c>
      <c r="C9" s="748" t="s">
        <v>1898</v>
      </c>
      <c r="D9" s="748" t="s">
        <v>1894</v>
      </c>
      <c r="E9" s="748" t="s">
        <v>1899</v>
      </c>
      <c r="F9" s="752"/>
      <c r="G9" s="752"/>
      <c r="H9" s="766">
        <v>0</v>
      </c>
      <c r="I9" s="752">
        <v>3</v>
      </c>
      <c r="J9" s="752">
        <v>79.47</v>
      </c>
      <c r="K9" s="766">
        <v>1</v>
      </c>
      <c r="L9" s="752">
        <v>3</v>
      </c>
      <c r="M9" s="753">
        <v>79.47</v>
      </c>
    </row>
    <row r="10" spans="1:13" ht="14.4" customHeight="1" x14ac:dyDescent="0.3">
      <c r="A10" s="747" t="s">
        <v>578</v>
      </c>
      <c r="B10" s="748" t="s">
        <v>1890</v>
      </c>
      <c r="C10" s="748" t="s">
        <v>1900</v>
      </c>
      <c r="D10" s="748" t="s">
        <v>1894</v>
      </c>
      <c r="E10" s="748" t="s">
        <v>1901</v>
      </c>
      <c r="F10" s="752"/>
      <c r="G10" s="752"/>
      <c r="H10" s="766">
        <v>0</v>
      </c>
      <c r="I10" s="752">
        <v>3</v>
      </c>
      <c r="J10" s="752">
        <v>257.27999999999997</v>
      </c>
      <c r="K10" s="766">
        <v>1</v>
      </c>
      <c r="L10" s="752">
        <v>3</v>
      </c>
      <c r="M10" s="753">
        <v>257.27999999999997</v>
      </c>
    </row>
    <row r="11" spans="1:13" ht="14.4" customHeight="1" x14ac:dyDescent="0.3">
      <c r="A11" s="747" t="s">
        <v>578</v>
      </c>
      <c r="B11" s="748" t="s">
        <v>1902</v>
      </c>
      <c r="C11" s="748" t="s">
        <v>1903</v>
      </c>
      <c r="D11" s="748" t="s">
        <v>1000</v>
      </c>
      <c r="E11" s="748" t="s">
        <v>1904</v>
      </c>
      <c r="F11" s="752"/>
      <c r="G11" s="752"/>
      <c r="H11" s="766">
        <v>0</v>
      </c>
      <c r="I11" s="752">
        <v>2</v>
      </c>
      <c r="J11" s="752">
        <v>172.82000000000005</v>
      </c>
      <c r="K11" s="766">
        <v>1</v>
      </c>
      <c r="L11" s="752">
        <v>2</v>
      </c>
      <c r="M11" s="753">
        <v>172.82000000000005</v>
      </c>
    </row>
    <row r="12" spans="1:13" ht="14.4" customHeight="1" x14ac:dyDescent="0.3">
      <c r="A12" s="747" t="s">
        <v>578</v>
      </c>
      <c r="B12" s="748" t="s">
        <v>1905</v>
      </c>
      <c r="C12" s="748" t="s">
        <v>1906</v>
      </c>
      <c r="D12" s="748" t="s">
        <v>1907</v>
      </c>
      <c r="E12" s="748" t="s">
        <v>1908</v>
      </c>
      <c r="F12" s="752"/>
      <c r="G12" s="752"/>
      <c r="H12" s="766">
        <v>0</v>
      </c>
      <c r="I12" s="752">
        <v>6</v>
      </c>
      <c r="J12" s="752">
        <v>739.87999999999988</v>
      </c>
      <c r="K12" s="766">
        <v>1</v>
      </c>
      <c r="L12" s="752">
        <v>6</v>
      </c>
      <c r="M12" s="753">
        <v>739.87999999999988</v>
      </c>
    </row>
    <row r="13" spans="1:13" ht="14.4" customHeight="1" x14ac:dyDescent="0.3">
      <c r="A13" s="747" t="s">
        <v>578</v>
      </c>
      <c r="B13" s="748" t="s">
        <v>1909</v>
      </c>
      <c r="C13" s="748" t="s">
        <v>1910</v>
      </c>
      <c r="D13" s="748" t="s">
        <v>1114</v>
      </c>
      <c r="E13" s="748" t="s">
        <v>1911</v>
      </c>
      <c r="F13" s="752"/>
      <c r="G13" s="752"/>
      <c r="H13" s="766">
        <v>0</v>
      </c>
      <c r="I13" s="752">
        <v>1</v>
      </c>
      <c r="J13" s="752">
        <v>342.88</v>
      </c>
      <c r="K13" s="766">
        <v>1</v>
      </c>
      <c r="L13" s="752">
        <v>1</v>
      </c>
      <c r="M13" s="753">
        <v>342.88</v>
      </c>
    </row>
    <row r="14" spans="1:13" ht="14.4" customHeight="1" x14ac:dyDescent="0.3">
      <c r="A14" s="747" t="s">
        <v>578</v>
      </c>
      <c r="B14" s="748" t="s">
        <v>1912</v>
      </c>
      <c r="C14" s="748" t="s">
        <v>1913</v>
      </c>
      <c r="D14" s="748" t="s">
        <v>916</v>
      </c>
      <c r="E14" s="748" t="s">
        <v>917</v>
      </c>
      <c r="F14" s="752">
        <v>2</v>
      </c>
      <c r="G14" s="752">
        <v>981.66000000000008</v>
      </c>
      <c r="H14" s="766">
        <v>1</v>
      </c>
      <c r="I14" s="752"/>
      <c r="J14" s="752"/>
      <c r="K14" s="766">
        <v>0</v>
      </c>
      <c r="L14" s="752">
        <v>2</v>
      </c>
      <c r="M14" s="753">
        <v>981.66000000000008</v>
      </c>
    </row>
    <row r="15" spans="1:13" ht="14.4" customHeight="1" x14ac:dyDescent="0.3">
      <c r="A15" s="747" t="s">
        <v>578</v>
      </c>
      <c r="B15" s="748" t="s">
        <v>1912</v>
      </c>
      <c r="C15" s="748" t="s">
        <v>1914</v>
      </c>
      <c r="D15" s="748" t="s">
        <v>918</v>
      </c>
      <c r="E15" s="748" t="s">
        <v>1915</v>
      </c>
      <c r="F15" s="752">
        <v>3</v>
      </c>
      <c r="G15" s="752">
        <v>3356.12</v>
      </c>
      <c r="H15" s="766">
        <v>1</v>
      </c>
      <c r="I15" s="752"/>
      <c r="J15" s="752"/>
      <c r="K15" s="766">
        <v>0</v>
      </c>
      <c r="L15" s="752">
        <v>3</v>
      </c>
      <c r="M15" s="753">
        <v>3356.12</v>
      </c>
    </row>
    <row r="16" spans="1:13" ht="14.4" customHeight="1" x14ac:dyDescent="0.3">
      <c r="A16" s="747" t="s">
        <v>578</v>
      </c>
      <c r="B16" s="748" t="s">
        <v>1912</v>
      </c>
      <c r="C16" s="748" t="s">
        <v>1916</v>
      </c>
      <c r="D16" s="748" t="s">
        <v>1917</v>
      </c>
      <c r="E16" s="748" t="s">
        <v>1918</v>
      </c>
      <c r="F16" s="752"/>
      <c r="G16" s="752"/>
      <c r="H16" s="766">
        <v>0</v>
      </c>
      <c r="I16" s="752">
        <v>2</v>
      </c>
      <c r="J16" s="752">
        <v>1259.32</v>
      </c>
      <c r="K16" s="766">
        <v>1</v>
      </c>
      <c r="L16" s="752">
        <v>2</v>
      </c>
      <c r="M16" s="753">
        <v>1259.32</v>
      </c>
    </row>
    <row r="17" spans="1:13" ht="14.4" customHeight="1" x14ac:dyDescent="0.3">
      <c r="A17" s="747" t="s">
        <v>578</v>
      </c>
      <c r="B17" s="748" t="s">
        <v>1912</v>
      </c>
      <c r="C17" s="748" t="s">
        <v>1919</v>
      </c>
      <c r="D17" s="748" t="s">
        <v>1920</v>
      </c>
      <c r="E17" s="748" t="s">
        <v>1918</v>
      </c>
      <c r="F17" s="752">
        <v>1</v>
      </c>
      <c r="G17" s="752">
        <v>523.6400000000001</v>
      </c>
      <c r="H17" s="766">
        <v>1</v>
      </c>
      <c r="I17" s="752"/>
      <c r="J17" s="752"/>
      <c r="K17" s="766">
        <v>0</v>
      </c>
      <c r="L17" s="752">
        <v>1</v>
      </c>
      <c r="M17" s="753">
        <v>523.6400000000001</v>
      </c>
    </row>
    <row r="18" spans="1:13" ht="14.4" customHeight="1" x14ac:dyDescent="0.3">
      <c r="A18" s="747" t="s">
        <v>578</v>
      </c>
      <c r="B18" s="748" t="s">
        <v>1921</v>
      </c>
      <c r="C18" s="748" t="s">
        <v>1922</v>
      </c>
      <c r="D18" s="748" t="s">
        <v>1923</v>
      </c>
      <c r="E18" s="748" t="s">
        <v>1924</v>
      </c>
      <c r="F18" s="752"/>
      <c r="G18" s="752"/>
      <c r="H18" s="766">
        <v>0</v>
      </c>
      <c r="I18" s="752">
        <v>3</v>
      </c>
      <c r="J18" s="752">
        <v>2142.48</v>
      </c>
      <c r="K18" s="766">
        <v>1</v>
      </c>
      <c r="L18" s="752">
        <v>3</v>
      </c>
      <c r="M18" s="753">
        <v>2142.48</v>
      </c>
    </row>
    <row r="19" spans="1:13" ht="14.4" customHeight="1" x14ac:dyDescent="0.3">
      <c r="A19" s="747" t="s">
        <v>578</v>
      </c>
      <c r="B19" s="748" t="s">
        <v>1925</v>
      </c>
      <c r="C19" s="748" t="s">
        <v>1926</v>
      </c>
      <c r="D19" s="748" t="s">
        <v>1927</v>
      </c>
      <c r="E19" s="748" t="s">
        <v>1924</v>
      </c>
      <c r="F19" s="752"/>
      <c r="G19" s="752"/>
      <c r="H19" s="766">
        <v>0</v>
      </c>
      <c r="I19" s="752">
        <v>1</v>
      </c>
      <c r="J19" s="752">
        <v>1041.1200000000001</v>
      </c>
      <c r="K19" s="766">
        <v>1</v>
      </c>
      <c r="L19" s="752">
        <v>1</v>
      </c>
      <c r="M19" s="753">
        <v>1041.1200000000001</v>
      </c>
    </row>
    <row r="20" spans="1:13" ht="14.4" customHeight="1" x14ac:dyDescent="0.3">
      <c r="A20" s="747" t="s">
        <v>578</v>
      </c>
      <c r="B20" s="748" t="s">
        <v>1928</v>
      </c>
      <c r="C20" s="748" t="s">
        <v>1929</v>
      </c>
      <c r="D20" s="748" t="s">
        <v>1930</v>
      </c>
      <c r="E20" s="748" t="s">
        <v>1931</v>
      </c>
      <c r="F20" s="752"/>
      <c r="G20" s="752"/>
      <c r="H20" s="766">
        <v>0</v>
      </c>
      <c r="I20" s="752">
        <v>1</v>
      </c>
      <c r="J20" s="752">
        <v>92.430000000000021</v>
      </c>
      <c r="K20" s="766">
        <v>1</v>
      </c>
      <c r="L20" s="752">
        <v>1</v>
      </c>
      <c r="M20" s="753">
        <v>92.430000000000021</v>
      </c>
    </row>
    <row r="21" spans="1:13" ht="14.4" customHeight="1" x14ac:dyDescent="0.3">
      <c r="A21" s="747" t="s">
        <v>578</v>
      </c>
      <c r="B21" s="748" t="s">
        <v>1932</v>
      </c>
      <c r="C21" s="748" t="s">
        <v>1933</v>
      </c>
      <c r="D21" s="748" t="s">
        <v>1934</v>
      </c>
      <c r="E21" s="748" t="s">
        <v>1935</v>
      </c>
      <c r="F21" s="752"/>
      <c r="G21" s="752"/>
      <c r="H21" s="766">
        <v>0</v>
      </c>
      <c r="I21" s="752">
        <v>3</v>
      </c>
      <c r="J21" s="752">
        <v>46.53</v>
      </c>
      <c r="K21" s="766">
        <v>1</v>
      </c>
      <c r="L21" s="752">
        <v>3</v>
      </c>
      <c r="M21" s="753">
        <v>46.53</v>
      </c>
    </row>
    <row r="22" spans="1:13" ht="14.4" customHeight="1" x14ac:dyDescent="0.3">
      <c r="A22" s="747" t="s">
        <v>578</v>
      </c>
      <c r="B22" s="748" t="s">
        <v>1932</v>
      </c>
      <c r="C22" s="748" t="s">
        <v>1936</v>
      </c>
      <c r="D22" s="748" t="s">
        <v>1934</v>
      </c>
      <c r="E22" s="748" t="s">
        <v>1011</v>
      </c>
      <c r="F22" s="752"/>
      <c r="G22" s="752"/>
      <c r="H22" s="766">
        <v>0</v>
      </c>
      <c r="I22" s="752">
        <v>1</v>
      </c>
      <c r="J22" s="752">
        <v>23.24</v>
      </c>
      <c r="K22" s="766">
        <v>1</v>
      </c>
      <c r="L22" s="752">
        <v>1</v>
      </c>
      <c r="M22" s="753">
        <v>23.24</v>
      </c>
    </row>
    <row r="23" spans="1:13" ht="14.4" customHeight="1" x14ac:dyDescent="0.3">
      <c r="A23" s="747" t="s">
        <v>578</v>
      </c>
      <c r="B23" s="748" t="s">
        <v>1937</v>
      </c>
      <c r="C23" s="748" t="s">
        <v>1938</v>
      </c>
      <c r="D23" s="748" t="s">
        <v>1939</v>
      </c>
      <c r="E23" s="748" t="s">
        <v>1940</v>
      </c>
      <c r="F23" s="752"/>
      <c r="G23" s="752"/>
      <c r="H23" s="766">
        <v>0</v>
      </c>
      <c r="I23" s="752">
        <v>1</v>
      </c>
      <c r="J23" s="752">
        <v>75.20999999999998</v>
      </c>
      <c r="K23" s="766">
        <v>1</v>
      </c>
      <c r="L23" s="752">
        <v>1</v>
      </c>
      <c r="M23" s="753">
        <v>75.20999999999998</v>
      </c>
    </row>
    <row r="24" spans="1:13" ht="14.4" customHeight="1" x14ac:dyDescent="0.3">
      <c r="A24" s="747" t="s">
        <v>578</v>
      </c>
      <c r="B24" s="748" t="s">
        <v>1941</v>
      </c>
      <c r="C24" s="748" t="s">
        <v>1942</v>
      </c>
      <c r="D24" s="748" t="s">
        <v>864</v>
      </c>
      <c r="E24" s="748" t="s">
        <v>1943</v>
      </c>
      <c r="F24" s="752"/>
      <c r="G24" s="752"/>
      <c r="H24" s="766">
        <v>0</v>
      </c>
      <c r="I24" s="752">
        <v>1</v>
      </c>
      <c r="J24" s="752">
        <v>3300</v>
      </c>
      <c r="K24" s="766">
        <v>1</v>
      </c>
      <c r="L24" s="752">
        <v>1</v>
      </c>
      <c r="M24" s="753">
        <v>3300</v>
      </c>
    </row>
    <row r="25" spans="1:13" ht="14.4" customHeight="1" x14ac:dyDescent="0.3">
      <c r="A25" s="747" t="s">
        <v>578</v>
      </c>
      <c r="B25" s="748" t="s">
        <v>1941</v>
      </c>
      <c r="C25" s="748" t="s">
        <v>1944</v>
      </c>
      <c r="D25" s="748" t="s">
        <v>866</v>
      </c>
      <c r="E25" s="748" t="s">
        <v>1945</v>
      </c>
      <c r="F25" s="752"/>
      <c r="G25" s="752"/>
      <c r="H25" s="766">
        <v>0</v>
      </c>
      <c r="I25" s="752">
        <v>7</v>
      </c>
      <c r="J25" s="752">
        <v>5048.3999999999996</v>
      </c>
      <c r="K25" s="766">
        <v>1</v>
      </c>
      <c r="L25" s="752">
        <v>7</v>
      </c>
      <c r="M25" s="753">
        <v>5048.3999999999996</v>
      </c>
    </row>
    <row r="26" spans="1:13" ht="14.4" customHeight="1" x14ac:dyDescent="0.3">
      <c r="A26" s="747" t="s">
        <v>578</v>
      </c>
      <c r="B26" s="748" t="s">
        <v>1941</v>
      </c>
      <c r="C26" s="748" t="s">
        <v>1946</v>
      </c>
      <c r="D26" s="748" t="s">
        <v>866</v>
      </c>
      <c r="E26" s="748" t="s">
        <v>1947</v>
      </c>
      <c r="F26" s="752"/>
      <c r="G26" s="752"/>
      <c r="H26" s="766">
        <v>0</v>
      </c>
      <c r="I26" s="752">
        <v>80</v>
      </c>
      <c r="J26" s="752">
        <v>21748</v>
      </c>
      <c r="K26" s="766">
        <v>1</v>
      </c>
      <c r="L26" s="752">
        <v>80</v>
      </c>
      <c r="M26" s="753">
        <v>21748</v>
      </c>
    </row>
    <row r="27" spans="1:13" ht="14.4" customHeight="1" x14ac:dyDescent="0.3">
      <c r="A27" s="747" t="s">
        <v>578</v>
      </c>
      <c r="B27" s="748" t="s">
        <v>1941</v>
      </c>
      <c r="C27" s="748" t="s">
        <v>1948</v>
      </c>
      <c r="D27" s="748" t="s">
        <v>866</v>
      </c>
      <c r="E27" s="748" t="s">
        <v>1949</v>
      </c>
      <c r="F27" s="752"/>
      <c r="G27" s="752"/>
      <c r="H27" s="766">
        <v>0</v>
      </c>
      <c r="I27" s="752">
        <v>60</v>
      </c>
      <c r="J27" s="752">
        <v>37839.599999999999</v>
      </c>
      <c r="K27" s="766">
        <v>1</v>
      </c>
      <c r="L27" s="752">
        <v>60</v>
      </c>
      <c r="M27" s="753">
        <v>37839.599999999999</v>
      </c>
    </row>
    <row r="28" spans="1:13" ht="14.4" customHeight="1" x14ac:dyDescent="0.3">
      <c r="A28" s="747" t="s">
        <v>578</v>
      </c>
      <c r="B28" s="748" t="s">
        <v>1941</v>
      </c>
      <c r="C28" s="748" t="s">
        <v>1950</v>
      </c>
      <c r="D28" s="748" t="s">
        <v>866</v>
      </c>
      <c r="E28" s="748" t="s">
        <v>1951</v>
      </c>
      <c r="F28" s="752"/>
      <c r="G28" s="752"/>
      <c r="H28" s="766">
        <v>0</v>
      </c>
      <c r="I28" s="752">
        <v>129</v>
      </c>
      <c r="J28" s="752">
        <v>52754.549999999988</v>
      </c>
      <c r="K28" s="766">
        <v>1</v>
      </c>
      <c r="L28" s="752">
        <v>129</v>
      </c>
      <c r="M28" s="753">
        <v>52754.549999999988</v>
      </c>
    </row>
    <row r="29" spans="1:13" ht="14.4" customHeight="1" x14ac:dyDescent="0.3">
      <c r="A29" s="747" t="s">
        <v>578</v>
      </c>
      <c r="B29" s="748" t="s">
        <v>1952</v>
      </c>
      <c r="C29" s="748" t="s">
        <v>1953</v>
      </c>
      <c r="D29" s="748" t="s">
        <v>1954</v>
      </c>
      <c r="E29" s="748" t="s">
        <v>1955</v>
      </c>
      <c r="F29" s="752"/>
      <c r="G29" s="752"/>
      <c r="H29" s="766">
        <v>0</v>
      </c>
      <c r="I29" s="752">
        <v>7</v>
      </c>
      <c r="J29" s="752">
        <v>486.85</v>
      </c>
      <c r="K29" s="766">
        <v>1</v>
      </c>
      <c r="L29" s="752">
        <v>7</v>
      </c>
      <c r="M29" s="753">
        <v>486.85</v>
      </c>
    </row>
    <row r="30" spans="1:13" ht="14.4" customHeight="1" x14ac:dyDescent="0.3">
      <c r="A30" s="747" t="s">
        <v>578</v>
      </c>
      <c r="B30" s="748" t="s">
        <v>1952</v>
      </c>
      <c r="C30" s="748" t="s">
        <v>1956</v>
      </c>
      <c r="D30" s="748" t="s">
        <v>1954</v>
      </c>
      <c r="E30" s="748" t="s">
        <v>1957</v>
      </c>
      <c r="F30" s="752"/>
      <c r="G30" s="752"/>
      <c r="H30" s="766">
        <v>0</v>
      </c>
      <c r="I30" s="752">
        <v>4</v>
      </c>
      <c r="J30" s="752">
        <v>556.48000000000013</v>
      </c>
      <c r="K30" s="766">
        <v>1</v>
      </c>
      <c r="L30" s="752">
        <v>4</v>
      </c>
      <c r="M30" s="753">
        <v>556.48000000000013</v>
      </c>
    </row>
    <row r="31" spans="1:13" ht="14.4" customHeight="1" x14ac:dyDescent="0.3">
      <c r="A31" s="747" t="s">
        <v>578</v>
      </c>
      <c r="B31" s="748" t="s">
        <v>1958</v>
      </c>
      <c r="C31" s="748" t="s">
        <v>1959</v>
      </c>
      <c r="D31" s="748" t="s">
        <v>1538</v>
      </c>
      <c r="E31" s="748" t="s">
        <v>1960</v>
      </c>
      <c r="F31" s="752"/>
      <c r="G31" s="752"/>
      <c r="H31" s="766">
        <v>0</v>
      </c>
      <c r="I31" s="752">
        <v>4</v>
      </c>
      <c r="J31" s="752">
        <v>1403.08</v>
      </c>
      <c r="K31" s="766">
        <v>1</v>
      </c>
      <c r="L31" s="752">
        <v>4</v>
      </c>
      <c r="M31" s="753">
        <v>1403.08</v>
      </c>
    </row>
    <row r="32" spans="1:13" ht="14.4" customHeight="1" x14ac:dyDescent="0.3">
      <c r="A32" s="747" t="s">
        <v>578</v>
      </c>
      <c r="B32" s="748" t="s">
        <v>1961</v>
      </c>
      <c r="C32" s="748" t="s">
        <v>1962</v>
      </c>
      <c r="D32" s="748" t="s">
        <v>1963</v>
      </c>
      <c r="E32" s="748" t="s">
        <v>1964</v>
      </c>
      <c r="F32" s="752"/>
      <c r="G32" s="752"/>
      <c r="H32" s="766">
        <v>0</v>
      </c>
      <c r="I32" s="752">
        <v>1</v>
      </c>
      <c r="J32" s="752">
        <v>119.2</v>
      </c>
      <c r="K32" s="766">
        <v>1</v>
      </c>
      <c r="L32" s="752">
        <v>1</v>
      </c>
      <c r="M32" s="753">
        <v>119.2</v>
      </c>
    </row>
    <row r="33" spans="1:13" ht="14.4" customHeight="1" x14ac:dyDescent="0.3">
      <c r="A33" s="747" t="s">
        <v>578</v>
      </c>
      <c r="B33" s="748" t="s">
        <v>1965</v>
      </c>
      <c r="C33" s="748" t="s">
        <v>1966</v>
      </c>
      <c r="D33" s="748" t="s">
        <v>749</v>
      </c>
      <c r="E33" s="748" t="s">
        <v>1967</v>
      </c>
      <c r="F33" s="752"/>
      <c r="G33" s="752"/>
      <c r="H33" s="766">
        <v>0</v>
      </c>
      <c r="I33" s="752">
        <v>1</v>
      </c>
      <c r="J33" s="752">
        <v>128.44999999999999</v>
      </c>
      <c r="K33" s="766">
        <v>1</v>
      </c>
      <c r="L33" s="752">
        <v>1</v>
      </c>
      <c r="M33" s="753">
        <v>128.44999999999999</v>
      </c>
    </row>
    <row r="34" spans="1:13" ht="14.4" customHeight="1" x14ac:dyDescent="0.3">
      <c r="A34" s="747" t="s">
        <v>578</v>
      </c>
      <c r="B34" s="748" t="s">
        <v>1965</v>
      </c>
      <c r="C34" s="748" t="s">
        <v>1968</v>
      </c>
      <c r="D34" s="748" t="s">
        <v>749</v>
      </c>
      <c r="E34" s="748" t="s">
        <v>1969</v>
      </c>
      <c r="F34" s="752"/>
      <c r="G34" s="752"/>
      <c r="H34" s="766">
        <v>0</v>
      </c>
      <c r="I34" s="752">
        <v>4</v>
      </c>
      <c r="J34" s="752">
        <v>178.64</v>
      </c>
      <c r="K34" s="766">
        <v>1</v>
      </c>
      <c r="L34" s="752">
        <v>4</v>
      </c>
      <c r="M34" s="753">
        <v>178.64</v>
      </c>
    </row>
    <row r="35" spans="1:13" ht="14.4" customHeight="1" x14ac:dyDescent="0.3">
      <c r="A35" s="747" t="s">
        <v>578</v>
      </c>
      <c r="B35" s="748" t="s">
        <v>1970</v>
      </c>
      <c r="C35" s="748" t="s">
        <v>1971</v>
      </c>
      <c r="D35" s="748" t="s">
        <v>1972</v>
      </c>
      <c r="E35" s="748" t="s">
        <v>1973</v>
      </c>
      <c r="F35" s="752"/>
      <c r="G35" s="752"/>
      <c r="H35" s="766">
        <v>0</v>
      </c>
      <c r="I35" s="752">
        <v>3</v>
      </c>
      <c r="J35" s="752">
        <v>293.28000000000009</v>
      </c>
      <c r="K35" s="766">
        <v>1</v>
      </c>
      <c r="L35" s="752">
        <v>3</v>
      </c>
      <c r="M35" s="753">
        <v>293.28000000000009</v>
      </c>
    </row>
    <row r="36" spans="1:13" ht="14.4" customHeight="1" x14ac:dyDescent="0.3">
      <c r="A36" s="747" t="s">
        <v>578</v>
      </c>
      <c r="B36" s="748" t="s">
        <v>1974</v>
      </c>
      <c r="C36" s="748" t="s">
        <v>1975</v>
      </c>
      <c r="D36" s="748" t="s">
        <v>1976</v>
      </c>
      <c r="E36" s="748" t="s">
        <v>1977</v>
      </c>
      <c r="F36" s="752"/>
      <c r="G36" s="752"/>
      <c r="H36" s="766">
        <v>0</v>
      </c>
      <c r="I36" s="752">
        <v>1</v>
      </c>
      <c r="J36" s="752">
        <v>104.66999999999999</v>
      </c>
      <c r="K36" s="766">
        <v>1</v>
      </c>
      <c r="L36" s="752">
        <v>1</v>
      </c>
      <c r="M36" s="753">
        <v>104.66999999999999</v>
      </c>
    </row>
    <row r="37" spans="1:13" ht="14.4" customHeight="1" x14ac:dyDescent="0.3">
      <c r="A37" s="747" t="s">
        <v>578</v>
      </c>
      <c r="B37" s="748" t="s">
        <v>1978</v>
      </c>
      <c r="C37" s="748" t="s">
        <v>1979</v>
      </c>
      <c r="D37" s="748" t="s">
        <v>877</v>
      </c>
      <c r="E37" s="748" t="s">
        <v>878</v>
      </c>
      <c r="F37" s="752"/>
      <c r="G37" s="752"/>
      <c r="H37" s="766">
        <v>0</v>
      </c>
      <c r="I37" s="752">
        <v>22</v>
      </c>
      <c r="J37" s="752">
        <v>888.57999999999993</v>
      </c>
      <c r="K37" s="766">
        <v>1</v>
      </c>
      <c r="L37" s="752">
        <v>22</v>
      </c>
      <c r="M37" s="753">
        <v>888.57999999999993</v>
      </c>
    </row>
    <row r="38" spans="1:13" ht="14.4" customHeight="1" x14ac:dyDescent="0.3">
      <c r="A38" s="747" t="s">
        <v>578</v>
      </c>
      <c r="B38" s="748" t="s">
        <v>1978</v>
      </c>
      <c r="C38" s="748" t="s">
        <v>1980</v>
      </c>
      <c r="D38" s="748" t="s">
        <v>874</v>
      </c>
      <c r="E38" s="748" t="s">
        <v>1981</v>
      </c>
      <c r="F38" s="752"/>
      <c r="G38" s="752"/>
      <c r="H38" s="766">
        <v>0</v>
      </c>
      <c r="I38" s="752">
        <v>9</v>
      </c>
      <c r="J38" s="752">
        <v>284.84999999999991</v>
      </c>
      <c r="K38" s="766">
        <v>1</v>
      </c>
      <c r="L38" s="752">
        <v>9</v>
      </c>
      <c r="M38" s="753">
        <v>284.84999999999991</v>
      </c>
    </row>
    <row r="39" spans="1:13" ht="14.4" customHeight="1" x14ac:dyDescent="0.3">
      <c r="A39" s="747" t="s">
        <v>578</v>
      </c>
      <c r="B39" s="748" t="s">
        <v>1978</v>
      </c>
      <c r="C39" s="748" t="s">
        <v>1982</v>
      </c>
      <c r="D39" s="748" t="s">
        <v>874</v>
      </c>
      <c r="E39" s="748" t="s">
        <v>1983</v>
      </c>
      <c r="F39" s="752"/>
      <c r="G39" s="752"/>
      <c r="H39" s="766">
        <v>0</v>
      </c>
      <c r="I39" s="752">
        <v>11</v>
      </c>
      <c r="J39" s="752">
        <v>642.3900000000001</v>
      </c>
      <c r="K39" s="766">
        <v>1</v>
      </c>
      <c r="L39" s="752">
        <v>11</v>
      </c>
      <c r="M39" s="753">
        <v>642.3900000000001</v>
      </c>
    </row>
    <row r="40" spans="1:13" ht="14.4" customHeight="1" x14ac:dyDescent="0.3">
      <c r="A40" s="747" t="s">
        <v>578</v>
      </c>
      <c r="B40" s="748" t="s">
        <v>1978</v>
      </c>
      <c r="C40" s="748" t="s">
        <v>1984</v>
      </c>
      <c r="D40" s="748" t="s">
        <v>871</v>
      </c>
      <c r="E40" s="748" t="s">
        <v>1985</v>
      </c>
      <c r="F40" s="752"/>
      <c r="G40" s="752"/>
      <c r="H40" s="766">
        <v>0</v>
      </c>
      <c r="I40" s="752">
        <v>4</v>
      </c>
      <c r="J40" s="752">
        <v>647.12000000000012</v>
      </c>
      <c r="K40" s="766">
        <v>1</v>
      </c>
      <c r="L40" s="752">
        <v>4</v>
      </c>
      <c r="M40" s="753">
        <v>647.12000000000012</v>
      </c>
    </row>
    <row r="41" spans="1:13" ht="14.4" customHeight="1" x14ac:dyDescent="0.3">
      <c r="A41" s="747" t="s">
        <v>578</v>
      </c>
      <c r="B41" s="748" t="s">
        <v>1978</v>
      </c>
      <c r="C41" s="748" t="s">
        <v>1986</v>
      </c>
      <c r="D41" s="748" t="s">
        <v>873</v>
      </c>
      <c r="E41" s="748" t="s">
        <v>1987</v>
      </c>
      <c r="F41" s="752"/>
      <c r="G41" s="752"/>
      <c r="H41" s="766">
        <v>0</v>
      </c>
      <c r="I41" s="752">
        <v>1</v>
      </c>
      <c r="J41" s="752">
        <v>151.24000000000004</v>
      </c>
      <c r="K41" s="766">
        <v>1</v>
      </c>
      <c r="L41" s="752">
        <v>1</v>
      </c>
      <c r="M41" s="753">
        <v>151.24000000000004</v>
      </c>
    </row>
    <row r="42" spans="1:13" ht="14.4" customHeight="1" x14ac:dyDescent="0.3">
      <c r="A42" s="747" t="s">
        <v>578</v>
      </c>
      <c r="B42" s="748" t="s">
        <v>1988</v>
      </c>
      <c r="C42" s="748" t="s">
        <v>1989</v>
      </c>
      <c r="D42" s="748" t="s">
        <v>911</v>
      </c>
      <c r="E42" s="748" t="s">
        <v>1990</v>
      </c>
      <c r="F42" s="752"/>
      <c r="G42" s="752"/>
      <c r="H42" s="766">
        <v>0</v>
      </c>
      <c r="I42" s="752">
        <v>1</v>
      </c>
      <c r="J42" s="752">
        <v>39.380000000000003</v>
      </c>
      <c r="K42" s="766">
        <v>1</v>
      </c>
      <c r="L42" s="752">
        <v>1</v>
      </c>
      <c r="M42" s="753">
        <v>39.380000000000003</v>
      </c>
    </row>
    <row r="43" spans="1:13" ht="14.4" customHeight="1" x14ac:dyDescent="0.3">
      <c r="A43" s="747" t="s">
        <v>578</v>
      </c>
      <c r="B43" s="748" t="s">
        <v>1988</v>
      </c>
      <c r="C43" s="748" t="s">
        <v>1991</v>
      </c>
      <c r="D43" s="748" t="s">
        <v>911</v>
      </c>
      <c r="E43" s="748" t="s">
        <v>1992</v>
      </c>
      <c r="F43" s="752"/>
      <c r="G43" s="752"/>
      <c r="H43" s="766">
        <v>0</v>
      </c>
      <c r="I43" s="752">
        <v>1</v>
      </c>
      <c r="J43" s="752">
        <v>40.38000000000001</v>
      </c>
      <c r="K43" s="766">
        <v>1</v>
      </c>
      <c r="L43" s="752">
        <v>1</v>
      </c>
      <c r="M43" s="753">
        <v>40.38000000000001</v>
      </c>
    </row>
    <row r="44" spans="1:13" ht="14.4" customHeight="1" x14ac:dyDescent="0.3">
      <c r="A44" s="747" t="s">
        <v>578</v>
      </c>
      <c r="B44" s="748" t="s">
        <v>1993</v>
      </c>
      <c r="C44" s="748" t="s">
        <v>1994</v>
      </c>
      <c r="D44" s="748" t="s">
        <v>1294</v>
      </c>
      <c r="E44" s="748" t="s">
        <v>1995</v>
      </c>
      <c r="F44" s="752"/>
      <c r="G44" s="752"/>
      <c r="H44" s="766">
        <v>0</v>
      </c>
      <c r="I44" s="752">
        <v>1</v>
      </c>
      <c r="J44" s="752">
        <v>71.799999999999983</v>
      </c>
      <c r="K44" s="766">
        <v>1</v>
      </c>
      <c r="L44" s="752">
        <v>1</v>
      </c>
      <c r="M44" s="753">
        <v>71.799999999999983</v>
      </c>
    </row>
    <row r="45" spans="1:13" ht="14.4" customHeight="1" x14ac:dyDescent="0.3">
      <c r="A45" s="747" t="s">
        <v>578</v>
      </c>
      <c r="B45" s="748" t="s">
        <v>1993</v>
      </c>
      <c r="C45" s="748" t="s">
        <v>1996</v>
      </c>
      <c r="D45" s="748" t="s">
        <v>667</v>
      </c>
      <c r="E45" s="748" t="s">
        <v>668</v>
      </c>
      <c r="F45" s="752"/>
      <c r="G45" s="752"/>
      <c r="H45" s="766">
        <v>0</v>
      </c>
      <c r="I45" s="752">
        <v>4</v>
      </c>
      <c r="J45" s="752">
        <v>289.31999999999994</v>
      </c>
      <c r="K45" s="766">
        <v>1</v>
      </c>
      <c r="L45" s="752">
        <v>4</v>
      </c>
      <c r="M45" s="753">
        <v>289.31999999999994</v>
      </c>
    </row>
    <row r="46" spans="1:13" ht="14.4" customHeight="1" x14ac:dyDescent="0.3">
      <c r="A46" s="747" t="s">
        <v>578</v>
      </c>
      <c r="B46" s="748" t="s">
        <v>1993</v>
      </c>
      <c r="C46" s="748" t="s">
        <v>1997</v>
      </c>
      <c r="D46" s="748" t="s">
        <v>664</v>
      </c>
      <c r="E46" s="748" t="s">
        <v>666</v>
      </c>
      <c r="F46" s="752"/>
      <c r="G46" s="752"/>
      <c r="H46" s="766">
        <v>0</v>
      </c>
      <c r="I46" s="752">
        <v>1</v>
      </c>
      <c r="J46" s="752">
        <v>204.89000000000004</v>
      </c>
      <c r="K46" s="766">
        <v>1</v>
      </c>
      <c r="L46" s="752">
        <v>1</v>
      </c>
      <c r="M46" s="753">
        <v>204.89000000000004</v>
      </c>
    </row>
    <row r="47" spans="1:13" ht="14.4" customHeight="1" x14ac:dyDescent="0.3">
      <c r="A47" s="747" t="s">
        <v>578</v>
      </c>
      <c r="B47" s="748" t="s">
        <v>1993</v>
      </c>
      <c r="C47" s="748" t="s">
        <v>1998</v>
      </c>
      <c r="D47" s="748" t="s">
        <v>664</v>
      </c>
      <c r="E47" s="748" t="s">
        <v>665</v>
      </c>
      <c r="F47" s="752"/>
      <c r="G47" s="752"/>
      <c r="H47" s="766">
        <v>0</v>
      </c>
      <c r="I47" s="752">
        <v>2</v>
      </c>
      <c r="J47" s="752">
        <v>194.95999999999995</v>
      </c>
      <c r="K47" s="766">
        <v>1</v>
      </c>
      <c r="L47" s="752">
        <v>2</v>
      </c>
      <c r="M47" s="753">
        <v>194.95999999999995</v>
      </c>
    </row>
    <row r="48" spans="1:13" ht="14.4" customHeight="1" x14ac:dyDescent="0.3">
      <c r="A48" s="747" t="s">
        <v>578</v>
      </c>
      <c r="B48" s="748" t="s">
        <v>1999</v>
      </c>
      <c r="C48" s="748" t="s">
        <v>2000</v>
      </c>
      <c r="D48" s="748" t="s">
        <v>2001</v>
      </c>
      <c r="E48" s="748" t="s">
        <v>2002</v>
      </c>
      <c r="F48" s="752"/>
      <c r="G48" s="752"/>
      <c r="H48" s="766">
        <v>0</v>
      </c>
      <c r="I48" s="752">
        <v>4</v>
      </c>
      <c r="J48" s="752">
        <v>111.16</v>
      </c>
      <c r="K48" s="766">
        <v>1</v>
      </c>
      <c r="L48" s="752">
        <v>4</v>
      </c>
      <c r="M48" s="753">
        <v>111.16</v>
      </c>
    </row>
    <row r="49" spans="1:13" ht="14.4" customHeight="1" x14ac:dyDescent="0.3">
      <c r="A49" s="747" t="s">
        <v>578</v>
      </c>
      <c r="B49" s="748" t="s">
        <v>2003</v>
      </c>
      <c r="C49" s="748" t="s">
        <v>2004</v>
      </c>
      <c r="D49" s="748" t="s">
        <v>1501</v>
      </c>
      <c r="E49" s="748" t="s">
        <v>685</v>
      </c>
      <c r="F49" s="752"/>
      <c r="G49" s="752"/>
      <c r="H49" s="766">
        <v>0</v>
      </c>
      <c r="I49" s="752">
        <v>16</v>
      </c>
      <c r="J49" s="752">
        <v>422.74</v>
      </c>
      <c r="K49" s="766">
        <v>1</v>
      </c>
      <c r="L49" s="752">
        <v>16</v>
      </c>
      <c r="M49" s="753">
        <v>422.74</v>
      </c>
    </row>
    <row r="50" spans="1:13" ht="14.4" customHeight="1" x14ac:dyDescent="0.3">
      <c r="A50" s="747" t="s">
        <v>578</v>
      </c>
      <c r="B50" s="748" t="s">
        <v>2003</v>
      </c>
      <c r="C50" s="748" t="s">
        <v>2005</v>
      </c>
      <c r="D50" s="748" t="s">
        <v>1501</v>
      </c>
      <c r="E50" s="748" t="s">
        <v>2006</v>
      </c>
      <c r="F50" s="752"/>
      <c r="G50" s="752"/>
      <c r="H50" s="766">
        <v>0</v>
      </c>
      <c r="I50" s="752">
        <v>8</v>
      </c>
      <c r="J50" s="752">
        <v>209.13</v>
      </c>
      <c r="K50" s="766">
        <v>1</v>
      </c>
      <c r="L50" s="752">
        <v>8</v>
      </c>
      <c r="M50" s="753">
        <v>209.13</v>
      </c>
    </row>
    <row r="51" spans="1:13" ht="14.4" customHeight="1" x14ac:dyDescent="0.3">
      <c r="A51" s="747" t="s">
        <v>578</v>
      </c>
      <c r="B51" s="748" t="s">
        <v>2003</v>
      </c>
      <c r="C51" s="748" t="s">
        <v>2007</v>
      </c>
      <c r="D51" s="748" t="s">
        <v>1501</v>
      </c>
      <c r="E51" s="748" t="s">
        <v>2008</v>
      </c>
      <c r="F51" s="752"/>
      <c r="G51" s="752"/>
      <c r="H51" s="766">
        <v>0</v>
      </c>
      <c r="I51" s="752">
        <v>2</v>
      </c>
      <c r="J51" s="752">
        <v>348.89999999999992</v>
      </c>
      <c r="K51" s="766">
        <v>1</v>
      </c>
      <c r="L51" s="752">
        <v>2</v>
      </c>
      <c r="M51" s="753">
        <v>348.89999999999992</v>
      </c>
    </row>
    <row r="52" spans="1:13" ht="14.4" customHeight="1" x14ac:dyDescent="0.3">
      <c r="A52" s="747" t="s">
        <v>578</v>
      </c>
      <c r="B52" s="748" t="s">
        <v>2009</v>
      </c>
      <c r="C52" s="748" t="s">
        <v>2010</v>
      </c>
      <c r="D52" s="748" t="s">
        <v>2011</v>
      </c>
      <c r="E52" s="748" t="s">
        <v>2012</v>
      </c>
      <c r="F52" s="752"/>
      <c r="G52" s="752"/>
      <c r="H52" s="766">
        <v>0</v>
      </c>
      <c r="I52" s="752">
        <v>2</v>
      </c>
      <c r="J52" s="752">
        <v>49.500000000000014</v>
      </c>
      <c r="K52" s="766">
        <v>1</v>
      </c>
      <c r="L52" s="752">
        <v>2</v>
      </c>
      <c r="M52" s="753">
        <v>49.500000000000014</v>
      </c>
    </row>
    <row r="53" spans="1:13" ht="14.4" customHeight="1" x14ac:dyDescent="0.3">
      <c r="A53" s="747" t="s">
        <v>578</v>
      </c>
      <c r="B53" s="748" t="s">
        <v>2009</v>
      </c>
      <c r="C53" s="748" t="s">
        <v>2013</v>
      </c>
      <c r="D53" s="748" t="s">
        <v>2011</v>
      </c>
      <c r="E53" s="748" t="s">
        <v>2014</v>
      </c>
      <c r="F53" s="752"/>
      <c r="G53" s="752"/>
      <c r="H53" s="766">
        <v>0</v>
      </c>
      <c r="I53" s="752">
        <v>2</v>
      </c>
      <c r="J53" s="752">
        <v>136</v>
      </c>
      <c r="K53" s="766">
        <v>1</v>
      </c>
      <c r="L53" s="752">
        <v>2</v>
      </c>
      <c r="M53" s="753">
        <v>136</v>
      </c>
    </row>
    <row r="54" spans="1:13" ht="14.4" customHeight="1" x14ac:dyDescent="0.3">
      <c r="A54" s="747" t="s">
        <v>578</v>
      </c>
      <c r="B54" s="748" t="s">
        <v>2009</v>
      </c>
      <c r="C54" s="748" t="s">
        <v>2015</v>
      </c>
      <c r="D54" s="748" t="s">
        <v>2011</v>
      </c>
      <c r="E54" s="748" t="s">
        <v>2016</v>
      </c>
      <c r="F54" s="752"/>
      <c r="G54" s="752"/>
      <c r="H54" s="766">
        <v>0</v>
      </c>
      <c r="I54" s="752">
        <v>1</v>
      </c>
      <c r="J54" s="752">
        <v>43.82</v>
      </c>
      <c r="K54" s="766">
        <v>1</v>
      </c>
      <c r="L54" s="752">
        <v>1</v>
      </c>
      <c r="M54" s="753">
        <v>43.82</v>
      </c>
    </row>
    <row r="55" spans="1:13" ht="14.4" customHeight="1" x14ac:dyDescent="0.3">
      <c r="A55" s="747" t="s">
        <v>578</v>
      </c>
      <c r="B55" s="748" t="s">
        <v>2017</v>
      </c>
      <c r="C55" s="748" t="s">
        <v>2018</v>
      </c>
      <c r="D55" s="748" t="s">
        <v>2019</v>
      </c>
      <c r="E55" s="748" t="s">
        <v>2020</v>
      </c>
      <c r="F55" s="752"/>
      <c r="G55" s="752"/>
      <c r="H55" s="766">
        <v>0</v>
      </c>
      <c r="I55" s="752">
        <v>14</v>
      </c>
      <c r="J55" s="752">
        <v>121.24000000000001</v>
      </c>
      <c r="K55" s="766">
        <v>1</v>
      </c>
      <c r="L55" s="752">
        <v>14</v>
      </c>
      <c r="M55" s="753">
        <v>121.24000000000001</v>
      </c>
    </row>
    <row r="56" spans="1:13" ht="14.4" customHeight="1" x14ac:dyDescent="0.3">
      <c r="A56" s="747" t="s">
        <v>578</v>
      </c>
      <c r="B56" s="748" t="s">
        <v>2017</v>
      </c>
      <c r="C56" s="748" t="s">
        <v>2021</v>
      </c>
      <c r="D56" s="748" t="s">
        <v>2019</v>
      </c>
      <c r="E56" s="748" t="s">
        <v>2022</v>
      </c>
      <c r="F56" s="752"/>
      <c r="G56" s="752"/>
      <c r="H56" s="766">
        <v>0</v>
      </c>
      <c r="I56" s="752">
        <v>2</v>
      </c>
      <c r="J56" s="752">
        <v>29.98</v>
      </c>
      <c r="K56" s="766">
        <v>1</v>
      </c>
      <c r="L56" s="752">
        <v>2</v>
      </c>
      <c r="M56" s="753">
        <v>29.98</v>
      </c>
    </row>
    <row r="57" spans="1:13" ht="14.4" customHeight="1" x14ac:dyDescent="0.3">
      <c r="A57" s="747" t="s">
        <v>578</v>
      </c>
      <c r="B57" s="748" t="s">
        <v>2023</v>
      </c>
      <c r="C57" s="748" t="s">
        <v>2024</v>
      </c>
      <c r="D57" s="748" t="s">
        <v>2025</v>
      </c>
      <c r="E57" s="748" t="s">
        <v>1003</v>
      </c>
      <c r="F57" s="752"/>
      <c r="G57" s="752"/>
      <c r="H57" s="766">
        <v>0</v>
      </c>
      <c r="I57" s="752">
        <v>3</v>
      </c>
      <c r="J57" s="752">
        <v>98.910000000000025</v>
      </c>
      <c r="K57" s="766">
        <v>1</v>
      </c>
      <c r="L57" s="752">
        <v>3</v>
      </c>
      <c r="M57" s="753">
        <v>98.910000000000025</v>
      </c>
    </row>
    <row r="58" spans="1:13" ht="14.4" customHeight="1" x14ac:dyDescent="0.3">
      <c r="A58" s="747" t="s">
        <v>578</v>
      </c>
      <c r="B58" s="748" t="s">
        <v>2026</v>
      </c>
      <c r="C58" s="748" t="s">
        <v>2027</v>
      </c>
      <c r="D58" s="748" t="s">
        <v>1160</v>
      </c>
      <c r="E58" s="748" t="s">
        <v>2006</v>
      </c>
      <c r="F58" s="752"/>
      <c r="G58" s="752"/>
      <c r="H58" s="766">
        <v>0</v>
      </c>
      <c r="I58" s="752">
        <v>6</v>
      </c>
      <c r="J58" s="752">
        <v>516.51</v>
      </c>
      <c r="K58" s="766">
        <v>1</v>
      </c>
      <c r="L58" s="752">
        <v>6</v>
      </c>
      <c r="M58" s="753">
        <v>516.51</v>
      </c>
    </row>
    <row r="59" spans="1:13" ht="14.4" customHeight="1" x14ac:dyDescent="0.3">
      <c r="A59" s="747" t="s">
        <v>578</v>
      </c>
      <c r="B59" s="748" t="s">
        <v>2026</v>
      </c>
      <c r="C59" s="748" t="s">
        <v>2028</v>
      </c>
      <c r="D59" s="748" t="s">
        <v>1160</v>
      </c>
      <c r="E59" s="748" t="s">
        <v>2029</v>
      </c>
      <c r="F59" s="752"/>
      <c r="G59" s="752"/>
      <c r="H59" s="766">
        <v>0</v>
      </c>
      <c r="I59" s="752">
        <v>4</v>
      </c>
      <c r="J59" s="752">
        <v>878.93999999999994</v>
      </c>
      <c r="K59" s="766">
        <v>1</v>
      </c>
      <c r="L59" s="752">
        <v>4</v>
      </c>
      <c r="M59" s="753">
        <v>878.93999999999994</v>
      </c>
    </row>
    <row r="60" spans="1:13" ht="14.4" customHeight="1" x14ac:dyDescent="0.3">
      <c r="A60" s="747" t="s">
        <v>578</v>
      </c>
      <c r="B60" s="748" t="s">
        <v>2030</v>
      </c>
      <c r="C60" s="748" t="s">
        <v>2031</v>
      </c>
      <c r="D60" s="748" t="s">
        <v>2032</v>
      </c>
      <c r="E60" s="748" t="s">
        <v>2022</v>
      </c>
      <c r="F60" s="752"/>
      <c r="G60" s="752"/>
      <c r="H60" s="766">
        <v>0</v>
      </c>
      <c r="I60" s="752">
        <v>3</v>
      </c>
      <c r="J60" s="752">
        <v>181.11000000000004</v>
      </c>
      <c r="K60" s="766">
        <v>1</v>
      </c>
      <c r="L60" s="752">
        <v>3</v>
      </c>
      <c r="M60" s="753">
        <v>181.11000000000004</v>
      </c>
    </row>
    <row r="61" spans="1:13" ht="14.4" customHeight="1" x14ac:dyDescent="0.3">
      <c r="A61" s="747" t="s">
        <v>578</v>
      </c>
      <c r="B61" s="748" t="s">
        <v>2030</v>
      </c>
      <c r="C61" s="748" t="s">
        <v>2033</v>
      </c>
      <c r="D61" s="748" t="s">
        <v>2032</v>
      </c>
      <c r="E61" s="748" t="s">
        <v>2034</v>
      </c>
      <c r="F61" s="752"/>
      <c r="G61" s="752"/>
      <c r="H61" s="766">
        <v>0</v>
      </c>
      <c r="I61" s="752">
        <v>13</v>
      </c>
      <c r="J61" s="752">
        <v>192.01</v>
      </c>
      <c r="K61" s="766">
        <v>1</v>
      </c>
      <c r="L61" s="752">
        <v>13</v>
      </c>
      <c r="M61" s="753">
        <v>192.01</v>
      </c>
    </row>
    <row r="62" spans="1:13" ht="14.4" customHeight="1" x14ac:dyDescent="0.3">
      <c r="A62" s="747" t="s">
        <v>578</v>
      </c>
      <c r="B62" s="748" t="s">
        <v>2030</v>
      </c>
      <c r="C62" s="748" t="s">
        <v>2035</v>
      </c>
      <c r="D62" s="748" t="s">
        <v>2032</v>
      </c>
      <c r="E62" s="748" t="s">
        <v>2036</v>
      </c>
      <c r="F62" s="752"/>
      <c r="G62" s="752"/>
      <c r="H62" s="766">
        <v>0</v>
      </c>
      <c r="I62" s="752">
        <v>8</v>
      </c>
      <c r="J62" s="752">
        <v>94.72</v>
      </c>
      <c r="K62" s="766">
        <v>1</v>
      </c>
      <c r="L62" s="752">
        <v>8</v>
      </c>
      <c r="M62" s="753">
        <v>94.72</v>
      </c>
    </row>
    <row r="63" spans="1:13" ht="14.4" customHeight="1" x14ac:dyDescent="0.3">
      <c r="A63" s="747" t="s">
        <v>578</v>
      </c>
      <c r="B63" s="748" t="s">
        <v>2030</v>
      </c>
      <c r="C63" s="748" t="s">
        <v>2037</v>
      </c>
      <c r="D63" s="748" t="s">
        <v>2032</v>
      </c>
      <c r="E63" s="748" t="s">
        <v>2020</v>
      </c>
      <c r="F63" s="752"/>
      <c r="G63" s="752"/>
      <c r="H63" s="766">
        <v>0</v>
      </c>
      <c r="I63" s="752">
        <v>3</v>
      </c>
      <c r="J63" s="752">
        <v>90.539999999999992</v>
      </c>
      <c r="K63" s="766">
        <v>1</v>
      </c>
      <c r="L63" s="752">
        <v>3</v>
      </c>
      <c r="M63" s="753">
        <v>90.539999999999992</v>
      </c>
    </row>
    <row r="64" spans="1:13" ht="14.4" customHeight="1" x14ac:dyDescent="0.3">
      <c r="A64" s="747" t="s">
        <v>578</v>
      </c>
      <c r="B64" s="748" t="s">
        <v>2030</v>
      </c>
      <c r="C64" s="748" t="s">
        <v>2038</v>
      </c>
      <c r="D64" s="748" t="s">
        <v>2032</v>
      </c>
      <c r="E64" s="748" t="s">
        <v>2039</v>
      </c>
      <c r="F64" s="752"/>
      <c r="G64" s="752"/>
      <c r="H64" s="766">
        <v>0</v>
      </c>
      <c r="I64" s="752">
        <v>3</v>
      </c>
      <c r="J64" s="752">
        <v>301.79999999999995</v>
      </c>
      <c r="K64" s="766">
        <v>1</v>
      </c>
      <c r="L64" s="752">
        <v>3</v>
      </c>
      <c r="M64" s="753">
        <v>301.79999999999995</v>
      </c>
    </row>
    <row r="65" spans="1:13" ht="14.4" customHeight="1" x14ac:dyDescent="0.3">
      <c r="A65" s="747" t="s">
        <v>578</v>
      </c>
      <c r="B65" s="748" t="s">
        <v>2040</v>
      </c>
      <c r="C65" s="748" t="s">
        <v>2041</v>
      </c>
      <c r="D65" s="748" t="s">
        <v>2042</v>
      </c>
      <c r="E65" s="748" t="s">
        <v>2043</v>
      </c>
      <c r="F65" s="752"/>
      <c r="G65" s="752"/>
      <c r="H65" s="766">
        <v>0</v>
      </c>
      <c r="I65" s="752">
        <v>6</v>
      </c>
      <c r="J65" s="752">
        <v>496.37999999999982</v>
      </c>
      <c r="K65" s="766">
        <v>1</v>
      </c>
      <c r="L65" s="752">
        <v>6</v>
      </c>
      <c r="M65" s="753">
        <v>496.37999999999982</v>
      </c>
    </row>
    <row r="66" spans="1:13" ht="14.4" customHeight="1" x14ac:dyDescent="0.3">
      <c r="A66" s="747" t="s">
        <v>578</v>
      </c>
      <c r="B66" s="748" t="s">
        <v>2044</v>
      </c>
      <c r="C66" s="748" t="s">
        <v>2045</v>
      </c>
      <c r="D66" s="748" t="s">
        <v>895</v>
      </c>
      <c r="E66" s="748" t="s">
        <v>896</v>
      </c>
      <c r="F66" s="752">
        <v>2</v>
      </c>
      <c r="G66" s="752">
        <v>108.93999999999998</v>
      </c>
      <c r="H66" s="766">
        <v>1</v>
      </c>
      <c r="I66" s="752"/>
      <c r="J66" s="752"/>
      <c r="K66" s="766">
        <v>0</v>
      </c>
      <c r="L66" s="752">
        <v>2</v>
      </c>
      <c r="M66" s="753">
        <v>108.93999999999998</v>
      </c>
    </row>
    <row r="67" spans="1:13" ht="14.4" customHeight="1" x14ac:dyDescent="0.3">
      <c r="A67" s="747" t="s">
        <v>578</v>
      </c>
      <c r="B67" s="748" t="s">
        <v>2046</v>
      </c>
      <c r="C67" s="748" t="s">
        <v>2047</v>
      </c>
      <c r="D67" s="748" t="s">
        <v>2048</v>
      </c>
      <c r="E67" s="748" t="s">
        <v>2049</v>
      </c>
      <c r="F67" s="752"/>
      <c r="G67" s="752"/>
      <c r="H67" s="766">
        <v>0</v>
      </c>
      <c r="I67" s="752">
        <v>8</v>
      </c>
      <c r="J67" s="752">
        <v>1271.8400000000001</v>
      </c>
      <c r="K67" s="766">
        <v>1</v>
      </c>
      <c r="L67" s="752">
        <v>8</v>
      </c>
      <c r="M67" s="753">
        <v>1271.8400000000001</v>
      </c>
    </row>
    <row r="68" spans="1:13" ht="14.4" customHeight="1" x14ac:dyDescent="0.3">
      <c r="A68" s="747" t="s">
        <v>578</v>
      </c>
      <c r="B68" s="748" t="s">
        <v>2046</v>
      </c>
      <c r="C68" s="748" t="s">
        <v>2050</v>
      </c>
      <c r="D68" s="748" t="s">
        <v>2048</v>
      </c>
      <c r="E68" s="748" t="s">
        <v>2051</v>
      </c>
      <c r="F68" s="752"/>
      <c r="G68" s="752"/>
      <c r="H68" s="766">
        <v>0</v>
      </c>
      <c r="I68" s="752">
        <v>1</v>
      </c>
      <c r="J68" s="752">
        <v>254.25</v>
      </c>
      <c r="K68" s="766">
        <v>1</v>
      </c>
      <c r="L68" s="752">
        <v>1</v>
      </c>
      <c r="M68" s="753">
        <v>254.25</v>
      </c>
    </row>
    <row r="69" spans="1:13" ht="14.4" customHeight="1" x14ac:dyDescent="0.3">
      <c r="A69" s="747" t="s">
        <v>578</v>
      </c>
      <c r="B69" s="748" t="s">
        <v>2052</v>
      </c>
      <c r="C69" s="748" t="s">
        <v>2053</v>
      </c>
      <c r="D69" s="748" t="s">
        <v>2054</v>
      </c>
      <c r="E69" s="748" t="s">
        <v>2055</v>
      </c>
      <c r="F69" s="752"/>
      <c r="G69" s="752"/>
      <c r="H69" s="766">
        <v>0</v>
      </c>
      <c r="I69" s="752">
        <v>1</v>
      </c>
      <c r="J69" s="752">
        <v>640.02</v>
      </c>
      <c r="K69" s="766">
        <v>1</v>
      </c>
      <c r="L69" s="752">
        <v>1</v>
      </c>
      <c r="M69" s="753">
        <v>640.02</v>
      </c>
    </row>
    <row r="70" spans="1:13" ht="14.4" customHeight="1" x14ac:dyDescent="0.3">
      <c r="A70" s="747" t="s">
        <v>578</v>
      </c>
      <c r="B70" s="748" t="s">
        <v>2056</v>
      </c>
      <c r="C70" s="748" t="s">
        <v>2057</v>
      </c>
      <c r="D70" s="748" t="s">
        <v>2058</v>
      </c>
      <c r="E70" s="748" t="s">
        <v>2059</v>
      </c>
      <c r="F70" s="752"/>
      <c r="G70" s="752"/>
      <c r="H70" s="766">
        <v>0</v>
      </c>
      <c r="I70" s="752">
        <v>2</v>
      </c>
      <c r="J70" s="752">
        <v>25.810000000000006</v>
      </c>
      <c r="K70" s="766">
        <v>1</v>
      </c>
      <c r="L70" s="752">
        <v>2</v>
      </c>
      <c r="M70" s="753">
        <v>25.810000000000006</v>
      </c>
    </row>
    <row r="71" spans="1:13" ht="14.4" customHeight="1" x14ac:dyDescent="0.3">
      <c r="A71" s="747" t="s">
        <v>578</v>
      </c>
      <c r="B71" s="748" t="s">
        <v>2056</v>
      </c>
      <c r="C71" s="748" t="s">
        <v>2060</v>
      </c>
      <c r="D71" s="748" t="s">
        <v>1028</v>
      </c>
      <c r="E71" s="748" t="s">
        <v>2061</v>
      </c>
      <c r="F71" s="752"/>
      <c r="G71" s="752"/>
      <c r="H71" s="766">
        <v>0</v>
      </c>
      <c r="I71" s="752">
        <v>7</v>
      </c>
      <c r="J71" s="752">
        <v>128.03</v>
      </c>
      <c r="K71" s="766">
        <v>1</v>
      </c>
      <c r="L71" s="752">
        <v>7</v>
      </c>
      <c r="M71" s="753">
        <v>128.03</v>
      </c>
    </row>
    <row r="72" spans="1:13" ht="14.4" customHeight="1" x14ac:dyDescent="0.3">
      <c r="A72" s="747" t="s">
        <v>578</v>
      </c>
      <c r="B72" s="748" t="s">
        <v>2056</v>
      </c>
      <c r="C72" s="748" t="s">
        <v>2062</v>
      </c>
      <c r="D72" s="748" t="s">
        <v>1028</v>
      </c>
      <c r="E72" s="748" t="s">
        <v>2063</v>
      </c>
      <c r="F72" s="752"/>
      <c r="G72" s="752"/>
      <c r="H72" s="766">
        <v>0</v>
      </c>
      <c r="I72" s="752">
        <v>1</v>
      </c>
      <c r="J72" s="752">
        <v>48.519999999999996</v>
      </c>
      <c r="K72" s="766">
        <v>1</v>
      </c>
      <c r="L72" s="752">
        <v>1</v>
      </c>
      <c r="M72" s="753">
        <v>48.519999999999996</v>
      </c>
    </row>
    <row r="73" spans="1:13" ht="14.4" customHeight="1" x14ac:dyDescent="0.3">
      <c r="A73" s="747" t="s">
        <v>578</v>
      </c>
      <c r="B73" s="748" t="s">
        <v>2064</v>
      </c>
      <c r="C73" s="748" t="s">
        <v>2065</v>
      </c>
      <c r="D73" s="748" t="s">
        <v>1031</v>
      </c>
      <c r="E73" s="748" t="s">
        <v>2066</v>
      </c>
      <c r="F73" s="752"/>
      <c r="G73" s="752"/>
      <c r="H73" s="766">
        <v>0</v>
      </c>
      <c r="I73" s="752">
        <v>4</v>
      </c>
      <c r="J73" s="752">
        <v>76.040000000000006</v>
      </c>
      <c r="K73" s="766">
        <v>1</v>
      </c>
      <c r="L73" s="752">
        <v>4</v>
      </c>
      <c r="M73" s="753">
        <v>76.040000000000006</v>
      </c>
    </row>
    <row r="74" spans="1:13" ht="14.4" customHeight="1" x14ac:dyDescent="0.3">
      <c r="A74" s="747" t="s">
        <v>578</v>
      </c>
      <c r="B74" s="748" t="s">
        <v>2067</v>
      </c>
      <c r="C74" s="748" t="s">
        <v>2068</v>
      </c>
      <c r="D74" s="748" t="s">
        <v>2069</v>
      </c>
      <c r="E74" s="748" t="s">
        <v>2070</v>
      </c>
      <c r="F74" s="752"/>
      <c r="G74" s="752"/>
      <c r="H74" s="766">
        <v>0</v>
      </c>
      <c r="I74" s="752">
        <v>1</v>
      </c>
      <c r="J74" s="752">
        <v>176.91</v>
      </c>
      <c r="K74" s="766">
        <v>1</v>
      </c>
      <c r="L74" s="752">
        <v>1</v>
      </c>
      <c r="M74" s="753">
        <v>176.91</v>
      </c>
    </row>
    <row r="75" spans="1:13" ht="14.4" customHeight="1" x14ac:dyDescent="0.3">
      <c r="A75" s="747" t="s">
        <v>578</v>
      </c>
      <c r="B75" s="748" t="s">
        <v>2071</v>
      </c>
      <c r="C75" s="748" t="s">
        <v>2072</v>
      </c>
      <c r="D75" s="748" t="s">
        <v>1197</v>
      </c>
      <c r="E75" s="748" t="s">
        <v>2073</v>
      </c>
      <c r="F75" s="752"/>
      <c r="G75" s="752"/>
      <c r="H75" s="766">
        <v>0</v>
      </c>
      <c r="I75" s="752">
        <v>1</v>
      </c>
      <c r="J75" s="752">
        <v>233.12999999999997</v>
      </c>
      <c r="K75" s="766">
        <v>1</v>
      </c>
      <c r="L75" s="752">
        <v>1</v>
      </c>
      <c r="M75" s="753">
        <v>233.12999999999997</v>
      </c>
    </row>
    <row r="76" spans="1:13" ht="14.4" customHeight="1" x14ac:dyDescent="0.3">
      <c r="A76" s="747" t="s">
        <v>578</v>
      </c>
      <c r="B76" s="748" t="s">
        <v>2071</v>
      </c>
      <c r="C76" s="748" t="s">
        <v>2074</v>
      </c>
      <c r="D76" s="748" t="s">
        <v>2075</v>
      </c>
      <c r="E76" s="748" t="s">
        <v>730</v>
      </c>
      <c r="F76" s="752">
        <v>2</v>
      </c>
      <c r="G76" s="752">
        <v>34.699999999999996</v>
      </c>
      <c r="H76" s="766">
        <v>1</v>
      </c>
      <c r="I76" s="752"/>
      <c r="J76" s="752"/>
      <c r="K76" s="766">
        <v>0</v>
      </c>
      <c r="L76" s="752">
        <v>2</v>
      </c>
      <c r="M76" s="753">
        <v>34.699999999999996</v>
      </c>
    </row>
    <row r="77" spans="1:13" ht="14.4" customHeight="1" x14ac:dyDescent="0.3">
      <c r="A77" s="747" t="s">
        <v>578</v>
      </c>
      <c r="B77" s="748" t="s">
        <v>2076</v>
      </c>
      <c r="C77" s="748" t="s">
        <v>2077</v>
      </c>
      <c r="D77" s="748" t="s">
        <v>2078</v>
      </c>
      <c r="E77" s="748" t="s">
        <v>2079</v>
      </c>
      <c r="F77" s="752"/>
      <c r="G77" s="752"/>
      <c r="H77" s="766">
        <v>0</v>
      </c>
      <c r="I77" s="752">
        <v>1</v>
      </c>
      <c r="J77" s="752">
        <v>106.71000000000002</v>
      </c>
      <c r="K77" s="766">
        <v>1</v>
      </c>
      <c r="L77" s="752">
        <v>1</v>
      </c>
      <c r="M77" s="753">
        <v>106.71000000000002</v>
      </c>
    </row>
    <row r="78" spans="1:13" ht="14.4" customHeight="1" x14ac:dyDescent="0.3">
      <c r="A78" s="747" t="s">
        <v>578</v>
      </c>
      <c r="B78" s="748" t="s">
        <v>2076</v>
      </c>
      <c r="C78" s="748" t="s">
        <v>2080</v>
      </c>
      <c r="D78" s="748" t="s">
        <v>2078</v>
      </c>
      <c r="E78" s="748" t="s">
        <v>2081</v>
      </c>
      <c r="F78" s="752"/>
      <c r="G78" s="752"/>
      <c r="H78" s="766">
        <v>0</v>
      </c>
      <c r="I78" s="752">
        <v>1</v>
      </c>
      <c r="J78" s="752">
        <v>34.69</v>
      </c>
      <c r="K78" s="766">
        <v>1</v>
      </c>
      <c r="L78" s="752">
        <v>1</v>
      </c>
      <c r="M78" s="753">
        <v>34.69</v>
      </c>
    </row>
    <row r="79" spans="1:13" ht="14.4" customHeight="1" x14ac:dyDescent="0.3">
      <c r="A79" s="747" t="s">
        <v>578</v>
      </c>
      <c r="B79" s="748" t="s">
        <v>2076</v>
      </c>
      <c r="C79" s="748" t="s">
        <v>2082</v>
      </c>
      <c r="D79" s="748" t="s">
        <v>2078</v>
      </c>
      <c r="E79" s="748" t="s">
        <v>2083</v>
      </c>
      <c r="F79" s="752"/>
      <c r="G79" s="752"/>
      <c r="H79" s="766">
        <v>0</v>
      </c>
      <c r="I79" s="752">
        <v>12</v>
      </c>
      <c r="J79" s="752">
        <v>831.10000000000014</v>
      </c>
      <c r="K79" s="766">
        <v>1</v>
      </c>
      <c r="L79" s="752">
        <v>12</v>
      </c>
      <c r="M79" s="753">
        <v>831.10000000000014</v>
      </c>
    </row>
    <row r="80" spans="1:13" ht="14.4" customHeight="1" x14ac:dyDescent="0.3">
      <c r="A80" s="747" t="s">
        <v>578</v>
      </c>
      <c r="B80" s="748" t="s">
        <v>2084</v>
      </c>
      <c r="C80" s="748" t="s">
        <v>2085</v>
      </c>
      <c r="D80" s="748" t="s">
        <v>2086</v>
      </c>
      <c r="E80" s="748" t="s">
        <v>2008</v>
      </c>
      <c r="F80" s="752"/>
      <c r="G80" s="752"/>
      <c r="H80" s="766">
        <v>0</v>
      </c>
      <c r="I80" s="752">
        <v>1</v>
      </c>
      <c r="J80" s="752">
        <v>233.08999999999992</v>
      </c>
      <c r="K80" s="766">
        <v>1</v>
      </c>
      <c r="L80" s="752">
        <v>1</v>
      </c>
      <c r="M80" s="753">
        <v>233.08999999999992</v>
      </c>
    </row>
    <row r="81" spans="1:13" ht="14.4" customHeight="1" x14ac:dyDescent="0.3">
      <c r="A81" s="747" t="s">
        <v>578</v>
      </c>
      <c r="B81" s="748" t="s">
        <v>2084</v>
      </c>
      <c r="C81" s="748" t="s">
        <v>2087</v>
      </c>
      <c r="D81" s="748" t="s">
        <v>2086</v>
      </c>
      <c r="E81" s="748" t="s">
        <v>732</v>
      </c>
      <c r="F81" s="752"/>
      <c r="G81" s="752"/>
      <c r="H81" s="766">
        <v>0</v>
      </c>
      <c r="I81" s="752">
        <v>4</v>
      </c>
      <c r="J81" s="752">
        <v>426.84000000000003</v>
      </c>
      <c r="K81" s="766">
        <v>1</v>
      </c>
      <c r="L81" s="752">
        <v>4</v>
      </c>
      <c r="M81" s="753">
        <v>426.84000000000003</v>
      </c>
    </row>
    <row r="82" spans="1:13" ht="14.4" customHeight="1" x14ac:dyDescent="0.3">
      <c r="A82" s="747" t="s">
        <v>578</v>
      </c>
      <c r="B82" s="748" t="s">
        <v>2088</v>
      </c>
      <c r="C82" s="748" t="s">
        <v>2089</v>
      </c>
      <c r="D82" s="748" t="s">
        <v>857</v>
      </c>
      <c r="E82" s="748" t="s">
        <v>2090</v>
      </c>
      <c r="F82" s="752"/>
      <c r="G82" s="752"/>
      <c r="H82" s="766">
        <v>0</v>
      </c>
      <c r="I82" s="752">
        <v>2</v>
      </c>
      <c r="J82" s="752">
        <v>149.02000000000007</v>
      </c>
      <c r="K82" s="766">
        <v>1</v>
      </c>
      <c r="L82" s="752">
        <v>2</v>
      </c>
      <c r="M82" s="753">
        <v>149.02000000000007</v>
      </c>
    </row>
    <row r="83" spans="1:13" ht="14.4" customHeight="1" x14ac:dyDescent="0.3">
      <c r="A83" s="747" t="s">
        <v>578</v>
      </c>
      <c r="B83" s="748" t="s">
        <v>2088</v>
      </c>
      <c r="C83" s="748" t="s">
        <v>2091</v>
      </c>
      <c r="D83" s="748" t="s">
        <v>857</v>
      </c>
      <c r="E83" s="748" t="s">
        <v>2092</v>
      </c>
      <c r="F83" s="752"/>
      <c r="G83" s="752"/>
      <c r="H83" s="766">
        <v>0</v>
      </c>
      <c r="I83" s="752">
        <v>1</v>
      </c>
      <c r="J83" s="752">
        <v>225.24</v>
      </c>
      <c r="K83" s="766">
        <v>1</v>
      </c>
      <c r="L83" s="752">
        <v>1</v>
      </c>
      <c r="M83" s="753">
        <v>225.24</v>
      </c>
    </row>
    <row r="84" spans="1:13" ht="14.4" customHeight="1" x14ac:dyDescent="0.3">
      <c r="A84" s="747" t="s">
        <v>578</v>
      </c>
      <c r="B84" s="748" t="s">
        <v>2093</v>
      </c>
      <c r="C84" s="748" t="s">
        <v>2094</v>
      </c>
      <c r="D84" s="748" t="s">
        <v>2095</v>
      </c>
      <c r="E84" s="748" t="s">
        <v>2096</v>
      </c>
      <c r="F84" s="752">
        <v>2</v>
      </c>
      <c r="G84" s="752">
        <v>123.39999999999999</v>
      </c>
      <c r="H84" s="766">
        <v>1</v>
      </c>
      <c r="I84" s="752"/>
      <c r="J84" s="752"/>
      <c r="K84" s="766">
        <v>0</v>
      </c>
      <c r="L84" s="752">
        <v>2</v>
      </c>
      <c r="M84" s="753">
        <v>123.39999999999999</v>
      </c>
    </row>
    <row r="85" spans="1:13" ht="14.4" customHeight="1" x14ac:dyDescent="0.3">
      <c r="A85" s="747" t="s">
        <v>578</v>
      </c>
      <c r="B85" s="748" t="s">
        <v>2097</v>
      </c>
      <c r="C85" s="748" t="s">
        <v>2098</v>
      </c>
      <c r="D85" s="748" t="s">
        <v>2099</v>
      </c>
      <c r="E85" s="748" t="s">
        <v>2100</v>
      </c>
      <c r="F85" s="752"/>
      <c r="G85" s="752"/>
      <c r="H85" s="766">
        <v>0</v>
      </c>
      <c r="I85" s="752">
        <v>2</v>
      </c>
      <c r="J85" s="752">
        <v>125.33999999999996</v>
      </c>
      <c r="K85" s="766">
        <v>1</v>
      </c>
      <c r="L85" s="752">
        <v>2</v>
      </c>
      <c r="M85" s="753">
        <v>125.33999999999996</v>
      </c>
    </row>
    <row r="86" spans="1:13" ht="14.4" customHeight="1" x14ac:dyDescent="0.3">
      <c r="A86" s="747" t="s">
        <v>578</v>
      </c>
      <c r="B86" s="748" t="s">
        <v>2097</v>
      </c>
      <c r="C86" s="748" t="s">
        <v>2101</v>
      </c>
      <c r="D86" s="748" t="s">
        <v>2102</v>
      </c>
      <c r="E86" s="748" t="s">
        <v>2103</v>
      </c>
      <c r="F86" s="752"/>
      <c r="G86" s="752"/>
      <c r="H86" s="766">
        <v>0</v>
      </c>
      <c r="I86" s="752">
        <v>1</v>
      </c>
      <c r="J86" s="752">
        <v>61.109999999999992</v>
      </c>
      <c r="K86" s="766">
        <v>1</v>
      </c>
      <c r="L86" s="752">
        <v>1</v>
      </c>
      <c r="M86" s="753">
        <v>61.109999999999992</v>
      </c>
    </row>
    <row r="87" spans="1:13" ht="14.4" customHeight="1" x14ac:dyDescent="0.3">
      <c r="A87" s="747" t="s">
        <v>578</v>
      </c>
      <c r="B87" s="748" t="s">
        <v>2104</v>
      </c>
      <c r="C87" s="748" t="s">
        <v>2105</v>
      </c>
      <c r="D87" s="748" t="s">
        <v>1393</v>
      </c>
      <c r="E87" s="748" t="s">
        <v>2106</v>
      </c>
      <c r="F87" s="752"/>
      <c r="G87" s="752"/>
      <c r="H87" s="766">
        <v>0</v>
      </c>
      <c r="I87" s="752">
        <v>21</v>
      </c>
      <c r="J87" s="752">
        <v>3510.2500000000005</v>
      </c>
      <c r="K87" s="766">
        <v>1</v>
      </c>
      <c r="L87" s="752">
        <v>21</v>
      </c>
      <c r="M87" s="753">
        <v>3510.2500000000005</v>
      </c>
    </row>
    <row r="88" spans="1:13" ht="14.4" customHeight="1" x14ac:dyDescent="0.3">
      <c r="A88" s="747" t="s">
        <v>578</v>
      </c>
      <c r="B88" s="748" t="s">
        <v>2104</v>
      </c>
      <c r="C88" s="748" t="s">
        <v>2107</v>
      </c>
      <c r="D88" s="748" t="s">
        <v>1393</v>
      </c>
      <c r="E88" s="748" t="s">
        <v>2108</v>
      </c>
      <c r="F88" s="752"/>
      <c r="G88" s="752"/>
      <c r="H88" s="766">
        <v>0</v>
      </c>
      <c r="I88" s="752">
        <v>3</v>
      </c>
      <c r="J88" s="752">
        <v>344.79000000000008</v>
      </c>
      <c r="K88" s="766">
        <v>1</v>
      </c>
      <c r="L88" s="752">
        <v>3</v>
      </c>
      <c r="M88" s="753">
        <v>344.79000000000008</v>
      </c>
    </row>
    <row r="89" spans="1:13" ht="14.4" customHeight="1" x14ac:dyDescent="0.3">
      <c r="A89" s="747" t="s">
        <v>578</v>
      </c>
      <c r="B89" s="748" t="s">
        <v>2109</v>
      </c>
      <c r="C89" s="748" t="s">
        <v>2110</v>
      </c>
      <c r="D89" s="748" t="s">
        <v>2111</v>
      </c>
      <c r="E89" s="748" t="s">
        <v>2112</v>
      </c>
      <c r="F89" s="752"/>
      <c r="G89" s="752"/>
      <c r="H89" s="766">
        <v>0</v>
      </c>
      <c r="I89" s="752">
        <v>5.2</v>
      </c>
      <c r="J89" s="752">
        <v>2385.2399999999998</v>
      </c>
      <c r="K89" s="766">
        <v>1</v>
      </c>
      <c r="L89" s="752">
        <v>5.2</v>
      </c>
      <c r="M89" s="753">
        <v>2385.2399999999998</v>
      </c>
    </row>
    <row r="90" spans="1:13" ht="14.4" customHeight="1" x14ac:dyDescent="0.3">
      <c r="A90" s="747" t="s">
        <v>578</v>
      </c>
      <c r="B90" s="748" t="s">
        <v>2113</v>
      </c>
      <c r="C90" s="748" t="s">
        <v>2114</v>
      </c>
      <c r="D90" s="748" t="s">
        <v>2115</v>
      </c>
      <c r="E90" s="748" t="s">
        <v>2116</v>
      </c>
      <c r="F90" s="752"/>
      <c r="G90" s="752"/>
      <c r="H90" s="766">
        <v>0</v>
      </c>
      <c r="I90" s="752">
        <v>3</v>
      </c>
      <c r="J90" s="752">
        <v>196.61999999999998</v>
      </c>
      <c r="K90" s="766">
        <v>1</v>
      </c>
      <c r="L90" s="752">
        <v>3</v>
      </c>
      <c r="M90" s="753">
        <v>196.61999999999998</v>
      </c>
    </row>
    <row r="91" spans="1:13" ht="14.4" customHeight="1" x14ac:dyDescent="0.3">
      <c r="A91" s="747" t="s">
        <v>578</v>
      </c>
      <c r="B91" s="748" t="s">
        <v>2113</v>
      </c>
      <c r="C91" s="748" t="s">
        <v>2117</v>
      </c>
      <c r="D91" s="748" t="s">
        <v>2115</v>
      </c>
      <c r="E91" s="748" t="s">
        <v>1413</v>
      </c>
      <c r="F91" s="752"/>
      <c r="G91" s="752"/>
      <c r="H91" s="766">
        <v>0</v>
      </c>
      <c r="I91" s="752">
        <v>12</v>
      </c>
      <c r="J91" s="752">
        <v>1506.0300000000004</v>
      </c>
      <c r="K91" s="766">
        <v>1</v>
      </c>
      <c r="L91" s="752">
        <v>12</v>
      </c>
      <c r="M91" s="753">
        <v>1506.0300000000004</v>
      </c>
    </row>
    <row r="92" spans="1:13" ht="14.4" customHeight="1" x14ac:dyDescent="0.3">
      <c r="A92" s="747" t="s">
        <v>578</v>
      </c>
      <c r="B92" s="748" t="s">
        <v>2118</v>
      </c>
      <c r="C92" s="748" t="s">
        <v>2119</v>
      </c>
      <c r="D92" s="748" t="s">
        <v>2120</v>
      </c>
      <c r="E92" s="748" t="s">
        <v>2121</v>
      </c>
      <c r="F92" s="752">
        <v>10</v>
      </c>
      <c r="G92" s="752">
        <v>266.10000000000002</v>
      </c>
      <c r="H92" s="766">
        <v>1</v>
      </c>
      <c r="I92" s="752"/>
      <c r="J92" s="752"/>
      <c r="K92" s="766">
        <v>0</v>
      </c>
      <c r="L92" s="752">
        <v>10</v>
      </c>
      <c r="M92" s="753">
        <v>266.10000000000002</v>
      </c>
    </row>
    <row r="93" spans="1:13" ht="14.4" customHeight="1" x14ac:dyDescent="0.3">
      <c r="A93" s="747" t="s">
        <v>578</v>
      </c>
      <c r="B93" s="748" t="s">
        <v>2122</v>
      </c>
      <c r="C93" s="748" t="s">
        <v>2123</v>
      </c>
      <c r="D93" s="748" t="s">
        <v>2124</v>
      </c>
      <c r="E93" s="748" t="s">
        <v>2125</v>
      </c>
      <c r="F93" s="752">
        <v>16</v>
      </c>
      <c r="G93" s="752">
        <v>17864</v>
      </c>
      <c r="H93" s="766">
        <v>1</v>
      </c>
      <c r="I93" s="752"/>
      <c r="J93" s="752"/>
      <c r="K93" s="766">
        <v>0</v>
      </c>
      <c r="L93" s="752">
        <v>16</v>
      </c>
      <c r="M93" s="753">
        <v>17864</v>
      </c>
    </row>
    <row r="94" spans="1:13" ht="14.4" customHeight="1" x14ac:dyDescent="0.3">
      <c r="A94" s="747" t="s">
        <v>578</v>
      </c>
      <c r="B94" s="748" t="s">
        <v>2122</v>
      </c>
      <c r="C94" s="748" t="s">
        <v>2126</v>
      </c>
      <c r="D94" s="748" t="s">
        <v>2127</v>
      </c>
      <c r="E94" s="748" t="s">
        <v>2125</v>
      </c>
      <c r="F94" s="752"/>
      <c r="G94" s="752"/>
      <c r="H94" s="766">
        <v>0</v>
      </c>
      <c r="I94" s="752">
        <v>16.5</v>
      </c>
      <c r="J94" s="752">
        <v>26647.685000000001</v>
      </c>
      <c r="K94" s="766">
        <v>1</v>
      </c>
      <c r="L94" s="752">
        <v>16.5</v>
      </c>
      <c r="M94" s="753">
        <v>26647.685000000001</v>
      </c>
    </row>
    <row r="95" spans="1:13" ht="14.4" customHeight="1" x14ac:dyDescent="0.3">
      <c r="A95" s="747" t="s">
        <v>578</v>
      </c>
      <c r="B95" s="748" t="s">
        <v>2128</v>
      </c>
      <c r="C95" s="748" t="s">
        <v>2129</v>
      </c>
      <c r="D95" s="748" t="s">
        <v>2130</v>
      </c>
      <c r="E95" s="748" t="s">
        <v>2131</v>
      </c>
      <c r="F95" s="752"/>
      <c r="G95" s="752"/>
      <c r="H95" s="766">
        <v>0</v>
      </c>
      <c r="I95" s="752">
        <v>24</v>
      </c>
      <c r="J95" s="752">
        <v>3696</v>
      </c>
      <c r="K95" s="766">
        <v>1</v>
      </c>
      <c r="L95" s="752">
        <v>24</v>
      </c>
      <c r="M95" s="753">
        <v>3696</v>
      </c>
    </row>
    <row r="96" spans="1:13" ht="14.4" customHeight="1" x14ac:dyDescent="0.3">
      <c r="A96" s="747" t="s">
        <v>578</v>
      </c>
      <c r="B96" s="748" t="s">
        <v>2128</v>
      </c>
      <c r="C96" s="748" t="s">
        <v>2132</v>
      </c>
      <c r="D96" s="748" t="s">
        <v>2130</v>
      </c>
      <c r="E96" s="748" t="s">
        <v>2133</v>
      </c>
      <c r="F96" s="752"/>
      <c r="G96" s="752"/>
      <c r="H96" s="766">
        <v>0</v>
      </c>
      <c r="I96" s="752">
        <v>16</v>
      </c>
      <c r="J96" s="752">
        <v>4206.3999999999996</v>
      </c>
      <c r="K96" s="766">
        <v>1</v>
      </c>
      <c r="L96" s="752">
        <v>16</v>
      </c>
      <c r="M96" s="753">
        <v>4206.3999999999996</v>
      </c>
    </row>
    <row r="97" spans="1:13" ht="14.4" customHeight="1" x14ac:dyDescent="0.3">
      <c r="A97" s="747" t="s">
        <v>578</v>
      </c>
      <c r="B97" s="748" t="s">
        <v>2134</v>
      </c>
      <c r="C97" s="748" t="s">
        <v>2135</v>
      </c>
      <c r="D97" s="748" t="s">
        <v>2136</v>
      </c>
      <c r="E97" s="748" t="s">
        <v>2137</v>
      </c>
      <c r="F97" s="752"/>
      <c r="G97" s="752"/>
      <c r="H97" s="766">
        <v>0</v>
      </c>
      <c r="I97" s="752">
        <v>115</v>
      </c>
      <c r="J97" s="752">
        <v>3839.8500000000004</v>
      </c>
      <c r="K97" s="766">
        <v>1</v>
      </c>
      <c r="L97" s="752">
        <v>115</v>
      </c>
      <c r="M97" s="753">
        <v>3839.8500000000004</v>
      </c>
    </row>
    <row r="98" spans="1:13" ht="14.4" customHeight="1" x14ac:dyDescent="0.3">
      <c r="A98" s="747" t="s">
        <v>578</v>
      </c>
      <c r="B98" s="748" t="s">
        <v>2134</v>
      </c>
      <c r="C98" s="748" t="s">
        <v>2138</v>
      </c>
      <c r="D98" s="748" t="s">
        <v>2136</v>
      </c>
      <c r="E98" s="748" t="s">
        <v>2139</v>
      </c>
      <c r="F98" s="752"/>
      <c r="G98" s="752"/>
      <c r="H98" s="766">
        <v>0</v>
      </c>
      <c r="I98" s="752">
        <v>30</v>
      </c>
      <c r="J98" s="752">
        <v>1586.4</v>
      </c>
      <c r="K98" s="766">
        <v>1</v>
      </c>
      <c r="L98" s="752">
        <v>30</v>
      </c>
      <c r="M98" s="753">
        <v>1586.4</v>
      </c>
    </row>
    <row r="99" spans="1:13" ht="14.4" customHeight="1" x14ac:dyDescent="0.3">
      <c r="A99" s="747" t="s">
        <v>578</v>
      </c>
      <c r="B99" s="748" t="s">
        <v>2140</v>
      </c>
      <c r="C99" s="748" t="s">
        <v>2141</v>
      </c>
      <c r="D99" s="748" t="s">
        <v>2142</v>
      </c>
      <c r="E99" s="748" t="s">
        <v>2143</v>
      </c>
      <c r="F99" s="752"/>
      <c r="G99" s="752"/>
      <c r="H99" s="766">
        <v>0</v>
      </c>
      <c r="I99" s="752">
        <v>3</v>
      </c>
      <c r="J99" s="752">
        <v>445.5</v>
      </c>
      <c r="K99" s="766">
        <v>1</v>
      </c>
      <c r="L99" s="752">
        <v>3</v>
      </c>
      <c r="M99" s="753">
        <v>445.5</v>
      </c>
    </row>
    <row r="100" spans="1:13" ht="14.4" customHeight="1" x14ac:dyDescent="0.3">
      <c r="A100" s="747" t="s">
        <v>578</v>
      </c>
      <c r="B100" s="748" t="s">
        <v>2140</v>
      </c>
      <c r="C100" s="748" t="s">
        <v>2144</v>
      </c>
      <c r="D100" s="748" t="s">
        <v>2145</v>
      </c>
      <c r="E100" s="748" t="s">
        <v>2146</v>
      </c>
      <c r="F100" s="752"/>
      <c r="G100" s="752"/>
      <c r="H100" s="766">
        <v>0</v>
      </c>
      <c r="I100" s="752">
        <v>11</v>
      </c>
      <c r="J100" s="752">
        <v>23252.300000000003</v>
      </c>
      <c r="K100" s="766">
        <v>1</v>
      </c>
      <c r="L100" s="752">
        <v>11</v>
      </c>
      <c r="M100" s="753">
        <v>23252.300000000003</v>
      </c>
    </row>
    <row r="101" spans="1:13" ht="14.4" customHeight="1" x14ac:dyDescent="0.3">
      <c r="A101" s="747" t="s">
        <v>578</v>
      </c>
      <c r="B101" s="748" t="s">
        <v>2147</v>
      </c>
      <c r="C101" s="748" t="s">
        <v>2148</v>
      </c>
      <c r="D101" s="748" t="s">
        <v>624</v>
      </c>
      <c r="E101" s="748" t="s">
        <v>625</v>
      </c>
      <c r="F101" s="752"/>
      <c r="G101" s="752"/>
      <c r="H101" s="766">
        <v>0</v>
      </c>
      <c r="I101" s="752">
        <v>1</v>
      </c>
      <c r="J101" s="752">
        <v>5857.2800000000007</v>
      </c>
      <c r="K101" s="766">
        <v>1</v>
      </c>
      <c r="L101" s="752">
        <v>1</v>
      </c>
      <c r="M101" s="753">
        <v>5857.2800000000007</v>
      </c>
    </row>
    <row r="102" spans="1:13" ht="14.4" customHeight="1" x14ac:dyDescent="0.3">
      <c r="A102" s="747" t="s">
        <v>578</v>
      </c>
      <c r="B102" s="748" t="s">
        <v>2149</v>
      </c>
      <c r="C102" s="748" t="s">
        <v>2150</v>
      </c>
      <c r="D102" s="748" t="s">
        <v>2151</v>
      </c>
      <c r="E102" s="748" t="s">
        <v>685</v>
      </c>
      <c r="F102" s="752"/>
      <c r="G102" s="752"/>
      <c r="H102" s="766">
        <v>0</v>
      </c>
      <c r="I102" s="752">
        <v>5</v>
      </c>
      <c r="J102" s="752">
        <v>2114.15</v>
      </c>
      <c r="K102" s="766">
        <v>1</v>
      </c>
      <c r="L102" s="752">
        <v>5</v>
      </c>
      <c r="M102" s="753">
        <v>2114.15</v>
      </c>
    </row>
    <row r="103" spans="1:13" ht="14.4" customHeight="1" x14ac:dyDescent="0.3">
      <c r="A103" s="747" t="s">
        <v>578</v>
      </c>
      <c r="B103" s="748" t="s">
        <v>2152</v>
      </c>
      <c r="C103" s="748" t="s">
        <v>2153</v>
      </c>
      <c r="D103" s="748" t="s">
        <v>2154</v>
      </c>
      <c r="E103" s="748" t="s">
        <v>2155</v>
      </c>
      <c r="F103" s="752"/>
      <c r="G103" s="752"/>
      <c r="H103" s="766">
        <v>0</v>
      </c>
      <c r="I103" s="752">
        <v>3</v>
      </c>
      <c r="J103" s="752">
        <v>157.43999999999994</v>
      </c>
      <c r="K103" s="766">
        <v>1</v>
      </c>
      <c r="L103" s="752">
        <v>3</v>
      </c>
      <c r="M103" s="753">
        <v>157.43999999999994</v>
      </c>
    </row>
    <row r="104" spans="1:13" ht="14.4" customHeight="1" x14ac:dyDescent="0.3">
      <c r="A104" s="747" t="s">
        <v>578</v>
      </c>
      <c r="B104" s="748" t="s">
        <v>2156</v>
      </c>
      <c r="C104" s="748" t="s">
        <v>2157</v>
      </c>
      <c r="D104" s="748" t="s">
        <v>615</v>
      </c>
      <c r="E104" s="748" t="s">
        <v>616</v>
      </c>
      <c r="F104" s="752"/>
      <c r="G104" s="752"/>
      <c r="H104" s="766">
        <v>0</v>
      </c>
      <c r="I104" s="752">
        <v>5</v>
      </c>
      <c r="J104" s="752">
        <v>270.04999999999995</v>
      </c>
      <c r="K104" s="766">
        <v>1</v>
      </c>
      <c r="L104" s="752">
        <v>5</v>
      </c>
      <c r="M104" s="753">
        <v>270.04999999999995</v>
      </c>
    </row>
    <row r="105" spans="1:13" ht="14.4" customHeight="1" x14ac:dyDescent="0.3">
      <c r="A105" s="747" t="s">
        <v>578</v>
      </c>
      <c r="B105" s="748" t="s">
        <v>2156</v>
      </c>
      <c r="C105" s="748" t="s">
        <v>2158</v>
      </c>
      <c r="D105" s="748" t="s">
        <v>615</v>
      </c>
      <c r="E105" s="748" t="s">
        <v>617</v>
      </c>
      <c r="F105" s="752"/>
      <c r="G105" s="752"/>
      <c r="H105" s="766">
        <v>0</v>
      </c>
      <c r="I105" s="752">
        <v>1</v>
      </c>
      <c r="J105" s="752">
        <v>48.130000000000024</v>
      </c>
      <c r="K105" s="766">
        <v>1</v>
      </c>
      <c r="L105" s="752">
        <v>1</v>
      </c>
      <c r="M105" s="753">
        <v>48.130000000000024</v>
      </c>
    </row>
    <row r="106" spans="1:13" ht="14.4" customHeight="1" x14ac:dyDescent="0.3">
      <c r="A106" s="747" t="s">
        <v>578</v>
      </c>
      <c r="B106" s="748" t="s">
        <v>2156</v>
      </c>
      <c r="C106" s="748" t="s">
        <v>2159</v>
      </c>
      <c r="D106" s="748" t="s">
        <v>2160</v>
      </c>
      <c r="E106" s="748" t="s">
        <v>2161</v>
      </c>
      <c r="F106" s="752">
        <v>6</v>
      </c>
      <c r="G106" s="752">
        <v>162.06</v>
      </c>
      <c r="H106" s="766">
        <v>1</v>
      </c>
      <c r="I106" s="752"/>
      <c r="J106" s="752"/>
      <c r="K106" s="766">
        <v>0</v>
      </c>
      <c r="L106" s="752">
        <v>6</v>
      </c>
      <c r="M106" s="753">
        <v>162.06</v>
      </c>
    </row>
    <row r="107" spans="1:13" ht="14.4" customHeight="1" x14ac:dyDescent="0.3">
      <c r="A107" s="747" t="s">
        <v>578</v>
      </c>
      <c r="B107" s="748" t="s">
        <v>2162</v>
      </c>
      <c r="C107" s="748" t="s">
        <v>2163</v>
      </c>
      <c r="D107" s="748" t="s">
        <v>2164</v>
      </c>
      <c r="E107" s="748" t="s">
        <v>2165</v>
      </c>
      <c r="F107" s="752">
        <v>1</v>
      </c>
      <c r="G107" s="752">
        <v>468.75</v>
      </c>
      <c r="H107" s="766">
        <v>1</v>
      </c>
      <c r="I107" s="752"/>
      <c r="J107" s="752"/>
      <c r="K107" s="766">
        <v>0</v>
      </c>
      <c r="L107" s="752">
        <v>1</v>
      </c>
      <c r="M107" s="753">
        <v>468.75</v>
      </c>
    </row>
    <row r="108" spans="1:13" ht="14.4" customHeight="1" x14ac:dyDescent="0.3">
      <c r="A108" s="747" t="s">
        <v>578</v>
      </c>
      <c r="B108" s="748" t="s">
        <v>2162</v>
      </c>
      <c r="C108" s="748" t="s">
        <v>2166</v>
      </c>
      <c r="D108" s="748" t="s">
        <v>2164</v>
      </c>
      <c r="E108" s="748" t="s">
        <v>2167</v>
      </c>
      <c r="F108" s="752">
        <v>3</v>
      </c>
      <c r="G108" s="752">
        <v>936.57999999999993</v>
      </c>
      <c r="H108" s="766">
        <v>1</v>
      </c>
      <c r="I108" s="752"/>
      <c r="J108" s="752"/>
      <c r="K108" s="766">
        <v>0</v>
      </c>
      <c r="L108" s="752">
        <v>3</v>
      </c>
      <c r="M108" s="753">
        <v>936.57999999999993</v>
      </c>
    </row>
    <row r="109" spans="1:13" ht="14.4" customHeight="1" x14ac:dyDescent="0.3">
      <c r="A109" s="747" t="s">
        <v>578</v>
      </c>
      <c r="B109" s="748" t="s">
        <v>2168</v>
      </c>
      <c r="C109" s="748" t="s">
        <v>2169</v>
      </c>
      <c r="D109" s="748" t="s">
        <v>2170</v>
      </c>
      <c r="E109" s="748" t="s">
        <v>2171</v>
      </c>
      <c r="F109" s="752">
        <v>12</v>
      </c>
      <c r="G109" s="752">
        <v>2080.5500000000002</v>
      </c>
      <c r="H109" s="766">
        <v>1</v>
      </c>
      <c r="I109" s="752"/>
      <c r="J109" s="752"/>
      <c r="K109" s="766">
        <v>0</v>
      </c>
      <c r="L109" s="752">
        <v>12</v>
      </c>
      <c r="M109" s="753">
        <v>2080.5500000000002</v>
      </c>
    </row>
    <row r="110" spans="1:13" ht="14.4" customHeight="1" x14ac:dyDescent="0.3">
      <c r="A110" s="747" t="s">
        <v>578</v>
      </c>
      <c r="B110" s="748" t="s">
        <v>2168</v>
      </c>
      <c r="C110" s="748" t="s">
        <v>2172</v>
      </c>
      <c r="D110" s="748" t="s">
        <v>2170</v>
      </c>
      <c r="E110" s="748" t="s">
        <v>2173</v>
      </c>
      <c r="F110" s="752">
        <v>18</v>
      </c>
      <c r="G110" s="752">
        <v>6639.7199999999993</v>
      </c>
      <c r="H110" s="766">
        <v>1</v>
      </c>
      <c r="I110" s="752"/>
      <c r="J110" s="752"/>
      <c r="K110" s="766">
        <v>0</v>
      </c>
      <c r="L110" s="752">
        <v>18</v>
      </c>
      <c r="M110" s="753">
        <v>6639.7199999999993</v>
      </c>
    </row>
    <row r="111" spans="1:13" ht="14.4" customHeight="1" x14ac:dyDescent="0.3">
      <c r="A111" s="747" t="s">
        <v>578</v>
      </c>
      <c r="B111" s="748" t="s">
        <v>2168</v>
      </c>
      <c r="C111" s="748" t="s">
        <v>2174</v>
      </c>
      <c r="D111" s="748" t="s">
        <v>2170</v>
      </c>
      <c r="E111" s="748" t="s">
        <v>2175</v>
      </c>
      <c r="F111" s="752">
        <v>7</v>
      </c>
      <c r="G111" s="752">
        <v>5421.4900000000007</v>
      </c>
      <c r="H111" s="766">
        <v>1</v>
      </c>
      <c r="I111" s="752"/>
      <c r="J111" s="752"/>
      <c r="K111" s="766">
        <v>0</v>
      </c>
      <c r="L111" s="752">
        <v>7</v>
      </c>
      <c r="M111" s="753">
        <v>5421.4900000000007</v>
      </c>
    </row>
    <row r="112" spans="1:13" ht="14.4" customHeight="1" x14ac:dyDescent="0.3">
      <c r="A112" s="747" t="s">
        <v>578</v>
      </c>
      <c r="B112" s="748" t="s">
        <v>2176</v>
      </c>
      <c r="C112" s="748" t="s">
        <v>2177</v>
      </c>
      <c r="D112" s="748" t="s">
        <v>2178</v>
      </c>
      <c r="E112" s="748" t="s">
        <v>2179</v>
      </c>
      <c r="F112" s="752"/>
      <c r="G112" s="752"/>
      <c r="H112" s="766">
        <v>0</v>
      </c>
      <c r="I112" s="752">
        <v>59</v>
      </c>
      <c r="J112" s="752">
        <v>2561.7799999999997</v>
      </c>
      <c r="K112" s="766">
        <v>1</v>
      </c>
      <c r="L112" s="752">
        <v>59</v>
      </c>
      <c r="M112" s="753">
        <v>2561.7799999999997</v>
      </c>
    </row>
    <row r="113" spans="1:13" ht="14.4" customHeight="1" x14ac:dyDescent="0.3">
      <c r="A113" s="747" t="s">
        <v>578</v>
      </c>
      <c r="B113" s="748" t="s">
        <v>2180</v>
      </c>
      <c r="C113" s="748" t="s">
        <v>2181</v>
      </c>
      <c r="D113" s="748" t="s">
        <v>1110</v>
      </c>
      <c r="E113" s="748" t="s">
        <v>1112</v>
      </c>
      <c r="F113" s="752"/>
      <c r="G113" s="752"/>
      <c r="H113" s="766">
        <v>0</v>
      </c>
      <c r="I113" s="752">
        <v>107</v>
      </c>
      <c r="J113" s="752">
        <v>3607.12</v>
      </c>
      <c r="K113" s="766">
        <v>1</v>
      </c>
      <c r="L113" s="752">
        <v>107</v>
      </c>
      <c r="M113" s="753">
        <v>3607.12</v>
      </c>
    </row>
    <row r="114" spans="1:13" ht="14.4" customHeight="1" x14ac:dyDescent="0.3">
      <c r="A114" s="747" t="s">
        <v>578</v>
      </c>
      <c r="B114" s="748" t="s">
        <v>2180</v>
      </c>
      <c r="C114" s="748" t="s">
        <v>2182</v>
      </c>
      <c r="D114" s="748" t="s">
        <v>1110</v>
      </c>
      <c r="E114" s="748" t="s">
        <v>2183</v>
      </c>
      <c r="F114" s="752"/>
      <c r="G114" s="752"/>
      <c r="H114" s="766">
        <v>0</v>
      </c>
      <c r="I114" s="752">
        <v>14</v>
      </c>
      <c r="J114" s="752">
        <v>708.96000000000015</v>
      </c>
      <c r="K114" s="766">
        <v>1</v>
      </c>
      <c r="L114" s="752">
        <v>14</v>
      </c>
      <c r="M114" s="753">
        <v>708.96000000000015</v>
      </c>
    </row>
    <row r="115" spans="1:13" ht="14.4" customHeight="1" x14ac:dyDescent="0.3">
      <c r="A115" s="747" t="s">
        <v>578</v>
      </c>
      <c r="B115" s="748" t="s">
        <v>2180</v>
      </c>
      <c r="C115" s="748" t="s">
        <v>2184</v>
      </c>
      <c r="D115" s="748" t="s">
        <v>1110</v>
      </c>
      <c r="E115" s="748" t="s">
        <v>2185</v>
      </c>
      <c r="F115" s="752"/>
      <c r="G115" s="752"/>
      <c r="H115" s="766">
        <v>0</v>
      </c>
      <c r="I115" s="752">
        <v>8</v>
      </c>
      <c r="J115" s="752">
        <v>405.12</v>
      </c>
      <c r="K115" s="766">
        <v>1</v>
      </c>
      <c r="L115" s="752">
        <v>8</v>
      </c>
      <c r="M115" s="753">
        <v>405.12</v>
      </c>
    </row>
    <row r="116" spans="1:13" ht="14.4" customHeight="1" x14ac:dyDescent="0.3">
      <c r="A116" s="747" t="s">
        <v>578</v>
      </c>
      <c r="B116" s="748" t="s">
        <v>2186</v>
      </c>
      <c r="C116" s="748" t="s">
        <v>2187</v>
      </c>
      <c r="D116" s="748" t="s">
        <v>2188</v>
      </c>
      <c r="E116" s="748" t="s">
        <v>2189</v>
      </c>
      <c r="F116" s="752"/>
      <c r="G116" s="752"/>
      <c r="H116" s="766">
        <v>0</v>
      </c>
      <c r="I116" s="752">
        <v>4</v>
      </c>
      <c r="J116" s="752">
        <v>668.8</v>
      </c>
      <c r="K116" s="766">
        <v>1</v>
      </c>
      <c r="L116" s="752">
        <v>4</v>
      </c>
      <c r="M116" s="753">
        <v>668.8</v>
      </c>
    </row>
    <row r="117" spans="1:13" ht="14.4" customHeight="1" x14ac:dyDescent="0.3">
      <c r="A117" s="747" t="s">
        <v>578</v>
      </c>
      <c r="B117" s="748" t="s">
        <v>2186</v>
      </c>
      <c r="C117" s="748" t="s">
        <v>2190</v>
      </c>
      <c r="D117" s="748" t="s">
        <v>2188</v>
      </c>
      <c r="E117" s="748" t="s">
        <v>2191</v>
      </c>
      <c r="F117" s="752"/>
      <c r="G117" s="752"/>
      <c r="H117" s="766">
        <v>0</v>
      </c>
      <c r="I117" s="752">
        <v>4</v>
      </c>
      <c r="J117" s="752">
        <v>902</v>
      </c>
      <c r="K117" s="766">
        <v>1</v>
      </c>
      <c r="L117" s="752">
        <v>4</v>
      </c>
      <c r="M117" s="753">
        <v>902</v>
      </c>
    </row>
    <row r="118" spans="1:13" ht="14.4" customHeight="1" x14ac:dyDescent="0.3">
      <c r="A118" s="747" t="s">
        <v>578</v>
      </c>
      <c r="B118" s="748" t="s">
        <v>2192</v>
      </c>
      <c r="C118" s="748" t="s">
        <v>2193</v>
      </c>
      <c r="D118" s="748" t="s">
        <v>2194</v>
      </c>
      <c r="E118" s="748" t="s">
        <v>689</v>
      </c>
      <c r="F118" s="752"/>
      <c r="G118" s="752"/>
      <c r="H118" s="766">
        <v>0</v>
      </c>
      <c r="I118" s="752">
        <v>1</v>
      </c>
      <c r="J118" s="752">
        <v>77.7</v>
      </c>
      <c r="K118" s="766">
        <v>1</v>
      </c>
      <c r="L118" s="752">
        <v>1</v>
      </c>
      <c r="M118" s="753">
        <v>77.7</v>
      </c>
    </row>
    <row r="119" spans="1:13" ht="14.4" customHeight="1" x14ac:dyDescent="0.3">
      <c r="A119" s="747" t="s">
        <v>578</v>
      </c>
      <c r="B119" s="748" t="s">
        <v>2195</v>
      </c>
      <c r="C119" s="748" t="s">
        <v>2196</v>
      </c>
      <c r="D119" s="748" t="s">
        <v>2197</v>
      </c>
      <c r="E119" s="748" t="s">
        <v>2198</v>
      </c>
      <c r="F119" s="752"/>
      <c r="G119" s="752"/>
      <c r="H119" s="766">
        <v>0</v>
      </c>
      <c r="I119" s="752">
        <v>5</v>
      </c>
      <c r="J119" s="752">
        <v>291.25000000000006</v>
      </c>
      <c r="K119" s="766">
        <v>1</v>
      </c>
      <c r="L119" s="752">
        <v>5</v>
      </c>
      <c r="M119" s="753">
        <v>291.25000000000006</v>
      </c>
    </row>
    <row r="120" spans="1:13" ht="14.4" customHeight="1" x14ac:dyDescent="0.3">
      <c r="A120" s="747" t="s">
        <v>578</v>
      </c>
      <c r="B120" s="748" t="s">
        <v>2199</v>
      </c>
      <c r="C120" s="748" t="s">
        <v>2200</v>
      </c>
      <c r="D120" s="748" t="s">
        <v>2201</v>
      </c>
      <c r="E120" s="748" t="s">
        <v>2202</v>
      </c>
      <c r="F120" s="752"/>
      <c r="G120" s="752"/>
      <c r="H120" s="766">
        <v>0</v>
      </c>
      <c r="I120" s="752">
        <v>2</v>
      </c>
      <c r="J120" s="752">
        <v>338.88</v>
      </c>
      <c r="K120" s="766">
        <v>1</v>
      </c>
      <c r="L120" s="752">
        <v>2</v>
      </c>
      <c r="M120" s="753">
        <v>338.88</v>
      </c>
    </row>
    <row r="121" spans="1:13" ht="14.4" customHeight="1" x14ac:dyDescent="0.3">
      <c r="A121" s="747" t="s">
        <v>578</v>
      </c>
      <c r="B121" s="748" t="s">
        <v>2199</v>
      </c>
      <c r="C121" s="748" t="s">
        <v>2203</v>
      </c>
      <c r="D121" s="748" t="s">
        <v>2201</v>
      </c>
      <c r="E121" s="748" t="s">
        <v>2204</v>
      </c>
      <c r="F121" s="752"/>
      <c r="G121" s="752"/>
      <c r="H121" s="766">
        <v>0</v>
      </c>
      <c r="I121" s="752">
        <v>1</v>
      </c>
      <c r="J121" s="752">
        <v>724.03000000000009</v>
      </c>
      <c r="K121" s="766">
        <v>1</v>
      </c>
      <c r="L121" s="752">
        <v>1</v>
      </c>
      <c r="M121" s="753">
        <v>724.03000000000009</v>
      </c>
    </row>
    <row r="122" spans="1:13" ht="14.4" customHeight="1" x14ac:dyDescent="0.3">
      <c r="A122" s="747" t="s">
        <v>578</v>
      </c>
      <c r="B122" s="748" t="s">
        <v>2199</v>
      </c>
      <c r="C122" s="748" t="s">
        <v>2205</v>
      </c>
      <c r="D122" s="748" t="s">
        <v>2201</v>
      </c>
      <c r="E122" s="748" t="s">
        <v>2206</v>
      </c>
      <c r="F122" s="752"/>
      <c r="G122" s="752"/>
      <c r="H122" s="766">
        <v>0</v>
      </c>
      <c r="I122" s="752">
        <v>1</v>
      </c>
      <c r="J122" s="752">
        <v>1507.42</v>
      </c>
      <c r="K122" s="766">
        <v>1</v>
      </c>
      <c r="L122" s="752">
        <v>1</v>
      </c>
      <c r="M122" s="753">
        <v>1507.42</v>
      </c>
    </row>
    <row r="123" spans="1:13" ht="14.4" customHeight="1" x14ac:dyDescent="0.3">
      <c r="A123" s="747" t="s">
        <v>578</v>
      </c>
      <c r="B123" s="748" t="s">
        <v>2199</v>
      </c>
      <c r="C123" s="748" t="s">
        <v>2207</v>
      </c>
      <c r="D123" s="748" t="s">
        <v>2208</v>
      </c>
      <c r="E123" s="748" t="s">
        <v>2202</v>
      </c>
      <c r="F123" s="752">
        <v>1</v>
      </c>
      <c r="G123" s="752">
        <v>169.44</v>
      </c>
      <c r="H123" s="766">
        <v>1</v>
      </c>
      <c r="I123" s="752"/>
      <c r="J123" s="752"/>
      <c r="K123" s="766">
        <v>0</v>
      </c>
      <c r="L123" s="752">
        <v>1</v>
      </c>
      <c r="M123" s="753">
        <v>169.44</v>
      </c>
    </row>
    <row r="124" spans="1:13" ht="14.4" customHeight="1" x14ac:dyDescent="0.3">
      <c r="A124" s="747" t="s">
        <v>578</v>
      </c>
      <c r="B124" s="748" t="s">
        <v>2209</v>
      </c>
      <c r="C124" s="748" t="s">
        <v>2210</v>
      </c>
      <c r="D124" s="748" t="s">
        <v>1153</v>
      </c>
      <c r="E124" s="748" t="s">
        <v>1154</v>
      </c>
      <c r="F124" s="752"/>
      <c r="G124" s="752"/>
      <c r="H124" s="766">
        <v>0</v>
      </c>
      <c r="I124" s="752">
        <v>1</v>
      </c>
      <c r="J124" s="752">
        <v>1043.9800000000002</v>
      </c>
      <c r="K124" s="766">
        <v>1</v>
      </c>
      <c r="L124" s="752">
        <v>1</v>
      </c>
      <c r="M124" s="753">
        <v>1043.9800000000002</v>
      </c>
    </row>
    <row r="125" spans="1:13" ht="14.4" customHeight="1" x14ac:dyDescent="0.3">
      <c r="A125" s="747" t="s">
        <v>578</v>
      </c>
      <c r="B125" s="748" t="s">
        <v>2209</v>
      </c>
      <c r="C125" s="748" t="s">
        <v>2211</v>
      </c>
      <c r="D125" s="748" t="s">
        <v>1153</v>
      </c>
      <c r="E125" s="748" t="s">
        <v>1155</v>
      </c>
      <c r="F125" s="752"/>
      <c r="G125" s="752"/>
      <c r="H125" s="766">
        <v>0</v>
      </c>
      <c r="I125" s="752">
        <v>1</v>
      </c>
      <c r="J125" s="752">
        <v>2031.4999999999991</v>
      </c>
      <c r="K125" s="766">
        <v>1</v>
      </c>
      <c r="L125" s="752">
        <v>1</v>
      </c>
      <c r="M125" s="753">
        <v>2031.4999999999991</v>
      </c>
    </row>
    <row r="126" spans="1:13" ht="14.4" customHeight="1" x14ac:dyDescent="0.3">
      <c r="A126" s="747" t="s">
        <v>578</v>
      </c>
      <c r="B126" s="748" t="s">
        <v>2212</v>
      </c>
      <c r="C126" s="748" t="s">
        <v>2213</v>
      </c>
      <c r="D126" s="748" t="s">
        <v>1093</v>
      </c>
      <c r="E126" s="748" t="s">
        <v>2214</v>
      </c>
      <c r="F126" s="752"/>
      <c r="G126" s="752"/>
      <c r="H126" s="766">
        <v>0</v>
      </c>
      <c r="I126" s="752">
        <v>3</v>
      </c>
      <c r="J126" s="752">
        <v>1297.0800000000002</v>
      </c>
      <c r="K126" s="766">
        <v>1</v>
      </c>
      <c r="L126" s="752">
        <v>3</v>
      </c>
      <c r="M126" s="753">
        <v>1297.0800000000002</v>
      </c>
    </row>
    <row r="127" spans="1:13" ht="14.4" customHeight="1" x14ac:dyDescent="0.3">
      <c r="A127" s="747" t="s">
        <v>578</v>
      </c>
      <c r="B127" s="748" t="s">
        <v>2212</v>
      </c>
      <c r="C127" s="748" t="s">
        <v>2215</v>
      </c>
      <c r="D127" s="748" t="s">
        <v>1095</v>
      </c>
      <c r="E127" s="748" t="s">
        <v>2216</v>
      </c>
      <c r="F127" s="752"/>
      <c r="G127" s="752"/>
      <c r="H127" s="766">
        <v>0</v>
      </c>
      <c r="I127" s="752">
        <v>5</v>
      </c>
      <c r="J127" s="752">
        <v>834.97</v>
      </c>
      <c r="K127" s="766">
        <v>1</v>
      </c>
      <c r="L127" s="752">
        <v>5</v>
      </c>
      <c r="M127" s="753">
        <v>834.97</v>
      </c>
    </row>
    <row r="128" spans="1:13" ht="14.4" customHeight="1" x14ac:dyDescent="0.3">
      <c r="A128" s="747" t="s">
        <v>578</v>
      </c>
      <c r="B128" s="748" t="s">
        <v>2217</v>
      </c>
      <c r="C128" s="748" t="s">
        <v>2218</v>
      </c>
      <c r="D128" s="748" t="s">
        <v>2219</v>
      </c>
      <c r="E128" s="748" t="s">
        <v>2220</v>
      </c>
      <c r="F128" s="752">
        <v>4</v>
      </c>
      <c r="G128" s="752">
        <v>1161.2</v>
      </c>
      <c r="H128" s="766">
        <v>1</v>
      </c>
      <c r="I128" s="752"/>
      <c r="J128" s="752"/>
      <c r="K128" s="766">
        <v>0</v>
      </c>
      <c r="L128" s="752">
        <v>4</v>
      </c>
      <c r="M128" s="753">
        <v>1161.2</v>
      </c>
    </row>
    <row r="129" spans="1:13" ht="14.4" customHeight="1" x14ac:dyDescent="0.3">
      <c r="A129" s="747" t="s">
        <v>578</v>
      </c>
      <c r="B129" s="748" t="s">
        <v>2221</v>
      </c>
      <c r="C129" s="748" t="s">
        <v>2222</v>
      </c>
      <c r="D129" s="748" t="s">
        <v>2223</v>
      </c>
      <c r="E129" s="748" t="s">
        <v>2224</v>
      </c>
      <c r="F129" s="752"/>
      <c r="G129" s="752"/>
      <c r="H129" s="766">
        <v>0</v>
      </c>
      <c r="I129" s="752">
        <v>2</v>
      </c>
      <c r="J129" s="752">
        <v>94.379999999999981</v>
      </c>
      <c r="K129" s="766">
        <v>1</v>
      </c>
      <c r="L129" s="752">
        <v>2</v>
      </c>
      <c r="M129" s="753">
        <v>94.379999999999981</v>
      </c>
    </row>
    <row r="130" spans="1:13" ht="14.4" customHeight="1" x14ac:dyDescent="0.3">
      <c r="A130" s="747" t="s">
        <v>578</v>
      </c>
      <c r="B130" s="748" t="s">
        <v>2221</v>
      </c>
      <c r="C130" s="748" t="s">
        <v>2225</v>
      </c>
      <c r="D130" s="748" t="s">
        <v>2223</v>
      </c>
      <c r="E130" s="748" t="s">
        <v>2226</v>
      </c>
      <c r="F130" s="752"/>
      <c r="G130" s="752"/>
      <c r="H130" s="766">
        <v>0</v>
      </c>
      <c r="I130" s="752">
        <v>1</v>
      </c>
      <c r="J130" s="752">
        <v>354.49000000000007</v>
      </c>
      <c r="K130" s="766">
        <v>1</v>
      </c>
      <c r="L130" s="752">
        <v>1</v>
      </c>
      <c r="M130" s="753">
        <v>354.49000000000007</v>
      </c>
    </row>
    <row r="131" spans="1:13" ht="14.4" customHeight="1" x14ac:dyDescent="0.3">
      <c r="A131" s="747" t="s">
        <v>578</v>
      </c>
      <c r="B131" s="748" t="s">
        <v>2227</v>
      </c>
      <c r="C131" s="748" t="s">
        <v>2228</v>
      </c>
      <c r="D131" s="748" t="s">
        <v>2229</v>
      </c>
      <c r="E131" s="748" t="s">
        <v>2230</v>
      </c>
      <c r="F131" s="752"/>
      <c r="G131" s="752"/>
      <c r="H131" s="766">
        <v>0</v>
      </c>
      <c r="I131" s="752">
        <v>2</v>
      </c>
      <c r="J131" s="752">
        <v>124.06</v>
      </c>
      <c r="K131" s="766">
        <v>1</v>
      </c>
      <c r="L131" s="752">
        <v>2</v>
      </c>
      <c r="M131" s="753">
        <v>124.06</v>
      </c>
    </row>
    <row r="132" spans="1:13" ht="14.4" customHeight="1" x14ac:dyDescent="0.3">
      <c r="A132" s="747" t="s">
        <v>578</v>
      </c>
      <c r="B132" s="748" t="s">
        <v>2231</v>
      </c>
      <c r="C132" s="748" t="s">
        <v>2232</v>
      </c>
      <c r="D132" s="748" t="s">
        <v>2233</v>
      </c>
      <c r="E132" s="748" t="s">
        <v>2234</v>
      </c>
      <c r="F132" s="752"/>
      <c r="G132" s="752"/>
      <c r="H132" s="766">
        <v>0</v>
      </c>
      <c r="I132" s="752">
        <v>8</v>
      </c>
      <c r="J132" s="752">
        <v>156.63999999999999</v>
      </c>
      <c r="K132" s="766">
        <v>1</v>
      </c>
      <c r="L132" s="752">
        <v>8</v>
      </c>
      <c r="M132" s="753">
        <v>156.63999999999999</v>
      </c>
    </row>
    <row r="133" spans="1:13" ht="14.4" customHeight="1" x14ac:dyDescent="0.3">
      <c r="A133" s="747" t="s">
        <v>578</v>
      </c>
      <c r="B133" s="748" t="s">
        <v>2231</v>
      </c>
      <c r="C133" s="748" t="s">
        <v>2235</v>
      </c>
      <c r="D133" s="748" t="s">
        <v>2233</v>
      </c>
      <c r="E133" s="748" t="s">
        <v>2236</v>
      </c>
      <c r="F133" s="752"/>
      <c r="G133" s="752"/>
      <c r="H133" s="766">
        <v>0</v>
      </c>
      <c r="I133" s="752">
        <v>21</v>
      </c>
      <c r="J133" s="752">
        <v>191.96000000000004</v>
      </c>
      <c r="K133" s="766">
        <v>1</v>
      </c>
      <c r="L133" s="752">
        <v>21</v>
      </c>
      <c r="M133" s="753">
        <v>191.96000000000004</v>
      </c>
    </row>
    <row r="134" spans="1:13" ht="14.4" customHeight="1" x14ac:dyDescent="0.3">
      <c r="A134" s="747" t="s">
        <v>578</v>
      </c>
      <c r="B134" s="748" t="s">
        <v>2237</v>
      </c>
      <c r="C134" s="748" t="s">
        <v>2238</v>
      </c>
      <c r="D134" s="748" t="s">
        <v>1333</v>
      </c>
      <c r="E134" s="748" t="s">
        <v>2239</v>
      </c>
      <c r="F134" s="752"/>
      <c r="G134" s="752"/>
      <c r="H134" s="766">
        <v>0</v>
      </c>
      <c r="I134" s="752">
        <v>7</v>
      </c>
      <c r="J134" s="752">
        <v>319.72999999999996</v>
      </c>
      <c r="K134" s="766">
        <v>1</v>
      </c>
      <c r="L134" s="752">
        <v>7</v>
      </c>
      <c r="M134" s="753">
        <v>319.72999999999996</v>
      </c>
    </row>
    <row r="135" spans="1:13" ht="14.4" customHeight="1" x14ac:dyDescent="0.3">
      <c r="A135" s="747" t="s">
        <v>578</v>
      </c>
      <c r="B135" s="748" t="s">
        <v>2240</v>
      </c>
      <c r="C135" s="748" t="s">
        <v>2241</v>
      </c>
      <c r="D135" s="748" t="s">
        <v>630</v>
      </c>
      <c r="E135" s="748" t="s">
        <v>732</v>
      </c>
      <c r="F135" s="752"/>
      <c r="G135" s="752"/>
      <c r="H135" s="766">
        <v>0</v>
      </c>
      <c r="I135" s="752">
        <v>2</v>
      </c>
      <c r="J135" s="752">
        <v>196.53000000000003</v>
      </c>
      <c r="K135" s="766">
        <v>1</v>
      </c>
      <c r="L135" s="752">
        <v>2</v>
      </c>
      <c r="M135" s="753">
        <v>196.53000000000003</v>
      </c>
    </row>
    <row r="136" spans="1:13" ht="14.4" customHeight="1" x14ac:dyDescent="0.3">
      <c r="A136" s="747" t="s">
        <v>578</v>
      </c>
      <c r="B136" s="748" t="s">
        <v>2242</v>
      </c>
      <c r="C136" s="748" t="s">
        <v>2243</v>
      </c>
      <c r="D136" s="748" t="s">
        <v>2244</v>
      </c>
      <c r="E136" s="748" t="s">
        <v>2245</v>
      </c>
      <c r="F136" s="752"/>
      <c r="G136" s="752"/>
      <c r="H136" s="766">
        <v>0</v>
      </c>
      <c r="I136" s="752">
        <v>4</v>
      </c>
      <c r="J136" s="752">
        <v>366.11999999999989</v>
      </c>
      <c r="K136" s="766">
        <v>1</v>
      </c>
      <c r="L136" s="752">
        <v>4</v>
      </c>
      <c r="M136" s="753">
        <v>366.11999999999989</v>
      </c>
    </row>
    <row r="137" spans="1:13" ht="14.4" customHeight="1" x14ac:dyDescent="0.3">
      <c r="A137" s="747" t="s">
        <v>578</v>
      </c>
      <c r="B137" s="748" t="s">
        <v>2246</v>
      </c>
      <c r="C137" s="748" t="s">
        <v>2247</v>
      </c>
      <c r="D137" s="748" t="s">
        <v>2248</v>
      </c>
      <c r="E137" s="748" t="s">
        <v>2249</v>
      </c>
      <c r="F137" s="752"/>
      <c r="G137" s="752"/>
      <c r="H137" s="766">
        <v>0</v>
      </c>
      <c r="I137" s="752">
        <v>5</v>
      </c>
      <c r="J137" s="752">
        <v>250.52</v>
      </c>
      <c r="K137" s="766">
        <v>1</v>
      </c>
      <c r="L137" s="752">
        <v>5</v>
      </c>
      <c r="M137" s="753">
        <v>250.52</v>
      </c>
    </row>
    <row r="138" spans="1:13" ht="14.4" customHeight="1" x14ac:dyDescent="0.3">
      <c r="A138" s="747" t="s">
        <v>578</v>
      </c>
      <c r="B138" s="748" t="s">
        <v>2246</v>
      </c>
      <c r="C138" s="748" t="s">
        <v>2250</v>
      </c>
      <c r="D138" s="748" t="s">
        <v>2248</v>
      </c>
      <c r="E138" s="748" t="s">
        <v>2251</v>
      </c>
      <c r="F138" s="752"/>
      <c r="G138" s="752"/>
      <c r="H138" s="766">
        <v>0</v>
      </c>
      <c r="I138" s="752">
        <v>1</v>
      </c>
      <c r="J138" s="752">
        <v>99.62</v>
      </c>
      <c r="K138" s="766">
        <v>1</v>
      </c>
      <c r="L138" s="752">
        <v>1</v>
      </c>
      <c r="M138" s="753">
        <v>99.62</v>
      </c>
    </row>
    <row r="139" spans="1:13" ht="14.4" customHeight="1" x14ac:dyDescent="0.3">
      <c r="A139" s="747" t="s">
        <v>578</v>
      </c>
      <c r="B139" s="748" t="s">
        <v>2252</v>
      </c>
      <c r="C139" s="748" t="s">
        <v>2253</v>
      </c>
      <c r="D139" s="748" t="s">
        <v>2254</v>
      </c>
      <c r="E139" s="748" t="s">
        <v>2255</v>
      </c>
      <c r="F139" s="752">
        <v>1</v>
      </c>
      <c r="G139" s="752">
        <v>144.49000000000004</v>
      </c>
      <c r="H139" s="766">
        <v>1</v>
      </c>
      <c r="I139" s="752"/>
      <c r="J139" s="752"/>
      <c r="K139" s="766">
        <v>0</v>
      </c>
      <c r="L139" s="752">
        <v>1</v>
      </c>
      <c r="M139" s="753">
        <v>144.49000000000004</v>
      </c>
    </row>
    <row r="140" spans="1:13" ht="14.4" customHeight="1" x14ac:dyDescent="0.3">
      <c r="A140" s="747" t="s">
        <v>578</v>
      </c>
      <c r="B140" s="748" t="s">
        <v>2252</v>
      </c>
      <c r="C140" s="748" t="s">
        <v>2256</v>
      </c>
      <c r="D140" s="748" t="s">
        <v>2257</v>
      </c>
      <c r="E140" s="748" t="s">
        <v>2255</v>
      </c>
      <c r="F140" s="752"/>
      <c r="G140" s="752"/>
      <c r="H140" s="766">
        <v>0</v>
      </c>
      <c r="I140" s="752">
        <v>6</v>
      </c>
      <c r="J140" s="752">
        <v>831.05999999999972</v>
      </c>
      <c r="K140" s="766">
        <v>1</v>
      </c>
      <c r="L140" s="752">
        <v>6</v>
      </c>
      <c r="M140" s="753">
        <v>831.05999999999972</v>
      </c>
    </row>
    <row r="141" spans="1:13" ht="14.4" customHeight="1" x14ac:dyDescent="0.3">
      <c r="A141" s="747" t="s">
        <v>578</v>
      </c>
      <c r="B141" s="748" t="s">
        <v>2258</v>
      </c>
      <c r="C141" s="748" t="s">
        <v>2259</v>
      </c>
      <c r="D141" s="748" t="s">
        <v>2260</v>
      </c>
      <c r="E141" s="748" t="s">
        <v>2261</v>
      </c>
      <c r="F141" s="752"/>
      <c r="G141" s="752"/>
      <c r="H141" s="766">
        <v>0</v>
      </c>
      <c r="I141" s="752">
        <v>1</v>
      </c>
      <c r="J141" s="752">
        <v>71.13</v>
      </c>
      <c r="K141" s="766">
        <v>1</v>
      </c>
      <c r="L141" s="752">
        <v>1</v>
      </c>
      <c r="M141" s="753">
        <v>71.13</v>
      </c>
    </row>
    <row r="142" spans="1:13" ht="14.4" customHeight="1" x14ac:dyDescent="0.3">
      <c r="A142" s="747" t="s">
        <v>578</v>
      </c>
      <c r="B142" s="748" t="s">
        <v>2262</v>
      </c>
      <c r="C142" s="748" t="s">
        <v>2263</v>
      </c>
      <c r="D142" s="748" t="s">
        <v>2264</v>
      </c>
      <c r="E142" s="748" t="s">
        <v>2265</v>
      </c>
      <c r="F142" s="752"/>
      <c r="G142" s="752"/>
      <c r="H142" s="766">
        <v>0</v>
      </c>
      <c r="I142" s="752">
        <v>1</v>
      </c>
      <c r="J142" s="752">
        <v>427.99</v>
      </c>
      <c r="K142" s="766">
        <v>1</v>
      </c>
      <c r="L142" s="752">
        <v>1</v>
      </c>
      <c r="M142" s="753">
        <v>427.99</v>
      </c>
    </row>
    <row r="143" spans="1:13" ht="14.4" customHeight="1" x14ac:dyDescent="0.3">
      <c r="A143" s="747" t="s">
        <v>578</v>
      </c>
      <c r="B143" s="748" t="s">
        <v>2266</v>
      </c>
      <c r="C143" s="748" t="s">
        <v>2267</v>
      </c>
      <c r="D143" s="748" t="s">
        <v>724</v>
      </c>
      <c r="E143" s="748" t="s">
        <v>2022</v>
      </c>
      <c r="F143" s="752"/>
      <c r="G143" s="752"/>
      <c r="H143" s="766">
        <v>0</v>
      </c>
      <c r="I143" s="752">
        <v>2</v>
      </c>
      <c r="J143" s="752">
        <v>140.80000000000001</v>
      </c>
      <c r="K143" s="766">
        <v>1</v>
      </c>
      <c r="L143" s="752">
        <v>2</v>
      </c>
      <c r="M143" s="753">
        <v>140.80000000000001</v>
      </c>
    </row>
    <row r="144" spans="1:13" ht="14.4" customHeight="1" x14ac:dyDescent="0.3">
      <c r="A144" s="747" t="s">
        <v>578</v>
      </c>
      <c r="B144" s="748" t="s">
        <v>2268</v>
      </c>
      <c r="C144" s="748" t="s">
        <v>2269</v>
      </c>
      <c r="D144" s="748" t="s">
        <v>2270</v>
      </c>
      <c r="E144" s="748" t="s">
        <v>2271</v>
      </c>
      <c r="F144" s="752"/>
      <c r="G144" s="752"/>
      <c r="H144" s="766">
        <v>0</v>
      </c>
      <c r="I144" s="752">
        <v>4</v>
      </c>
      <c r="J144" s="752">
        <v>790.32</v>
      </c>
      <c r="K144" s="766">
        <v>1</v>
      </c>
      <c r="L144" s="752">
        <v>4</v>
      </c>
      <c r="M144" s="753">
        <v>790.32</v>
      </c>
    </row>
    <row r="145" spans="1:13" ht="14.4" customHeight="1" x14ac:dyDescent="0.3">
      <c r="A145" s="747" t="s">
        <v>578</v>
      </c>
      <c r="B145" s="748" t="s">
        <v>2268</v>
      </c>
      <c r="C145" s="748" t="s">
        <v>2272</v>
      </c>
      <c r="D145" s="748" t="s">
        <v>2270</v>
      </c>
      <c r="E145" s="748" t="s">
        <v>2273</v>
      </c>
      <c r="F145" s="752"/>
      <c r="G145" s="752"/>
      <c r="H145" s="766">
        <v>0</v>
      </c>
      <c r="I145" s="752">
        <v>2</v>
      </c>
      <c r="J145" s="752">
        <v>809.58</v>
      </c>
      <c r="K145" s="766">
        <v>1</v>
      </c>
      <c r="L145" s="752">
        <v>2</v>
      </c>
      <c r="M145" s="753">
        <v>809.58</v>
      </c>
    </row>
    <row r="146" spans="1:13" ht="14.4" customHeight="1" x14ac:dyDescent="0.3">
      <c r="A146" s="747" t="s">
        <v>578</v>
      </c>
      <c r="B146" s="748" t="s">
        <v>2274</v>
      </c>
      <c r="C146" s="748" t="s">
        <v>2275</v>
      </c>
      <c r="D146" s="748" t="s">
        <v>2276</v>
      </c>
      <c r="E146" s="748" t="s">
        <v>661</v>
      </c>
      <c r="F146" s="752">
        <v>2</v>
      </c>
      <c r="G146" s="752">
        <v>154.58000000000001</v>
      </c>
      <c r="H146" s="766">
        <v>1</v>
      </c>
      <c r="I146" s="752"/>
      <c r="J146" s="752"/>
      <c r="K146" s="766">
        <v>0</v>
      </c>
      <c r="L146" s="752">
        <v>2</v>
      </c>
      <c r="M146" s="753">
        <v>154.58000000000001</v>
      </c>
    </row>
    <row r="147" spans="1:13" ht="14.4" customHeight="1" x14ac:dyDescent="0.3">
      <c r="A147" s="747" t="s">
        <v>578</v>
      </c>
      <c r="B147" s="748" t="s">
        <v>2274</v>
      </c>
      <c r="C147" s="748" t="s">
        <v>2277</v>
      </c>
      <c r="D147" s="748" t="s">
        <v>660</v>
      </c>
      <c r="E147" s="748" t="s">
        <v>661</v>
      </c>
      <c r="F147" s="752">
        <v>3</v>
      </c>
      <c r="G147" s="752">
        <v>231.87</v>
      </c>
      <c r="H147" s="766">
        <v>1</v>
      </c>
      <c r="I147" s="752"/>
      <c r="J147" s="752"/>
      <c r="K147" s="766">
        <v>0</v>
      </c>
      <c r="L147" s="752">
        <v>3</v>
      </c>
      <c r="M147" s="753">
        <v>231.87</v>
      </c>
    </row>
    <row r="148" spans="1:13" ht="14.4" customHeight="1" x14ac:dyDescent="0.3">
      <c r="A148" s="747" t="s">
        <v>578</v>
      </c>
      <c r="B148" s="748" t="s">
        <v>2274</v>
      </c>
      <c r="C148" s="748" t="s">
        <v>2278</v>
      </c>
      <c r="D148" s="748" t="s">
        <v>674</v>
      </c>
      <c r="E148" s="748" t="s">
        <v>661</v>
      </c>
      <c r="F148" s="752"/>
      <c r="G148" s="752"/>
      <c r="H148" s="766">
        <v>0</v>
      </c>
      <c r="I148" s="752">
        <v>3</v>
      </c>
      <c r="J148" s="752">
        <v>231.57000000000002</v>
      </c>
      <c r="K148" s="766">
        <v>1</v>
      </c>
      <c r="L148" s="752">
        <v>3</v>
      </c>
      <c r="M148" s="753">
        <v>231.57000000000002</v>
      </c>
    </row>
    <row r="149" spans="1:13" ht="14.4" customHeight="1" x14ac:dyDescent="0.3">
      <c r="A149" s="747" t="s">
        <v>578</v>
      </c>
      <c r="B149" s="748" t="s">
        <v>2279</v>
      </c>
      <c r="C149" s="748" t="s">
        <v>2280</v>
      </c>
      <c r="D149" s="748" t="s">
        <v>2281</v>
      </c>
      <c r="E149" s="748" t="s">
        <v>2282</v>
      </c>
      <c r="F149" s="752"/>
      <c r="G149" s="752"/>
      <c r="H149" s="766">
        <v>0</v>
      </c>
      <c r="I149" s="752">
        <v>2</v>
      </c>
      <c r="J149" s="752">
        <v>210.32</v>
      </c>
      <c r="K149" s="766">
        <v>1</v>
      </c>
      <c r="L149" s="752">
        <v>2</v>
      </c>
      <c r="M149" s="753">
        <v>210.32</v>
      </c>
    </row>
    <row r="150" spans="1:13" ht="14.4" customHeight="1" x14ac:dyDescent="0.3">
      <c r="A150" s="747" t="s">
        <v>578</v>
      </c>
      <c r="B150" s="748" t="s">
        <v>2283</v>
      </c>
      <c r="C150" s="748" t="s">
        <v>2284</v>
      </c>
      <c r="D150" s="748" t="s">
        <v>1298</v>
      </c>
      <c r="E150" s="748" t="s">
        <v>2285</v>
      </c>
      <c r="F150" s="752"/>
      <c r="G150" s="752"/>
      <c r="H150" s="766">
        <v>0</v>
      </c>
      <c r="I150" s="752">
        <v>4</v>
      </c>
      <c r="J150" s="752">
        <v>199.28000000000006</v>
      </c>
      <c r="K150" s="766">
        <v>1</v>
      </c>
      <c r="L150" s="752">
        <v>4</v>
      </c>
      <c r="M150" s="753">
        <v>199.28000000000006</v>
      </c>
    </row>
    <row r="151" spans="1:13" ht="14.4" customHeight="1" x14ac:dyDescent="0.3">
      <c r="A151" s="747" t="s">
        <v>578</v>
      </c>
      <c r="B151" s="748" t="s">
        <v>2286</v>
      </c>
      <c r="C151" s="748" t="s">
        <v>2287</v>
      </c>
      <c r="D151" s="748" t="s">
        <v>2288</v>
      </c>
      <c r="E151" s="748" t="s">
        <v>2289</v>
      </c>
      <c r="F151" s="752"/>
      <c r="G151" s="752"/>
      <c r="H151" s="766">
        <v>0</v>
      </c>
      <c r="I151" s="752">
        <v>1</v>
      </c>
      <c r="J151" s="752">
        <v>670.6</v>
      </c>
      <c r="K151" s="766">
        <v>1</v>
      </c>
      <c r="L151" s="752">
        <v>1</v>
      </c>
      <c r="M151" s="753">
        <v>670.6</v>
      </c>
    </row>
    <row r="152" spans="1:13" ht="14.4" customHeight="1" x14ac:dyDescent="0.3">
      <c r="A152" s="747" t="s">
        <v>578</v>
      </c>
      <c r="B152" s="748" t="s">
        <v>2290</v>
      </c>
      <c r="C152" s="748" t="s">
        <v>2291</v>
      </c>
      <c r="D152" s="748" t="s">
        <v>2292</v>
      </c>
      <c r="E152" s="748" t="s">
        <v>2293</v>
      </c>
      <c r="F152" s="752"/>
      <c r="G152" s="752"/>
      <c r="H152" s="766">
        <v>0</v>
      </c>
      <c r="I152" s="752">
        <v>1</v>
      </c>
      <c r="J152" s="752">
        <v>552.21</v>
      </c>
      <c r="K152" s="766">
        <v>1</v>
      </c>
      <c r="L152" s="752">
        <v>1</v>
      </c>
      <c r="M152" s="753">
        <v>552.21</v>
      </c>
    </row>
    <row r="153" spans="1:13" ht="14.4" customHeight="1" x14ac:dyDescent="0.3">
      <c r="A153" s="747" t="s">
        <v>578</v>
      </c>
      <c r="B153" s="748" t="s">
        <v>2294</v>
      </c>
      <c r="C153" s="748" t="s">
        <v>2295</v>
      </c>
      <c r="D153" s="748" t="s">
        <v>2296</v>
      </c>
      <c r="E153" s="748" t="s">
        <v>2297</v>
      </c>
      <c r="F153" s="752"/>
      <c r="G153" s="752"/>
      <c r="H153" s="766">
        <v>0</v>
      </c>
      <c r="I153" s="752">
        <v>1</v>
      </c>
      <c r="J153" s="752">
        <v>686.44</v>
      </c>
      <c r="K153" s="766">
        <v>1</v>
      </c>
      <c r="L153" s="752">
        <v>1</v>
      </c>
      <c r="M153" s="753">
        <v>686.44</v>
      </c>
    </row>
    <row r="154" spans="1:13" ht="14.4" customHeight="1" x14ac:dyDescent="0.3">
      <c r="A154" s="747" t="s">
        <v>578</v>
      </c>
      <c r="B154" s="748" t="s">
        <v>2298</v>
      </c>
      <c r="C154" s="748" t="s">
        <v>2299</v>
      </c>
      <c r="D154" s="748" t="s">
        <v>1328</v>
      </c>
      <c r="E154" s="748" t="s">
        <v>730</v>
      </c>
      <c r="F154" s="752"/>
      <c r="G154" s="752"/>
      <c r="H154" s="766">
        <v>0</v>
      </c>
      <c r="I154" s="752">
        <v>2</v>
      </c>
      <c r="J154" s="752">
        <v>59.700000000000017</v>
      </c>
      <c r="K154" s="766">
        <v>1</v>
      </c>
      <c r="L154" s="752">
        <v>2</v>
      </c>
      <c r="M154" s="753">
        <v>59.700000000000017</v>
      </c>
    </row>
    <row r="155" spans="1:13" ht="14.4" customHeight="1" x14ac:dyDescent="0.3">
      <c r="A155" s="747" t="s">
        <v>578</v>
      </c>
      <c r="B155" s="748" t="s">
        <v>2298</v>
      </c>
      <c r="C155" s="748" t="s">
        <v>2300</v>
      </c>
      <c r="D155" s="748" t="s">
        <v>1328</v>
      </c>
      <c r="E155" s="748" t="s">
        <v>2301</v>
      </c>
      <c r="F155" s="752"/>
      <c r="G155" s="752"/>
      <c r="H155" s="766">
        <v>0</v>
      </c>
      <c r="I155" s="752">
        <v>1</v>
      </c>
      <c r="J155" s="752">
        <v>99.859999999999985</v>
      </c>
      <c r="K155" s="766">
        <v>1</v>
      </c>
      <c r="L155" s="752">
        <v>1</v>
      </c>
      <c r="M155" s="753">
        <v>99.859999999999985</v>
      </c>
    </row>
    <row r="156" spans="1:13" ht="14.4" customHeight="1" x14ac:dyDescent="0.3">
      <c r="A156" s="747" t="s">
        <v>578</v>
      </c>
      <c r="B156" s="748" t="s">
        <v>2302</v>
      </c>
      <c r="C156" s="748" t="s">
        <v>2303</v>
      </c>
      <c r="D156" s="748" t="s">
        <v>2304</v>
      </c>
      <c r="E156" s="748" t="s">
        <v>2305</v>
      </c>
      <c r="F156" s="752"/>
      <c r="G156" s="752"/>
      <c r="H156" s="766">
        <v>0</v>
      </c>
      <c r="I156" s="752">
        <v>2</v>
      </c>
      <c r="J156" s="752">
        <v>87.09</v>
      </c>
      <c r="K156" s="766">
        <v>1</v>
      </c>
      <c r="L156" s="752">
        <v>2</v>
      </c>
      <c r="M156" s="753">
        <v>87.09</v>
      </c>
    </row>
    <row r="157" spans="1:13" ht="14.4" customHeight="1" x14ac:dyDescent="0.3">
      <c r="A157" s="747" t="s">
        <v>578</v>
      </c>
      <c r="B157" s="748" t="s">
        <v>2306</v>
      </c>
      <c r="C157" s="748" t="s">
        <v>2307</v>
      </c>
      <c r="D157" s="748" t="s">
        <v>1343</v>
      </c>
      <c r="E157" s="748" t="s">
        <v>1342</v>
      </c>
      <c r="F157" s="752"/>
      <c r="G157" s="752"/>
      <c r="H157" s="766">
        <v>0</v>
      </c>
      <c r="I157" s="752">
        <v>17</v>
      </c>
      <c r="J157" s="752">
        <v>2800.41</v>
      </c>
      <c r="K157" s="766">
        <v>1</v>
      </c>
      <c r="L157" s="752">
        <v>17</v>
      </c>
      <c r="M157" s="753">
        <v>2800.41</v>
      </c>
    </row>
    <row r="158" spans="1:13" ht="14.4" customHeight="1" x14ac:dyDescent="0.3">
      <c r="A158" s="747" t="s">
        <v>578</v>
      </c>
      <c r="B158" s="748" t="s">
        <v>2306</v>
      </c>
      <c r="C158" s="748" t="s">
        <v>2308</v>
      </c>
      <c r="D158" s="748" t="s">
        <v>1344</v>
      </c>
      <c r="E158" s="748" t="s">
        <v>1342</v>
      </c>
      <c r="F158" s="752"/>
      <c r="G158" s="752"/>
      <c r="H158" s="766">
        <v>0</v>
      </c>
      <c r="I158" s="752">
        <v>24</v>
      </c>
      <c r="J158" s="752">
        <v>3953.52</v>
      </c>
      <c r="K158" s="766">
        <v>1</v>
      </c>
      <c r="L158" s="752">
        <v>24</v>
      </c>
      <c r="M158" s="753">
        <v>3953.52</v>
      </c>
    </row>
    <row r="159" spans="1:13" ht="14.4" customHeight="1" x14ac:dyDescent="0.3">
      <c r="A159" s="747" t="s">
        <v>578</v>
      </c>
      <c r="B159" s="748" t="s">
        <v>2306</v>
      </c>
      <c r="C159" s="748" t="s">
        <v>2309</v>
      </c>
      <c r="D159" s="748" t="s">
        <v>1381</v>
      </c>
      <c r="E159" s="748" t="s">
        <v>2310</v>
      </c>
      <c r="F159" s="752"/>
      <c r="G159" s="752"/>
      <c r="H159" s="766">
        <v>0</v>
      </c>
      <c r="I159" s="752">
        <v>8</v>
      </c>
      <c r="J159" s="752">
        <v>1567.92</v>
      </c>
      <c r="K159" s="766">
        <v>1</v>
      </c>
      <c r="L159" s="752">
        <v>8</v>
      </c>
      <c r="M159" s="753">
        <v>1567.92</v>
      </c>
    </row>
    <row r="160" spans="1:13" ht="14.4" customHeight="1" x14ac:dyDescent="0.3">
      <c r="A160" s="747" t="s">
        <v>578</v>
      </c>
      <c r="B160" s="748" t="s">
        <v>2306</v>
      </c>
      <c r="C160" s="748" t="s">
        <v>2311</v>
      </c>
      <c r="D160" s="748" t="s">
        <v>1346</v>
      </c>
      <c r="E160" s="748" t="s">
        <v>1347</v>
      </c>
      <c r="F160" s="752"/>
      <c r="G160" s="752"/>
      <c r="H160" s="766">
        <v>0</v>
      </c>
      <c r="I160" s="752">
        <v>115</v>
      </c>
      <c r="J160" s="752">
        <v>4743.72</v>
      </c>
      <c r="K160" s="766">
        <v>1</v>
      </c>
      <c r="L160" s="752">
        <v>115</v>
      </c>
      <c r="M160" s="753">
        <v>4743.72</v>
      </c>
    </row>
    <row r="161" spans="1:13" ht="14.4" customHeight="1" x14ac:dyDescent="0.3">
      <c r="A161" s="747" t="s">
        <v>578</v>
      </c>
      <c r="B161" s="748" t="s">
        <v>2306</v>
      </c>
      <c r="C161" s="748" t="s">
        <v>2312</v>
      </c>
      <c r="D161" s="748" t="s">
        <v>1348</v>
      </c>
      <c r="E161" s="748" t="s">
        <v>1347</v>
      </c>
      <c r="F161" s="752"/>
      <c r="G161" s="752"/>
      <c r="H161" s="766">
        <v>0</v>
      </c>
      <c r="I161" s="752">
        <v>137</v>
      </c>
      <c r="J161" s="752">
        <v>5606.0400000000009</v>
      </c>
      <c r="K161" s="766">
        <v>1</v>
      </c>
      <c r="L161" s="752">
        <v>137</v>
      </c>
      <c r="M161" s="753">
        <v>5606.0400000000009</v>
      </c>
    </row>
    <row r="162" spans="1:13" ht="14.4" customHeight="1" x14ac:dyDescent="0.3">
      <c r="A162" s="747" t="s">
        <v>578</v>
      </c>
      <c r="B162" s="748" t="s">
        <v>2306</v>
      </c>
      <c r="C162" s="748" t="s">
        <v>2313</v>
      </c>
      <c r="D162" s="748" t="s">
        <v>1362</v>
      </c>
      <c r="E162" s="748" t="s">
        <v>1350</v>
      </c>
      <c r="F162" s="752"/>
      <c r="G162" s="752"/>
      <c r="H162" s="766">
        <v>0</v>
      </c>
      <c r="I162" s="752">
        <v>4</v>
      </c>
      <c r="J162" s="752">
        <v>542.40000000000009</v>
      </c>
      <c r="K162" s="766">
        <v>1</v>
      </c>
      <c r="L162" s="752">
        <v>4</v>
      </c>
      <c r="M162" s="753">
        <v>542.40000000000009</v>
      </c>
    </row>
    <row r="163" spans="1:13" ht="14.4" customHeight="1" x14ac:dyDescent="0.3">
      <c r="A163" s="747" t="s">
        <v>578</v>
      </c>
      <c r="B163" s="748" t="s">
        <v>2306</v>
      </c>
      <c r="C163" s="748" t="s">
        <v>2314</v>
      </c>
      <c r="D163" s="748" t="s">
        <v>1361</v>
      </c>
      <c r="E163" s="748" t="s">
        <v>1350</v>
      </c>
      <c r="F163" s="752"/>
      <c r="G163" s="752"/>
      <c r="H163" s="766">
        <v>0</v>
      </c>
      <c r="I163" s="752">
        <v>1</v>
      </c>
      <c r="J163" s="752">
        <v>119.47000000000003</v>
      </c>
      <c r="K163" s="766">
        <v>1</v>
      </c>
      <c r="L163" s="752">
        <v>1</v>
      </c>
      <c r="M163" s="753">
        <v>119.47000000000003</v>
      </c>
    </row>
    <row r="164" spans="1:13" ht="14.4" customHeight="1" x14ac:dyDescent="0.3">
      <c r="A164" s="747" t="s">
        <v>578</v>
      </c>
      <c r="B164" s="748" t="s">
        <v>2306</v>
      </c>
      <c r="C164" s="748" t="s">
        <v>2315</v>
      </c>
      <c r="D164" s="748" t="s">
        <v>1366</v>
      </c>
      <c r="E164" s="748" t="s">
        <v>1350</v>
      </c>
      <c r="F164" s="752"/>
      <c r="G164" s="752"/>
      <c r="H164" s="766">
        <v>0</v>
      </c>
      <c r="I164" s="752">
        <v>7</v>
      </c>
      <c r="J164" s="752">
        <v>949.2</v>
      </c>
      <c r="K164" s="766">
        <v>1</v>
      </c>
      <c r="L164" s="752">
        <v>7</v>
      </c>
      <c r="M164" s="753">
        <v>949.2</v>
      </c>
    </row>
    <row r="165" spans="1:13" ht="14.4" customHeight="1" x14ac:dyDescent="0.3">
      <c r="A165" s="747" t="s">
        <v>578</v>
      </c>
      <c r="B165" s="748" t="s">
        <v>2306</v>
      </c>
      <c r="C165" s="748" t="s">
        <v>2316</v>
      </c>
      <c r="D165" s="748" t="s">
        <v>1363</v>
      </c>
      <c r="E165" s="748" t="s">
        <v>1350</v>
      </c>
      <c r="F165" s="752"/>
      <c r="G165" s="752"/>
      <c r="H165" s="766">
        <v>0</v>
      </c>
      <c r="I165" s="752">
        <v>10</v>
      </c>
      <c r="J165" s="752">
        <v>1355.9999999999998</v>
      </c>
      <c r="K165" s="766">
        <v>1</v>
      </c>
      <c r="L165" s="752">
        <v>10</v>
      </c>
      <c r="M165" s="753">
        <v>1355.9999999999998</v>
      </c>
    </row>
    <row r="166" spans="1:13" ht="14.4" customHeight="1" x14ac:dyDescent="0.3">
      <c r="A166" s="747" t="s">
        <v>578</v>
      </c>
      <c r="B166" s="748" t="s">
        <v>2306</v>
      </c>
      <c r="C166" s="748" t="s">
        <v>2317</v>
      </c>
      <c r="D166" s="748" t="s">
        <v>1379</v>
      </c>
      <c r="E166" s="748" t="s">
        <v>2318</v>
      </c>
      <c r="F166" s="752"/>
      <c r="G166" s="752"/>
      <c r="H166" s="766">
        <v>0</v>
      </c>
      <c r="I166" s="752">
        <v>8</v>
      </c>
      <c r="J166" s="752">
        <v>1251.92</v>
      </c>
      <c r="K166" s="766">
        <v>1</v>
      </c>
      <c r="L166" s="752">
        <v>8</v>
      </c>
      <c r="M166" s="753">
        <v>1251.92</v>
      </c>
    </row>
    <row r="167" spans="1:13" ht="14.4" customHeight="1" x14ac:dyDescent="0.3">
      <c r="A167" s="747" t="s">
        <v>578</v>
      </c>
      <c r="B167" s="748" t="s">
        <v>2306</v>
      </c>
      <c r="C167" s="748" t="s">
        <v>2319</v>
      </c>
      <c r="D167" s="748" t="s">
        <v>1360</v>
      </c>
      <c r="E167" s="748" t="s">
        <v>1350</v>
      </c>
      <c r="F167" s="752"/>
      <c r="G167" s="752"/>
      <c r="H167" s="766">
        <v>0</v>
      </c>
      <c r="I167" s="752">
        <v>3</v>
      </c>
      <c r="J167" s="752">
        <v>393.75</v>
      </c>
      <c r="K167" s="766">
        <v>1</v>
      </c>
      <c r="L167" s="752">
        <v>3</v>
      </c>
      <c r="M167" s="753">
        <v>393.75</v>
      </c>
    </row>
    <row r="168" spans="1:13" ht="14.4" customHeight="1" x14ac:dyDescent="0.3">
      <c r="A168" s="747" t="s">
        <v>578</v>
      </c>
      <c r="B168" s="748" t="s">
        <v>2306</v>
      </c>
      <c r="C168" s="748" t="s">
        <v>2320</v>
      </c>
      <c r="D168" s="748" t="s">
        <v>1359</v>
      </c>
      <c r="E168" s="748" t="s">
        <v>1350</v>
      </c>
      <c r="F168" s="752"/>
      <c r="G168" s="752"/>
      <c r="H168" s="766">
        <v>0</v>
      </c>
      <c r="I168" s="752">
        <v>7</v>
      </c>
      <c r="J168" s="752">
        <v>918.75</v>
      </c>
      <c r="K168" s="766">
        <v>1</v>
      </c>
      <c r="L168" s="752">
        <v>7</v>
      </c>
      <c r="M168" s="753">
        <v>918.75</v>
      </c>
    </row>
    <row r="169" spans="1:13" ht="14.4" customHeight="1" x14ac:dyDescent="0.3">
      <c r="A169" s="747" t="s">
        <v>578</v>
      </c>
      <c r="B169" s="748" t="s">
        <v>2306</v>
      </c>
      <c r="C169" s="748" t="s">
        <v>2321</v>
      </c>
      <c r="D169" s="748" t="s">
        <v>1358</v>
      </c>
      <c r="E169" s="748" t="s">
        <v>1350</v>
      </c>
      <c r="F169" s="752"/>
      <c r="G169" s="752"/>
      <c r="H169" s="766">
        <v>0</v>
      </c>
      <c r="I169" s="752">
        <v>7</v>
      </c>
      <c r="J169" s="752">
        <v>918.75000000000011</v>
      </c>
      <c r="K169" s="766">
        <v>1</v>
      </c>
      <c r="L169" s="752">
        <v>7</v>
      </c>
      <c r="M169" s="753">
        <v>918.75000000000011</v>
      </c>
    </row>
    <row r="170" spans="1:13" ht="14.4" customHeight="1" x14ac:dyDescent="0.3">
      <c r="A170" s="747" t="s">
        <v>578</v>
      </c>
      <c r="B170" s="748" t="s">
        <v>2306</v>
      </c>
      <c r="C170" s="748" t="s">
        <v>2322</v>
      </c>
      <c r="D170" s="748" t="s">
        <v>1367</v>
      </c>
      <c r="E170" s="748" t="s">
        <v>1386</v>
      </c>
      <c r="F170" s="752"/>
      <c r="G170" s="752"/>
      <c r="H170" s="766">
        <v>0</v>
      </c>
      <c r="I170" s="752">
        <v>5</v>
      </c>
      <c r="J170" s="752">
        <v>559.75</v>
      </c>
      <c r="K170" s="766">
        <v>1</v>
      </c>
      <c r="L170" s="752">
        <v>5</v>
      </c>
      <c r="M170" s="753">
        <v>559.75</v>
      </c>
    </row>
    <row r="171" spans="1:13" ht="14.4" customHeight="1" x14ac:dyDescent="0.3">
      <c r="A171" s="747" t="s">
        <v>578</v>
      </c>
      <c r="B171" s="748" t="s">
        <v>2306</v>
      </c>
      <c r="C171" s="748" t="s">
        <v>2323</v>
      </c>
      <c r="D171" s="748" t="s">
        <v>1372</v>
      </c>
      <c r="E171" s="748" t="s">
        <v>1386</v>
      </c>
      <c r="F171" s="752"/>
      <c r="G171" s="752"/>
      <c r="H171" s="766">
        <v>0</v>
      </c>
      <c r="I171" s="752">
        <v>7</v>
      </c>
      <c r="J171" s="752">
        <v>783.64999999999986</v>
      </c>
      <c r="K171" s="766">
        <v>1</v>
      </c>
      <c r="L171" s="752">
        <v>7</v>
      </c>
      <c r="M171" s="753">
        <v>783.64999999999986</v>
      </c>
    </row>
    <row r="172" spans="1:13" ht="14.4" customHeight="1" x14ac:dyDescent="0.3">
      <c r="A172" s="747" t="s">
        <v>578</v>
      </c>
      <c r="B172" s="748" t="s">
        <v>2306</v>
      </c>
      <c r="C172" s="748" t="s">
        <v>2324</v>
      </c>
      <c r="D172" s="748" t="s">
        <v>1369</v>
      </c>
      <c r="E172" s="748" t="s">
        <v>1386</v>
      </c>
      <c r="F172" s="752"/>
      <c r="G172" s="752"/>
      <c r="H172" s="766">
        <v>0</v>
      </c>
      <c r="I172" s="752">
        <v>10</v>
      </c>
      <c r="J172" s="752">
        <v>1119.5</v>
      </c>
      <c r="K172" s="766">
        <v>1</v>
      </c>
      <c r="L172" s="752">
        <v>10</v>
      </c>
      <c r="M172" s="753">
        <v>1119.5</v>
      </c>
    </row>
    <row r="173" spans="1:13" ht="14.4" customHeight="1" x14ac:dyDescent="0.3">
      <c r="A173" s="747" t="s">
        <v>578</v>
      </c>
      <c r="B173" s="748" t="s">
        <v>2306</v>
      </c>
      <c r="C173" s="748" t="s">
        <v>2325</v>
      </c>
      <c r="D173" s="748" t="s">
        <v>2326</v>
      </c>
      <c r="E173" s="748" t="s">
        <v>1386</v>
      </c>
      <c r="F173" s="752"/>
      <c r="G173" s="752"/>
      <c r="H173" s="766">
        <v>0</v>
      </c>
      <c r="I173" s="752">
        <v>5</v>
      </c>
      <c r="J173" s="752">
        <v>559.75</v>
      </c>
      <c r="K173" s="766">
        <v>1</v>
      </c>
      <c r="L173" s="752">
        <v>5</v>
      </c>
      <c r="M173" s="753">
        <v>559.75</v>
      </c>
    </row>
    <row r="174" spans="1:13" ht="14.4" customHeight="1" x14ac:dyDescent="0.3">
      <c r="A174" s="747" t="s">
        <v>578</v>
      </c>
      <c r="B174" s="748" t="s">
        <v>2306</v>
      </c>
      <c r="C174" s="748" t="s">
        <v>2327</v>
      </c>
      <c r="D174" s="748" t="s">
        <v>1345</v>
      </c>
      <c r="E174" s="748" t="s">
        <v>1342</v>
      </c>
      <c r="F174" s="752"/>
      <c r="G174" s="752"/>
      <c r="H174" s="766">
        <v>0</v>
      </c>
      <c r="I174" s="752">
        <v>36</v>
      </c>
      <c r="J174" s="752">
        <v>5892.12</v>
      </c>
      <c r="K174" s="766">
        <v>1</v>
      </c>
      <c r="L174" s="752">
        <v>36</v>
      </c>
      <c r="M174" s="753">
        <v>5892.12</v>
      </c>
    </row>
    <row r="175" spans="1:13" ht="14.4" customHeight="1" x14ac:dyDescent="0.3">
      <c r="A175" s="747" t="s">
        <v>578</v>
      </c>
      <c r="B175" s="748" t="s">
        <v>2306</v>
      </c>
      <c r="C175" s="748" t="s">
        <v>2328</v>
      </c>
      <c r="D175" s="748" t="s">
        <v>1377</v>
      </c>
      <c r="E175" s="748" t="s">
        <v>1342</v>
      </c>
      <c r="F175" s="752"/>
      <c r="G175" s="752"/>
      <c r="H175" s="766">
        <v>0</v>
      </c>
      <c r="I175" s="752">
        <v>17</v>
      </c>
      <c r="J175" s="752">
        <v>2085.7300000000005</v>
      </c>
      <c r="K175" s="766">
        <v>1</v>
      </c>
      <c r="L175" s="752">
        <v>17</v>
      </c>
      <c r="M175" s="753">
        <v>2085.7300000000005</v>
      </c>
    </row>
    <row r="176" spans="1:13" ht="14.4" customHeight="1" x14ac:dyDescent="0.3">
      <c r="A176" s="747" t="s">
        <v>578</v>
      </c>
      <c r="B176" s="748" t="s">
        <v>2306</v>
      </c>
      <c r="C176" s="748" t="s">
        <v>2329</v>
      </c>
      <c r="D176" s="748" t="s">
        <v>1376</v>
      </c>
      <c r="E176" s="748" t="s">
        <v>1342</v>
      </c>
      <c r="F176" s="752"/>
      <c r="G176" s="752"/>
      <c r="H176" s="766">
        <v>0</v>
      </c>
      <c r="I176" s="752">
        <v>18</v>
      </c>
      <c r="J176" s="752">
        <v>2208.4199999999996</v>
      </c>
      <c r="K176" s="766">
        <v>1</v>
      </c>
      <c r="L176" s="752">
        <v>18</v>
      </c>
      <c r="M176" s="753">
        <v>2208.4199999999996</v>
      </c>
    </row>
    <row r="177" spans="1:13" ht="14.4" customHeight="1" x14ac:dyDescent="0.3">
      <c r="A177" s="747" t="s">
        <v>578</v>
      </c>
      <c r="B177" s="748" t="s">
        <v>2306</v>
      </c>
      <c r="C177" s="748" t="s">
        <v>2330</v>
      </c>
      <c r="D177" s="748" t="s">
        <v>1375</v>
      </c>
      <c r="E177" s="748" t="s">
        <v>1342</v>
      </c>
      <c r="F177" s="752"/>
      <c r="G177" s="752"/>
      <c r="H177" s="766">
        <v>0</v>
      </c>
      <c r="I177" s="752">
        <v>2</v>
      </c>
      <c r="J177" s="752">
        <v>291</v>
      </c>
      <c r="K177" s="766">
        <v>1</v>
      </c>
      <c r="L177" s="752">
        <v>2</v>
      </c>
      <c r="M177" s="753">
        <v>291</v>
      </c>
    </row>
    <row r="178" spans="1:13" ht="14.4" customHeight="1" x14ac:dyDescent="0.3">
      <c r="A178" s="747" t="s">
        <v>578</v>
      </c>
      <c r="B178" s="748" t="s">
        <v>2306</v>
      </c>
      <c r="C178" s="748" t="s">
        <v>2331</v>
      </c>
      <c r="D178" s="748" t="s">
        <v>1374</v>
      </c>
      <c r="E178" s="748" t="s">
        <v>1342</v>
      </c>
      <c r="F178" s="752"/>
      <c r="G178" s="752"/>
      <c r="H178" s="766">
        <v>0</v>
      </c>
      <c r="I178" s="752">
        <v>3</v>
      </c>
      <c r="J178" s="752">
        <v>436.5</v>
      </c>
      <c r="K178" s="766">
        <v>1</v>
      </c>
      <c r="L178" s="752">
        <v>3</v>
      </c>
      <c r="M178" s="753">
        <v>436.5</v>
      </c>
    </row>
    <row r="179" spans="1:13" ht="14.4" customHeight="1" x14ac:dyDescent="0.3">
      <c r="A179" s="747" t="s">
        <v>578</v>
      </c>
      <c r="B179" s="748" t="s">
        <v>2306</v>
      </c>
      <c r="C179" s="748" t="s">
        <v>2332</v>
      </c>
      <c r="D179" s="748" t="s">
        <v>1373</v>
      </c>
      <c r="E179" s="748" t="s">
        <v>1342</v>
      </c>
      <c r="F179" s="752"/>
      <c r="G179" s="752"/>
      <c r="H179" s="766">
        <v>0</v>
      </c>
      <c r="I179" s="752">
        <v>1</v>
      </c>
      <c r="J179" s="752">
        <v>129.97</v>
      </c>
      <c r="K179" s="766">
        <v>1</v>
      </c>
      <c r="L179" s="752">
        <v>1</v>
      </c>
      <c r="M179" s="753">
        <v>129.97</v>
      </c>
    </row>
    <row r="180" spans="1:13" ht="14.4" customHeight="1" x14ac:dyDescent="0.3">
      <c r="A180" s="747" t="s">
        <v>578</v>
      </c>
      <c r="B180" s="748" t="s">
        <v>2306</v>
      </c>
      <c r="C180" s="748" t="s">
        <v>2333</v>
      </c>
      <c r="D180" s="748" t="s">
        <v>1364</v>
      </c>
      <c r="E180" s="748" t="s">
        <v>1350</v>
      </c>
      <c r="F180" s="752"/>
      <c r="G180" s="752"/>
      <c r="H180" s="766">
        <v>0</v>
      </c>
      <c r="I180" s="752">
        <v>2</v>
      </c>
      <c r="J180" s="752">
        <v>271.2</v>
      </c>
      <c r="K180" s="766">
        <v>1</v>
      </c>
      <c r="L180" s="752">
        <v>2</v>
      </c>
      <c r="M180" s="753">
        <v>271.2</v>
      </c>
    </row>
    <row r="181" spans="1:13" ht="14.4" customHeight="1" x14ac:dyDescent="0.3">
      <c r="A181" s="747" t="s">
        <v>578</v>
      </c>
      <c r="B181" s="748" t="s">
        <v>2306</v>
      </c>
      <c r="C181" s="748" t="s">
        <v>2334</v>
      </c>
      <c r="D181" s="748" t="s">
        <v>1365</v>
      </c>
      <c r="E181" s="748" t="s">
        <v>1350</v>
      </c>
      <c r="F181" s="752"/>
      <c r="G181" s="752"/>
      <c r="H181" s="766">
        <v>0</v>
      </c>
      <c r="I181" s="752">
        <v>15</v>
      </c>
      <c r="J181" s="752">
        <v>2034</v>
      </c>
      <c r="K181" s="766">
        <v>1</v>
      </c>
      <c r="L181" s="752">
        <v>15</v>
      </c>
      <c r="M181" s="753">
        <v>2034</v>
      </c>
    </row>
    <row r="182" spans="1:13" ht="14.4" customHeight="1" x14ac:dyDescent="0.3">
      <c r="A182" s="747" t="s">
        <v>578</v>
      </c>
      <c r="B182" s="748" t="s">
        <v>2306</v>
      </c>
      <c r="C182" s="748" t="s">
        <v>2335</v>
      </c>
      <c r="D182" s="748" t="s">
        <v>2336</v>
      </c>
      <c r="E182" s="748" t="s">
        <v>1350</v>
      </c>
      <c r="F182" s="752"/>
      <c r="G182" s="752"/>
      <c r="H182" s="766">
        <v>0</v>
      </c>
      <c r="I182" s="752">
        <v>9</v>
      </c>
      <c r="J182" s="752">
        <v>1340.6399999999999</v>
      </c>
      <c r="K182" s="766">
        <v>1</v>
      </c>
      <c r="L182" s="752">
        <v>9</v>
      </c>
      <c r="M182" s="753">
        <v>1340.6399999999999</v>
      </c>
    </row>
    <row r="183" spans="1:13" ht="14.4" customHeight="1" x14ac:dyDescent="0.3">
      <c r="A183" s="747" t="s">
        <v>578</v>
      </c>
      <c r="B183" s="748" t="s">
        <v>2306</v>
      </c>
      <c r="C183" s="748" t="s">
        <v>2337</v>
      </c>
      <c r="D183" s="748" t="s">
        <v>1356</v>
      </c>
      <c r="E183" s="748" t="s">
        <v>1350</v>
      </c>
      <c r="F183" s="752"/>
      <c r="G183" s="752"/>
      <c r="H183" s="766">
        <v>0</v>
      </c>
      <c r="I183" s="752">
        <v>2</v>
      </c>
      <c r="J183" s="752">
        <v>271.19999999999993</v>
      </c>
      <c r="K183" s="766">
        <v>1</v>
      </c>
      <c r="L183" s="752">
        <v>2</v>
      </c>
      <c r="M183" s="753">
        <v>271.19999999999993</v>
      </c>
    </row>
    <row r="184" spans="1:13" ht="14.4" customHeight="1" x14ac:dyDescent="0.3">
      <c r="A184" s="747" t="s">
        <v>578</v>
      </c>
      <c r="B184" s="748" t="s">
        <v>2306</v>
      </c>
      <c r="C184" s="748" t="s">
        <v>2338</v>
      </c>
      <c r="D184" s="748" t="s">
        <v>1351</v>
      </c>
      <c r="E184" s="748" t="s">
        <v>1350</v>
      </c>
      <c r="F184" s="752">
        <v>8</v>
      </c>
      <c r="G184" s="752">
        <v>1129.28</v>
      </c>
      <c r="H184" s="766">
        <v>1</v>
      </c>
      <c r="I184" s="752"/>
      <c r="J184" s="752"/>
      <c r="K184" s="766">
        <v>0</v>
      </c>
      <c r="L184" s="752">
        <v>8</v>
      </c>
      <c r="M184" s="753">
        <v>1129.28</v>
      </c>
    </row>
    <row r="185" spans="1:13" ht="14.4" customHeight="1" x14ac:dyDescent="0.3">
      <c r="A185" s="747" t="s">
        <v>578</v>
      </c>
      <c r="B185" s="748" t="s">
        <v>2306</v>
      </c>
      <c r="C185" s="748" t="s">
        <v>2339</v>
      </c>
      <c r="D185" s="748" t="s">
        <v>1349</v>
      </c>
      <c r="E185" s="748" t="s">
        <v>1350</v>
      </c>
      <c r="F185" s="752">
        <v>3</v>
      </c>
      <c r="G185" s="752">
        <v>423.48000000000008</v>
      </c>
      <c r="H185" s="766">
        <v>1</v>
      </c>
      <c r="I185" s="752"/>
      <c r="J185" s="752"/>
      <c r="K185" s="766">
        <v>0</v>
      </c>
      <c r="L185" s="752">
        <v>3</v>
      </c>
      <c r="M185" s="753">
        <v>423.48000000000008</v>
      </c>
    </row>
    <row r="186" spans="1:13" ht="14.4" customHeight="1" x14ac:dyDescent="0.3">
      <c r="A186" s="747" t="s">
        <v>578</v>
      </c>
      <c r="B186" s="748" t="s">
        <v>2306</v>
      </c>
      <c r="C186" s="748" t="s">
        <v>2340</v>
      </c>
      <c r="D186" s="748" t="s">
        <v>1352</v>
      </c>
      <c r="E186" s="748" t="s">
        <v>1350</v>
      </c>
      <c r="F186" s="752">
        <v>5</v>
      </c>
      <c r="G186" s="752">
        <v>705.80000000000007</v>
      </c>
      <c r="H186" s="766">
        <v>1</v>
      </c>
      <c r="I186" s="752"/>
      <c r="J186" s="752"/>
      <c r="K186" s="766">
        <v>0</v>
      </c>
      <c r="L186" s="752">
        <v>5</v>
      </c>
      <c r="M186" s="753">
        <v>705.80000000000007</v>
      </c>
    </row>
    <row r="187" spans="1:13" ht="14.4" customHeight="1" x14ac:dyDescent="0.3">
      <c r="A187" s="747" t="s">
        <v>586</v>
      </c>
      <c r="B187" s="748" t="s">
        <v>1890</v>
      </c>
      <c r="C187" s="748" t="s">
        <v>1891</v>
      </c>
      <c r="D187" s="748" t="s">
        <v>747</v>
      </c>
      <c r="E187" s="748" t="s">
        <v>1892</v>
      </c>
      <c r="F187" s="752"/>
      <c r="G187" s="752"/>
      <c r="H187" s="766">
        <v>0</v>
      </c>
      <c r="I187" s="752">
        <v>10</v>
      </c>
      <c r="J187" s="752">
        <v>165.8</v>
      </c>
      <c r="K187" s="766">
        <v>1</v>
      </c>
      <c r="L187" s="752">
        <v>10</v>
      </c>
      <c r="M187" s="753">
        <v>165.8</v>
      </c>
    </row>
    <row r="188" spans="1:13" ht="14.4" customHeight="1" x14ac:dyDescent="0.3">
      <c r="A188" s="747" t="s">
        <v>586</v>
      </c>
      <c r="B188" s="748" t="s">
        <v>1890</v>
      </c>
      <c r="C188" s="748" t="s">
        <v>1893</v>
      </c>
      <c r="D188" s="748" t="s">
        <v>1894</v>
      </c>
      <c r="E188" s="748" t="s">
        <v>1895</v>
      </c>
      <c r="F188" s="752"/>
      <c r="G188" s="752"/>
      <c r="H188" s="766">
        <v>0</v>
      </c>
      <c r="I188" s="752">
        <v>12</v>
      </c>
      <c r="J188" s="752">
        <v>146.52000000000004</v>
      </c>
      <c r="K188" s="766">
        <v>1</v>
      </c>
      <c r="L188" s="752">
        <v>12</v>
      </c>
      <c r="M188" s="753">
        <v>146.52000000000004</v>
      </c>
    </row>
    <row r="189" spans="1:13" ht="14.4" customHeight="1" x14ac:dyDescent="0.3">
      <c r="A189" s="747" t="s">
        <v>586</v>
      </c>
      <c r="B189" s="748" t="s">
        <v>1890</v>
      </c>
      <c r="C189" s="748" t="s">
        <v>1896</v>
      </c>
      <c r="D189" s="748" t="s">
        <v>1894</v>
      </c>
      <c r="E189" s="748" t="s">
        <v>1897</v>
      </c>
      <c r="F189" s="752"/>
      <c r="G189" s="752"/>
      <c r="H189" s="766">
        <v>0</v>
      </c>
      <c r="I189" s="752">
        <v>20</v>
      </c>
      <c r="J189" s="752">
        <v>857.6</v>
      </c>
      <c r="K189" s="766">
        <v>1</v>
      </c>
      <c r="L189" s="752">
        <v>20</v>
      </c>
      <c r="M189" s="753">
        <v>857.6</v>
      </c>
    </row>
    <row r="190" spans="1:13" ht="14.4" customHeight="1" x14ac:dyDescent="0.3">
      <c r="A190" s="747" t="s">
        <v>586</v>
      </c>
      <c r="B190" s="748" t="s">
        <v>1890</v>
      </c>
      <c r="C190" s="748" t="s">
        <v>1898</v>
      </c>
      <c r="D190" s="748" t="s">
        <v>1894</v>
      </c>
      <c r="E190" s="748" t="s">
        <v>1899</v>
      </c>
      <c r="F190" s="752"/>
      <c r="G190" s="752"/>
      <c r="H190" s="766">
        <v>0</v>
      </c>
      <c r="I190" s="752">
        <v>3</v>
      </c>
      <c r="J190" s="752">
        <v>79.41</v>
      </c>
      <c r="K190" s="766">
        <v>1</v>
      </c>
      <c r="L190" s="752">
        <v>3</v>
      </c>
      <c r="M190" s="753">
        <v>79.41</v>
      </c>
    </row>
    <row r="191" spans="1:13" ht="14.4" customHeight="1" x14ac:dyDescent="0.3">
      <c r="A191" s="747" t="s">
        <v>586</v>
      </c>
      <c r="B191" s="748" t="s">
        <v>1890</v>
      </c>
      <c r="C191" s="748" t="s">
        <v>1900</v>
      </c>
      <c r="D191" s="748" t="s">
        <v>1894</v>
      </c>
      <c r="E191" s="748" t="s">
        <v>1901</v>
      </c>
      <c r="F191" s="752"/>
      <c r="G191" s="752"/>
      <c r="H191" s="766">
        <v>0</v>
      </c>
      <c r="I191" s="752">
        <v>2</v>
      </c>
      <c r="J191" s="752">
        <v>171.5</v>
      </c>
      <c r="K191" s="766">
        <v>1</v>
      </c>
      <c r="L191" s="752">
        <v>2</v>
      </c>
      <c r="M191" s="753">
        <v>171.5</v>
      </c>
    </row>
    <row r="192" spans="1:13" ht="14.4" customHeight="1" x14ac:dyDescent="0.3">
      <c r="A192" s="747" t="s">
        <v>586</v>
      </c>
      <c r="B192" s="748" t="s">
        <v>2341</v>
      </c>
      <c r="C192" s="748" t="s">
        <v>2342</v>
      </c>
      <c r="D192" s="748" t="s">
        <v>2343</v>
      </c>
      <c r="E192" s="748" t="s">
        <v>2344</v>
      </c>
      <c r="F192" s="752"/>
      <c r="G192" s="752"/>
      <c r="H192" s="766">
        <v>0</v>
      </c>
      <c r="I192" s="752">
        <v>2</v>
      </c>
      <c r="J192" s="752">
        <v>135.86000000000001</v>
      </c>
      <c r="K192" s="766">
        <v>1</v>
      </c>
      <c r="L192" s="752">
        <v>2</v>
      </c>
      <c r="M192" s="753">
        <v>135.86000000000001</v>
      </c>
    </row>
    <row r="193" spans="1:13" ht="14.4" customHeight="1" x14ac:dyDescent="0.3">
      <c r="A193" s="747" t="s">
        <v>586</v>
      </c>
      <c r="B193" s="748" t="s">
        <v>1905</v>
      </c>
      <c r="C193" s="748" t="s">
        <v>1906</v>
      </c>
      <c r="D193" s="748" t="s">
        <v>1907</v>
      </c>
      <c r="E193" s="748" t="s">
        <v>1908</v>
      </c>
      <c r="F193" s="752"/>
      <c r="G193" s="752"/>
      <c r="H193" s="766">
        <v>0</v>
      </c>
      <c r="I193" s="752">
        <v>2</v>
      </c>
      <c r="J193" s="752">
        <v>246.62000000000012</v>
      </c>
      <c r="K193" s="766">
        <v>1</v>
      </c>
      <c r="L193" s="752">
        <v>2</v>
      </c>
      <c r="M193" s="753">
        <v>246.62000000000012</v>
      </c>
    </row>
    <row r="194" spans="1:13" ht="14.4" customHeight="1" x14ac:dyDescent="0.3">
      <c r="A194" s="747" t="s">
        <v>586</v>
      </c>
      <c r="B194" s="748" t="s">
        <v>1905</v>
      </c>
      <c r="C194" s="748" t="s">
        <v>2345</v>
      </c>
      <c r="D194" s="748" t="s">
        <v>1907</v>
      </c>
      <c r="E194" s="748" t="s">
        <v>2346</v>
      </c>
      <c r="F194" s="752"/>
      <c r="G194" s="752"/>
      <c r="H194" s="766">
        <v>0</v>
      </c>
      <c r="I194" s="752">
        <v>5</v>
      </c>
      <c r="J194" s="752">
        <v>1562.3500000000004</v>
      </c>
      <c r="K194" s="766">
        <v>1</v>
      </c>
      <c r="L194" s="752">
        <v>5</v>
      </c>
      <c r="M194" s="753">
        <v>1562.3500000000004</v>
      </c>
    </row>
    <row r="195" spans="1:13" ht="14.4" customHeight="1" x14ac:dyDescent="0.3">
      <c r="A195" s="747" t="s">
        <v>586</v>
      </c>
      <c r="B195" s="748" t="s">
        <v>1909</v>
      </c>
      <c r="C195" s="748" t="s">
        <v>2347</v>
      </c>
      <c r="D195" s="748" t="s">
        <v>2348</v>
      </c>
      <c r="E195" s="748" t="s">
        <v>2349</v>
      </c>
      <c r="F195" s="752"/>
      <c r="G195" s="752"/>
      <c r="H195" s="766">
        <v>0</v>
      </c>
      <c r="I195" s="752">
        <v>1</v>
      </c>
      <c r="J195" s="752">
        <v>342.90999999999997</v>
      </c>
      <c r="K195" s="766">
        <v>1</v>
      </c>
      <c r="L195" s="752">
        <v>1</v>
      </c>
      <c r="M195" s="753">
        <v>342.90999999999997</v>
      </c>
    </row>
    <row r="196" spans="1:13" ht="14.4" customHeight="1" x14ac:dyDescent="0.3">
      <c r="A196" s="747" t="s">
        <v>586</v>
      </c>
      <c r="B196" s="748" t="s">
        <v>1912</v>
      </c>
      <c r="C196" s="748" t="s">
        <v>1913</v>
      </c>
      <c r="D196" s="748" t="s">
        <v>916</v>
      </c>
      <c r="E196" s="748" t="s">
        <v>917</v>
      </c>
      <c r="F196" s="752">
        <v>3</v>
      </c>
      <c r="G196" s="752">
        <v>1305.42</v>
      </c>
      <c r="H196" s="766">
        <v>1</v>
      </c>
      <c r="I196" s="752"/>
      <c r="J196" s="752"/>
      <c r="K196" s="766">
        <v>0</v>
      </c>
      <c r="L196" s="752">
        <v>3</v>
      </c>
      <c r="M196" s="753">
        <v>1305.42</v>
      </c>
    </row>
    <row r="197" spans="1:13" ht="14.4" customHeight="1" x14ac:dyDescent="0.3">
      <c r="A197" s="747" t="s">
        <v>586</v>
      </c>
      <c r="B197" s="748" t="s">
        <v>1912</v>
      </c>
      <c r="C197" s="748" t="s">
        <v>1916</v>
      </c>
      <c r="D197" s="748" t="s">
        <v>1917</v>
      </c>
      <c r="E197" s="748" t="s">
        <v>1918</v>
      </c>
      <c r="F197" s="752"/>
      <c r="G197" s="752"/>
      <c r="H197" s="766">
        <v>0</v>
      </c>
      <c r="I197" s="752">
        <v>5</v>
      </c>
      <c r="J197" s="752">
        <v>3133.84</v>
      </c>
      <c r="K197" s="766">
        <v>1</v>
      </c>
      <c r="L197" s="752">
        <v>5</v>
      </c>
      <c r="M197" s="753">
        <v>3133.84</v>
      </c>
    </row>
    <row r="198" spans="1:13" ht="14.4" customHeight="1" x14ac:dyDescent="0.3">
      <c r="A198" s="747" t="s">
        <v>586</v>
      </c>
      <c r="B198" s="748" t="s">
        <v>1921</v>
      </c>
      <c r="C198" s="748" t="s">
        <v>1922</v>
      </c>
      <c r="D198" s="748" t="s">
        <v>1923</v>
      </c>
      <c r="E198" s="748" t="s">
        <v>1924</v>
      </c>
      <c r="F198" s="752"/>
      <c r="G198" s="752"/>
      <c r="H198" s="766">
        <v>0</v>
      </c>
      <c r="I198" s="752">
        <v>1</v>
      </c>
      <c r="J198" s="752">
        <v>712.04000000000008</v>
      </c>
      <c r="K198" s="766">
        <v>1</v>
      </c>
      <c r="L198" s="752">
        <v>1</v>
      </c>
      <c r="M198" s="753">
        <v>712.04000000000008</v>
      </c>
    </row>
    <row r="199" spans="1:13" ht="14.4" customHeight="1" x14ac:dyDescent="0.3">
      <c r="A199" s="747" t="s">
        <v>586</v>
      </c>
      <c r="B199" s="748" t="s">
        <v>1925</v>
      </c>
      <c r="C199" s="748" t="s">
        <v>2350</v>
      </c>
      <c r="D199" s="748" t="s">
        <v>2351</v>
      </c>
      <c r="E199" s="748" t="s">
        <v>1924</v>
      </c>
      <c r="F199" s="752"/>
      <c r="G199" s="752"/>
      <c r="H199" s="766">
        <v>0</v>
      </c>
      <c r="I199" s="752">
        <v>1</v>
      </c>
      <c r="J199" s="752">
        <v>1041.1200000000001</v>
      </c>
      <c r="K199" s="766">
        <v>1</v>
      </c>
      <c r="L199" s="752">
        <v>1</v>
      </c>
      <c r="M199" s="753">
        <v>1041.1200000000001</v>
      </c>
    </row>
    <row r="200" spans="1:13" ht="14.4" customHeight="1" x14ac:dyDescent="0.3">
      <c r="A200" s="747" t="s">
        <v>586</v>
      </c>
      <c r="B200" s="748" t="s">
        <v>1928</v>
      </c>
      <c r="C200" s="748" t="s">
        <v>1929</v>
      </c>
      <c r="D200" s="748" t="s">
        <v>1930</v>
      </c>
      <c r="E200" s="748" t="s">
        <v>1931</v>
      </c>
      <c r="F200" s="752"/>
      <c r="G200" s="752"/>
      <c r="H200" s="766">
        <v>0</v>
      </c>
      <c r="I200" s="752">
        <v>6</v>
      </c>
      <c r="J200" s="752">
        <v>554.58000000000004</v>
      </c>
      <c r="K200" s="766">
        <v>1</v>
      </c>
      <c r="L200" s="752">
        <v>6</v>
      </c>
      <c r="M200" s="753">
        <v>554.58000000000004</v>
      </c>
    </row>
    <row r="201" spans="1:13" ht="14.4" customHeight="1" x14ac:dyDescent="0.3">
      <c r="A201" s="747" t="s">
        <v>586</v>
      </c>
      <c r="B201" s="748" t="s">
        <v>1928</v>
      </c>
      <c r="C201" s="748" t="s">
        <v>2352</v>
      </c>
      <c r="D201" s="748" t="s">
        <v>1930</v>
      </c>
      <c r="E201" s="748" t="s">
        <v>2353</v>
      </c>
      <c r="F201" s="752"/>
      <c r="G201" s="752"/>
      <c r="H201" s="766">
        <v>0</v>
      </c>
      <c r="I201" s="752">
        <v>1</v>
      </c>
      <c r="J201" s="752">
        <v>162.15</v>
      </c>
      <c r="K201" s="766">
        <v>1</v>
      </c>
      <c r="L201" s="752">
        <v>1</v>
      </c>
      <c r="M201" s="753">
        <v>162.15</v>
      </c>
    </row>
    <row r="202" spans="1:13" ht="14.4" customHeight="1" x14ac:dyDescent="0.3">
      <c r="A202" s="747" t="s">
        <v>586</v>
      </c>
      <c r="B202" s="748" t="s">
        <v>1941</v>
      </c>
      <c r="C202" s="748" t="s">
        <v>2354</v>
      </c>
      <c r="D202" s="748" t="s">
        <v>1563</v>
      </c>
      <c r="E202" s="748" t="s">
        <v>2355</v>
      </c>
      <c r="F202" s="752"/>
      <c r="G202" s="752"/>
      <c r="H202" s="766">
        <v>0</v>
      </c>
      <c r="I202" s="752">
        <v>1</v>
      </c>
      <c r="J202" s="752">
        <v>1106.2600000000002</v>
      </c>
      <c r="K202" s="766">
        <v>1</v>
      </c>
      <c r="L202" s="752">
        <v>1</v>
      </c>
      <c r="M202" s="753">
        <v>1106.2600000000002</v>
      </c>
    </row>
    <row r="203" spans="1:13" ht="14.4" customHeight="1" x14ac:dyDescent="0.3">
      <c r="A203" s="747" t="s">
        <v>586</v>
      </c>
      <c r="B203" s="748" t="s">
        <v>1941</v>
      </c>
      <c r="C203" s="748" t="s">
        <v>2356</v>
      </c>
      <c r="D203" s="748" t="s">
        <v>1563</v>
      </c>
      <c r="E203" s="748" t="s">
        <v>2357</v>
      </c>
      <c r="F203" s="752"/>
      <c r="G203" s="752"/>
      <c r="H203" s="766">
        <v>0</v>
      </c>
      <c r="I203" s="752">
        <v>1</v>
      </c>
      <c r="J203" s="752">
        <v>1895.7699999999998</v>
      </c>
      <c r="K203" s="766">
        <v>1</v>
      </c>
      <c r="L203" s="752">
        <v>1</v>
      </c>
      <c r="M203" s="753">
        <v>1895.7699999999998</v>
      </c>
    </row>
    <row r="204" spans="1:13" ht="14.4" customHeight="1" x14ac:dyDescent="0.3">
      <c r="A204" s="747" t="s">
        <v>586</v>
      </c>
      <c r="B204" s="748" t="s">
        <v>1941</v>
      </c>
      <c r="C204" s="748" t="s">
        <v>1944</v>
      </c>
      <c r="D204" s="748" t="s">
        <v>866</v>
      </c>
      <c r="E204" s="748" t="s">
        <v>1945</v>
      </c>
      <c r="F204" s="752"/>
      <c r="G204" s="752"/>
      <c r="H204" s="766">
        <v>0</v>
      </c>
      <c r="I204" s="752">
        <v>14</v>
      </c>
      <c r="J204" s="752">
        <v>10096.800000000001</v>
      </c>
      <c r="K204" s="766">
        <v>1</v>
      </c>
      <c r="L204" s="752">
        <v>14</v>
      </c>
      <c r="M204" s="753">
        <v>10096.800000000001</v>
      </c>
    </row>
    <row r="205" spans="1:13" ht="14.4" customHeight="1" x14ac:dyDescent="0.3">
      <c r="A205" s="747" t="s">
        <v>586</v>
      </c>
      <c r="B205" s="748" t="s">
        <v>1941</v>
      </c>
      <c r="C205" s="748" t="s">
        <v>1946</v>
      </c>
      <c r="D205" s="748" t="s">
        <v>866</v>
      </c>
      <c r="E205" s="748" t="s">
        <v>1947</v>
      </c>
      <c r="F205" s="752"/>
      <c r="G205" s="752"/>
      <c r="H205" s="766">
        <v>0</v>
      </c>
      <c r="I205" s="752">
        <v>99</v>
      </c>
      <c r="J205" s="752">
        <v>26913.150000000005</v>
      </c>
      <c r="K205" s="766">
        <v>1</v>
      </c>
      <c r="L205" s="752">
        <v>99</v>
      </c>
      <c r="M205" s="753">
        <v>26913.150000000005</v>
      </c>
    </row>
    <row r="206" spans="1:13" ht="14.4" customHeight="1" x14ac:dyDescent="0.3">
      <c r="A206" s="747" t="s">
        <v>586</v>
      </c>
      <c r="B206" s="748" t="s">
        <v>1941</v>
      </c>
      <c r="C206" s="748" t="s">
        <v>2358</v>
      </c>
      <c r="D206" s="748" t="s">
        <v>866</v>
      </c>
      <c r="E206" s="748" t="s">
        <v>2359</v>
      </c>
      <c r="F206" s="752">
        <v>3</v>
      </c>
      <c r="G206" s="752">
        <v>356.97000000000008</v>
      </c>
      <c r="H206" s="766">
        <v>1</v>
      </c>
      <c r="I206" s="752"/>
      <c r="J206" s="752"/>
      <c r="K206" s="766">
        <v>0</v>
      </c>
      <c r="L206" s="752">
        <v>3</v>
      </c>
      <c r="M206" s="753">
        <v>356.97000000000008</v>
      </c>
    </row>
    <row r="207" spans="1:13" ht="14.4" customHeight="1" x14ac:dyDescent="0.3">
      <c r="A207" s="747" t="s">
        <v>586</v>
      </c>
      <c r="B207" s="748" t="s">
        <v>1941</v>
      </c>
      <c r="C207" s="748" t="s">
        <v>1948</v>
      </c>
      <c r="D207" s="748" t="s">
        <v>866</v>
      </c>
      <c r="E207" s="748" t="s">
        <v>1949</v>
      </c>
      <c r="F207" s="752"/>
      <c r="G207" s="752"/>
      <c r="H207" s="766">
        <v>0</v>
      </c>
      <c r="I207" s="752">
        <v>56</v>
      </c>
      <c r="J207" s="752">
        <v>35316.959999999999</v>
      </c>
      <c r="K207" s="766">
        <v>1</v>
      </c>
      <c r="L207" s="752">
        <v>56</v>
      </c>
      <c r="M207" s="753">
        <v>35316.959999999999</v>
      </c>
    </row>
    <row r="208" spans="1:13" ht="14.4" customHeight="1" x14ac:dyDescent="0.3">
      <c r="A208" s="747" t="s">
        <v>586</v>
      </c>
      <c r="B208" s="748" t="s">
        <v>1941</v>
      </c>
      <c r="C208" s="748" t="s">
        <v>2360</v>
      </c>
      <c r="D208" s="748" t="s">
        <v>866</v>
      </c>
      <c r="E208" s="748" t="s">
        <v>2361</v>
      </c>
      <c r="F208" s="752"/>
      <c r="G208" s="752"/>
      <c r="H208" s="766">
        <v>0</v>
      </c>
      <c r="I208" s="752">
        <v>5</v>
      </c>
      <c r="J208" s="752">
        <v>4568.25</v>
      </c>
      <c r="K208" s="766">
        <v>1</v>
      </c>
      <c r="L208" s="752">
        <v>5</v>
      </c>
      <c r="M208" s="753">
        <v>4568.25</v>
      </c>
    </row>
    <row r="209" spans="1:13" ht="14.4" customHeight="1" x14ac:dyDescent="0.3">
      <c r="A209" s="747" t="s">
        <v>586</v>
      </c>
      <c r="B209" s="748" t="s">
        <v>1941</v>
      </c>
      <c r="C209" s="748" t="s">
        <v>1950</v>
      </c>
      <c r="D209" s="748" t="s">
        <v>866</v>
      </c>
      <c r="E209" s="748" t="s">
        <v>1951</v>
      </c>
      <c r="F209" s="752"/>
      <c r="G209" s="752"/>
      <c r="H209" s="766">
        <v>0</v>
      </c>
      <c r="I209" s="752">
        <v>115</v>
      </c>
      <c r="J209" s="752">
        <v>47029.25</v>
      </c>
      <c r="K209" s="766">
        <v>1</v>
      </c>
      <c r="L209" s="752">
        <v>115</v>
      </c>
      <c r="M209" s="753">
        <v>47029.25</v>
      </c>
    </row>
    <row r="210" spans="1:13" ht="14.4" customHeight="1" x14ac:dyDescent="0.3">
      <c r="A210" s="747" t="s">
        <v>586</v>
      </c>
      <c r="B210" s="748" t="s">
        <v>1952</v>
      </c>
      <c r="C210" s="748" t="s">
        <v>1953</v>
      </c>
      <c r="D210" s="748" t="s">
        <v>1954</v>
      </c>
      <c r="E210" s="748" t="s">
        <v>1955</v>
      </c>
      <c r="F210" s="752"/>
      <c r="G210" s="752"/>
      <c r="H210" s="766">
        <v>0</v>
      </c>
      <c r="I210" s="752">
        <v>9</v>
      </c>
      <c r="J210" s="752">
        <v>621.93999999999994</v>
      </c>
      <c r="K210" s="766">
        <v>1</v>
      </c>
      <c r="L210" s="752">
        <v>9</v>
      </c>
      <c r="M210" s="753">
        <v>621.93999999999994</v>
      </c>
    </row>
    <row r="211" spans="1:13" ht="14.4" customHeight="1" x14ac:dyDescent="0.3">
      <c r="A211" s="747" t="s">
        <v>586</v>
      </c>
      <c r="B211" s="748" t="s">
        <v>1952</v>
      </c>
      <c r="C211" s="748" t="s">
        <v>1956</v>
      </c>
      <c r="D211" s="748" t="s">
        <v>1954</v>
      </c>
      <c r="E211" s="748" t="s">
        <v>1957</v>
      </c>
      <c r="F211" s="752"/>
      <c r="G211" s="752"/>
      <c r="H211" s="766">
        <v>0</v>
      </c>
      <c r="I211" s="752">
        <v>2</v>
      </c>
      <c r="J211" s="752">
        <v>276.88000000000005</v>
      </c>
      <c r="K211" s="766">
        <v>1</v>
      </c>
      <c r="L211" s="752">
        <v>2</v>
      </c>
      <c r="M211" s="753">
        <v>276.88000000000005</v>
      </c>
    </row>
    <row r="212" spans="1:13" ht="14.4" customHeight="1" x14ac:dyDescent="0.3">
      <c r="A212" s="747" t="s">
        <v>586</v>
      </c>
      <c r="B212" s="748" t="s">
        <v>1958</v>
      </c>
      <c r="C212" s="748" t="s">
        <v>1959</v>
      </c>
      <c r="D212" s="748" t="s">
        <v>1538</v>
      </c>
      <c r="E212" s="748" t="s">
        <v>1960</v>
      </c>
      <c r="F212" s="752"/>
      <c r="G212" s="752"/>
      <c r="H212" s="766">
        <v>0</v>
      </c>
      <c r="I212" s="752">
        <v>2</v>
      </c>
      <c r="J212" s="752">
        <v>759.60000000000014</v>
      </c>
      <c r="K212" s="766">
        <v>1</v>
      </c>
      <c r="L212" s="752">
        <v>2</v>
      </c>
      <c r="M212" s="753">
        <v>759.60000000000014</v>
      </c>
    </row>
    <row r="213" spans="1:13" ht="14.4" customHeight="1" x14ac:dyDescent="0.3">
      <c r="A213" s="747" t="s">
        <v>586</v>
      </c>
      <c r="B213" s="748" t="s">
        <v>1958</v>
      </c>
      <c r="C213" s="748" t="s">
        <v>2362</v>
      </c>
      <c r="D213" s="748" t="s">
        <v>1538</v>
      </c>
      <c r="E213" s="748" t="s">
        <v>1539</v>
      </c>
      <c r="F213" s="752"/>
      <c r="G213" s="752"/>
      <c r="H213" s="766">
        <v>0</v>
      </c>
      <c r="I213" s="752">
        <v>3</v>
      </c>
      <c r="J213" s="752">
        <v>3812.9100000000008</v>
      </c>
      <c r="K213" s="766">
        <v>1</v>
      </c>
      <c r="L213" s="752">
        <v>3</v>
      </c>
      <c r="M213" s="753">
        <v>3812.9100000000008</v>
      </c>
    </row>
    <row r="214" spans="1:13" ht="14.4" customHeight="1" x14ac:dyDescent="0.3">
      <c r="A214" s="747" t="s">
        <v>586</v>
      </c>
      <c r="B214" s="748" t="s">
        <v>1958</v>
      </c>
      <c r="C214" s="748" t="s">
        <v>2363</v>
      </c>
      <c r="D214" s="748" t="s">
        <v>1538</v>
      </c>
      <c r="E214" s="748" t="s">
        <v>2364</v>
      </c>
      <c r="F214" s="752"/>
      <c r="G214" s="752"/>
      <c r="H214" s="766">
        <v>0</v>
      </c>
      <c r="I214" s="752">
        <v>1</v>
      </c>
      <c r="J214" s="752">
        <v>2250.08</v>
      </c>
      <c r="K214" s="766">
        <v>1</v>
      </c>
      <c r="L214" s="752">
        <v>1</v>
      </c>
      <c r="M214" s="753">
        <v>2250.08</v>
      </c>
    </row>
    <row r="215" spans="1:13" ht="14.4" customHeight="1" x14ac:dyDescent="0.3">
      <c r="A215" s="747" t="s">
        <v>586</v>
      </c>
      <c r="B215" s="748" t="s">
        <v>1958</v>
      </c>
      <c r="C215" s="748" t="s">
        <v>2365</v>
      </c>
      <c r="D215" s="748" t="s">
        <v>1538</v>
      </c>
      <c r="E215" s="748" t="s">
        <v>2366</v>
      </c>
      <c r="F215" s="752"/>
      <c r="G215" s="752"/>
      <c r="H215" s="766">
        <v>0</v>
      </c>
      <c r="I215" s="752">
        <v>2</v>
      </c>
      <c r="J215" s="752">
        <v>3132.2000000000007</v>
      </c>
      <c r="K215" s="766">
        <v>1</v>
      </c>
      <c r="L215" s="752">
        <v>2</v>
      </c>
      <c r="M215" s="753">
        <v>3132.2000000000007</v>
      </c>
    </row>
    <row r="216" spans="1:13" ht="14.4" customHeight="1" x14ac:dyDescent="0.3">
      <c r="A216" s="747" t="s">
        <v>586</v>
      </c>
      <c r="B216" s="748" t="s">
        <v>1965</v>
      </c>
      <c r="C216" s="748" t="s">
        <v>2367</v>
      </c>
      <c r="D216" s="748" t="s">
        <v>749</v>
      </c>
      <c r="E216" s="748" t="s">
        <v>2368</v>
      </c>
      <c r="F216" s="752"/>
      <c r="G216" s="752"/>
      <c r="H216" s="766">
        <v>0</v>
      </c>
      <c r="I216" s="752">
        <v>2</v>
      </c>
      <c r="J216" s="752">
        <v>178.62</v>
      </c>
      <c r="K216" s="766">
        <v>1</v>
      </c>
      <c r="L216" s="752">
        <v>2</v>
      </c>
      <c r="M216" s="753">
        <v>178.62</v>
      </c>
    </row>
    <row r="217" spans="1:13" ht="14.4" customHeight="1" x14ac:dyDescent="0.3">
      <c r="A217" s="747" t="s">
        <v>586</v>
      </c>
      <c r="B217" s="748" t="s">
        <v>1974</v>
      </c>
      <c r="C217" s="748" t="s">
        <v>2369</v>
      </c>
      <c r="D217" s="748" t="s">
        <v>1976</v>
      </c>
      <c r="E217" s="748" t="s">
        <v>2370</v>
      </c>
      <c r="F217" s="752"/>
      <c r="G217" s="752"/>
      <c r="H217" s="766">
        <v>0</v>
      </c>
      <c r="I217" s="752">
        <v>1</v>
      </c>
      <c r="J217" s="752">
        <v>264.47999999999996</v>
      </c>
      <c r="K217" s="766">
        <v>1</v>
      </c>
      <c r="L217" s="752">
        <v>1</v>
      </c>
      <c r="M217" s="753">
        <v>264.47999999999996</v>
      </c>
    </row>
    <row r="218" spans="1:13" ht="14.4" customHeight="1" x14ac:dyDescent="0.3">
      <c r="A218" s="747" t="s">
        <v>586</v>
      </c>
      <c r="B218" s="748" t="s">
        <v>1978</v>
      </c>
      <c r="C218" s="748" t="s">
        <v>1979</v>
      </c>
      <c r="D218" s="748" t="s">
        <v>877</v>
      </c>
      <c r="E218" s="748" t="s">
        <v>878</v>
      </c>
      <c r="F218" s="752"/>
      <c r="G218" s="752"/>
      <c r="H218" s="766">
        <v>0</v>
      </c>
      <c r="I218" s="752">
        <v>12</v>
      </c>
      <c r="J218" s="752">
        <v>484.68</v>
      </c>
      <c r="K218" s="766">
        <v>1</v>
      </c>
      <c r="L218" s="752">
        <v>12</v>
      </c>
      <c r="M218" s="753">
        <v>484.68</v>
      </c>
    </row>
    <row r="219" spans="1:13" ht="14.4" customHeight="1" x14ac:dyDescent="0.3">
      <c r="A219" s="747" t="s">
        <v>586</v>
      </c>
      <c r="B219" s="748" t="s">
        <v>1978</v>
      </c>
      <c r="C219" s="748" t="s">
        <v>1980</v>
      </c>
      <c r="D219" s="748" t="s">
        <v>874</v>
      </c>
      <c r="E219" s="748" t="s">
        <v>1981</v>
      </c>
      <c r="F219" s="752"/>
      <c r="G219" s="752"/>
      <c r="H219" s="766">
        <v>0</v>
      </c>
      <c r="I219" s="752">
        <v>6</v>
      </c>
      <c r="J219" s="752">
        <v>189.9</v>
      </c>
      <c r="K219" s="766">
        <v>1</v>
      </c>
      <c r="L219" s="752">
        <v>6</v>
      </c>
      <c r="M219" s="753">
        <v>189.9</v>
      </c>
    </row>
    <row r="220" spans="1:13" ht="14.4" customHeight="1" x14ac:dyDescent="0.3">
      <c r="A220" s="747" t="s">
        <v>586</v>
      </c>
      <c r="B220" s="748" t="s">
        <v>1978</v>
      </c>
      <c r="C220" s="748" t="s">
        <v>1982</v>
      </c>
      <c r="D220" s="748" t="s">
        <v>874</v>
      </c>
      <c r="E220" s="748" t="s">
        <v>1983</v>
      </c>
      <c r="F220" s="752"/>
      <c r="G220" s="752"/>
      <c r="H220" s="766">
        <v>0</v>
      </c>
      <c r="I220" s="752">
        <v>10</v>
      </c>
      <c r="J220" s="752">
        <v>585.95999999999992</v>
      </c>
      <c r="K220" s="766">
        <v>1</v>
      </c>
      <c r="L220" s="752">
        <v>10</v>
      </c>
      <c r="M220" s="753">
        <v>585.95999999999992</v>
      </c>
    </row>
    <row r="221" spans="1:13" ht="14.4" customHeight="1" x14ac:dyDescent="0.3">
      <c r="A221" s="747" t="s">
        <v>586</v>
      </c>
      <c r="B221" s="748" t="s">
        <v>1978</v>
      </c>
      <c r="C221" s="748" t="s">
        <v>1984</v>
      </c>
      <c r="D221" s="748" t="s">
        <v>871</v>
      </c>
      <c r="E221" s="748" t="s">
        <v>1985</v>
      </c>
      <c r="F221" s="752"/>
      <c r="G221" s="752"/>
      <c r="H221" s="766">
        <v>0</v>
      </c>
      <c r="I221" s="752">
        <v>2</v>
      </c>
      <c r="J221" s="752">
        <v>323.56</v>
      </c>
      <c r="K221" s="766">
        <v>1</v>
      </c>
      <c r="L221" s="752">
        <v>2</v>
      </c>
      <c r="M221" s="753">
        <v>323.56</v>
      </c>
    </row>
    <row r="222" spans="1:13" ht="14.4" customHeight="1" x14ac:dyDescent="0.3">
      <c r="A222" s="747" t="s">
        <v>586</v>
      </c>
      <c r="B222" s="748" t="s">
        <v>1978</v>
      </c>
      <c r="C222" s="748" t="s">
        <v>2371</v>
      </c>
      <c r="D222" s="748" t="s">
        <v>873</v>
      </c>
      <c r="E222" s="748" t="s">
        <v>2372</v>
      </c>
      <c r="F222" s="752"/>
      <c r="G222" s="752"/>
      <c r="H222" s="766">
        <v>0</v>
      </c>
      <c r="I222" s="752">
        <v>1</v>
      </c>
      <c r="J222" s="752">
        <v>354.99</v>
      </c>
      <c r="K222" s="766">
        <v>1</v>
      </c>
      <c r="L222" s="752">
        <v>1</v>
      </c>
      <c r="M222" s="753">
        <v>354.99</v>
      </c>
    </row>
    <row r="223" spans="1:13" ht="14.4" customHeight="1" x14ac:dyDescent="0.3">
      <c r="A223" s="747" t="s">
        <v>586</v>
      </c>
      <c r="B223" s="748" t="s">
        <v>1988</v>
      </c>
      <c r="C223" s="748" t="s">
        <v>1991</v>
      </c>
      <c r="D223" s="748" t="s">
        <v>911</v>
      </c>
      <c r="E223" s="748" t="s">
        <v>1992</v>
      </c>
      <c r="F223" s="752"/>
      <c r="G223" s="752"/>
      <c r="H223" s="766">
        <v>0</v>
      </c>
      <c r="I223" s="752">
        <v>14</v>
      </c>
      <c r="J223" s="752">
        <v>560.86</v>
      </c>
      <c r="K223" s="766">
        <v>1</v>
      </c>
      <c r="L223" s="752">
        <v>14</v>
      </c>
      <c r="M223" s="753">
        <v>560.86</v>
      </c>
    </row>
    <row r="224" spans="1:13" ht="14.4" customHeight="1" x14ac:dyDescent="0.3">
      <c r="A224" s="747" t="s">
        <v>586</v>
      </c>
      <c r="B224" s="748" t="s">
        <v>1993</v>
      </c>
      <c r="C224" s="748" t="s">
        <v>1994</v>
      </c>
      <c r="D224" s="748" t="s">
        <v>1294</v>
      </c>
      <c r="E224" s="748" t="s">
        <v>1995</v>
      </c>
      <c r="F224" s="752"/>
      <c r="G224" s="752"/>
      <c r="H224" s="766">
        <v>0</v>
      </c>
      <c r="I224" s="752">
        <v>2</v>
      </c>
      <c r="J224" s="752">
        <v>143.59999999999997</v>
      </c>
      <c r="K224" s="766">
        <v>1</v>
      </c>
      <c r="L224" s="752">
        <v>2</v>
      </c>
      <c r="M224" s="753">
        <v>143.59999999999997</v>
      </c>
    </row>
    <row r="225" spans="1:13" ht="14.4" customHeight="1" x14ac:dyDescent="0.3">
      <c r="A225" s="747" t="s">
        <v>586</v>
      </c>
      <c r="B225" s="748" t="s">
        <v>1999</v>
      </c>
      <c r="C225" s="748" t="s">
        <v>2373</v>
      </c>
      <c r="D225" s="748" t="s">
        <v>2001</v>
      </c>
      <c r="E225" s="748" t="s">
        <v>2374</v>
      </c>
      <c r="F225" s="752"/>
      <c r="G225" s="752"/>
      <c r="H225" s="766">
        <v>0</v>
      </c>
      <c r="I225" s="752">
        <v>2</v>
      </c>
      <c r="J225" s="752">
        <v>197.19999999999996</v>
      </c>
      <c r="K225" s="766">
        <v>1</v>
      </c>
      <c r="L225" s="752">
        <v>2</v>
      </c>
      <c r="M225" s="753">
        <v>197.19999999999996</v>
      </c>
    </row>
    <row r="226" spans="1:13" ht="14.4" customHeight="1" x14ac:dyDescent="0.3">
      <c r="A226" s="747" t="s">
        <v>586</v>
      </c>
      <c r="B226" s="748" t="s">
        <v>2003</v>
      </c>
      <c r="C226" s="748" t="s">
        <v>2004</v>
      </c>
      <c r="D226" s="748" t="s">
        <v>1501</v>
      </c>
      <c r="E226" s="748" t="s">
        <v>685</v>
      </c>
      <c r="F226" s="752"/>
      <c r="G226" s="752"/>
      <c r="H226" s="766">
        <v>0</v>
      </c>
      <c r="I226" s="752">
        <v>14</v>
      </c>
      <c r="J226" s="752">
        <v>370.58000000000004</v>
      </c>
      <c r="K226" s="766">
        <v>1</v>
      </c>
      <c r="L226" s="752">
        <v>14</v>
      </c>
      <c r="M226" s="753">
        <v>370.58000000000004</v>
      </c>
    </row>
    <row r="227" spans="1:13" ht="14.4" customHeight="1" x14ac:dyDescent="0.3">
      <c r="A227" s="747" t="s">
        <v>586</v>
      </c>
      <c r="B227" s="748" t="s">
        <v>2003</v>
      </c>
      <c r="C227" s="748" t="s">
        <v>2005</v>
      </c>
      <c r="D227" s="748" t="s">
        <v>1501</v>
      </c>
      <c r="E227" s="748" t="s">
        <v>2006</v>
      </c>
      <c r="F227" s="752"/>
      <c r="G227" s="752"/>
      <c r="H227" s="766">
        <v>0</v>
      </c>
      <c r="I227" s="752">
        <v>10</v>
      </c>
      <c r="J227" s="752">
        <v>261.5</v>
      </c>
      <c r="K227" s="766">
        <v>1</v>
      </c>
      <c r="L227" s="752">
        <v>10</v>
      </c>
      <c r="M227" s="753">
        <v>261.5</v>
      </c>
    </row>
    <row r="228" spans="1:13" ht="14.4" customHeight="1" x14ac:dyDescent="0.3">
      <c r="A228" s="747" t="s">
        <v>586</v>
      </c>
      <c r="B228" s="748" t="s">
        <v>2003</v>
      </c>
      <c r="C228" s="748" t="s">
        <v>2375</v>
      </c>
      <c r="D228" s="748" t="s">
        <v>1501</v>
      </c>
      <c r="E228" s="748" t="s">
        <v>2376</v>
      </c>
      <c r="F228" s="752"/>
      <c r="G228" s="752"/>
      <c r="H228" s="766">
        <v>0</v>
      </c>
      <c r="I228" s="752">
        <v>2</v>
      </c>
      <c r="J228" s="752">
        <v>172.56</v>
      </c>
      <c r="K228" s="766">
        <v>1</v>
      </c>
      <c r="L228" s="752">
        <v>2</v>
      </c>
      <c r="M228" s="753">
        <v>172.56</v>
      </c>
    </row>
    <row r="229" spans="1:13" ht="14.4" customHeight="1" x14ac:dyDescent="0.3">
      <c r="A229" s="747" t="s">
        <v>586</v>
      </c>
      <c r="B229" s="748" t="s">
        <v>2003</v>
      </c>
      <c r="C229" s="748" t="s">
        <v>2377</v>
      </c>
      <c r="D229" s="748" t="s">
        <v>1501</v>
      </c>
      <c r="E229" s="748" t="s">
        <v>730</v>
      </c>
      <c r="F229" s="752"/>
      <c r="G229" s="752"/>
      <c r="H229" s="766">
        <v>0</v>
      </c>
      <c r="I229" s="752">
        <v>2</v>
      </c>
      <c r="J229" s="752">
        <v>104.56</v>
      </c>
      <c r="K229" s="766">
        <v>1</v>
      </c>
      <c r="L229" s="752">
        <v>2</v>
      </c>
      <c r="M229" s="753">
        <v>104.56</v>
      </c>
    </row>
    <row r="230" spans="1:13" ht="14.4" customHeight="1" x14ac:dyDescent="0.3">
      <c r="A230" s="747" t="s">
        <v>586</v>
      </c>
      <c r="B230" s="748" t="s">
        <v>2003</v>
      </c>
      <c r="C230" s="748" t="s">
        <v>2007</v>
      </c>
      <c r="D230" s="748" t="s">
        <v>1501</v>
      </c>
      <c r="E230" s="748" t="s">
        <v>2008</v>
      </c>
      <c r="F230" s="752"/>
      <c r="G230" s="752"/>
      <c r="H230" s="766">
        <v>0</v>
      </c>
      <c r="I230" s="752">
        <v>2</v>
      </c>
      <c r="J230" s="752">
        <v>345.46000000000004</v>
      </c>
      <c r="K230" s="766">
        <v>1</v>
      </c>
      <c r="L230" s="752">
        <v>2</v>
      </c>
      <c r="M230" s="753">
        <v>345.46000000000004</v>
      </c>
    </row>
    <row r="231" spans="1:13" ht="14.4" customHeight="1" x14ac:dyDescent="0.3">
      <c r="A231" s="747" t="s">
        <v>586</v>
      </c>
      <c r="B231" s="748" t="s">
        <v>2009</v>
      </c>
      <c r="C231" s="748" t="s">
        <v>2013</v>
      </c>
      <c r="D231" s="748" t="s">
        <v>2011</v>
      </c>
      <c r="E231" s="748" t="s">
        <v>2014</v>
      </c>
      <c r="F231" s="752"/>
      <c r="G231" s="752"/>
      <c r="H231" s="766">
        <v>0</v>
      </c>
      <c r="I231" s="752">
        <v>1</v>
      </c>
      <c r="J231" s="752">
        <v>68</v>
      </c>
      <c r="K231" s="766">
        <v>1</v>
      </c>
      <c r="L231" s="752">
        <v>1</v>
      </c>
      <c r="M231" s="753">
        <v>68</v>
      </c>
    </row>
    <row r="232" spans="1:13" ht="14.4" customHeight="1" x14ac:dyDescent="0.3">
      <c r="A232" s="747" t="s">
        <v>586</v>
      </c>
      <c r="B232" s="748" t="s">
        <v>2009</v>
      </c>
      <c r="C232" s="748" t="s">
        <v>2015</v>
      </c>
      <c r="D232" s="748" t="s">
        <v>2011</v>
      </c>
      <c r="E232" s="748" t="s">
        <v>2016</v>
      </c>
      <c r="F232" s="752"/>
      <c r="G232" s="752"/>
      <c r="H232" s="766">
        <v>0</v>
      </c>
      <c r="I232" s="752">
        <v>3</v>
      </c>
      <c r="J232" s="752">
        <v>131.46</v>
      </c>
      <c r="K232" s="766">
        <v>1</v>
      </c>
      <c r="L232" s="752">
        <v>3</v>
      </c>
      <c r="M232" s="753">
        <v>131.46</v>
      </c>
    </row>
    <row r="233" spans="1:13" ht="14.4" customHeight="1" x14ac:dyDescent="0.3">
      <c r="A233" s="747" t="s">
        <v>586</v>
      </c>
      <c r="B233" s="748" t="s">
        <v>2017</v>
      </c>
      <c r="C233" s="748" t="s">
        <v>2378</v>
      </c>
      <c r="D233" s="748" t="s">
        <v>2019</v>
      </c>
      <c r="E233" s="748" t="s">
        <v>2379</v>
      </c>
      <c r="F233" s="752"/>
      <c r="G233" s="752"/>
      <c r="H233" s="766">
        <v>0</v>
      </c>
      <c r="I233" s="752">
        <v>2</v>
      </c>
      <c r="J233" s="752">
        <v>42.42</v>
      </c>
      <c r="K233" s="766">
        <v>1</v>
      </c>
      <c r="L233" s="752">
        <v>2</v>
      </c>
      <c r="M233" s="753">
        <v>42.42</v>
      </c>
    </row>
    <row r="234" spans="1:13" ht="14.4" customHeight="1" x14ac:dyDescent="0.3">
      <c r="A234" s="747" t="s">
        <v>586</v>
      </c>
      <c r="B234" s="748" t="s">
        <v>2017</v>
      </c>
      <c r="C234" s="748" t="s">
        <v>2018</v>
      </c>
      <c r="D234" s="748" t="s">
        <v>2019</v>
      </c>
      <c r="E234" s="748" t="s">
        <v>2020</v>
      </c>
      <c r="F234" s="752"/>
      <c r="G234" s="752"/>
      <c r="H234" s="766">
        <v>0</v>
      </c>
      <c r="I234" s="752">
        <v>5</v>
      </c>
      <c r="J234" s="752">
        <v>43.35</v>
      </c>
      <c r="K234" s="766">
        <v>1</v>
      </c>
      <c r="L234" s="752">
        <v>5</v>
      </c>
      <c r="M234" s="753">
        <v>43.35</v>
      </c>
    </row>
    <row r="235" spans="1:13" ht="14.4" customHeight="1" x14ac:dyDescent="0.3">
      <c r="A235" s="747" t="s">
        <v>586</v>
      </c>
      <c r="B235" s="748" t="s">
        <v>2023</v>
      </c>
      <c r="C235" s="748" t="s">
        <v>2024</v>
      </c>
      <c r="D235" s="748" t="s">
        <v>2025</v>
      </c>
      <c r="E235" s="748" t="s">
        <v>1003</v>
      </c>
      <c r="F235" s="752"/>
      <c r="G235" s="752"/>
      <c r="H235" s="766">
        <v>0</v>
      </c>
      <c r="I235" s="752">
        <v>3</v>
      </c>
      <c r="J235" s="752">
        <v>98.91</v>
      </c>
      <c r="K235" s="766">
        <v>1</v>
      </c>
      <c r="L235" s="752">
        <v>3</v>
      </c>
      <c r="M235" s="753">
        <v>98.91</v>
      </c>
    </row>
    <row r="236" spans="1:13" ht="14.4" customHeight="1" x14ac:dyDescent="0.3">
      <c r="A236" s="747" t="s">
        <v>586</v>
      </c>
      <c r="B236" s="748" t="s">
        <v>2380</v>
      </c>
      <c r="C236" s="748" t="s">
        <v>2381</v>
      </c>
      <c r="D236" s="748" t="s">
        <v>1590</v>
      </c>
      <c r="E236" s="748" t="s">
        <v>2382</v>
      </c>
      <c r="F236" s="752"/>
      <c r="G236" s="752"/>
      <c r="H236" s="766">
        <v>0</v>
      </c>
      <c r="I236" s="752">
        <v>1</v>
      </c>
      <c r="J236" s="752">
        <v>201.17000000000004</v>
      </c>
      <c r="K236" s="766">
        <v>1</v>
      </c>
      <c r="L236" s="752">
        <v>1</v>
      </c>
      <c r="M236" s="753">
        <v>201.17000000000004</v>
      </c>
    </row>
    <row r="237" spans="1:13" ht="14.4" customHeight="1" x14ac:dyDescent="0.3">
      <c r="A237" s="747" t="s">
        <v>586</v>
      </c>
      <c r="B237" s="748" t="s">
        <v>2380</v>
      </c>
      <c r="C237" s="748" t="s">
        <v>2383</v>
      </c>
      <c r="D237" s="748" t="s">
        <v>1590</v>
      </c>
      <c r="E237" s="748" t="s">
        <v>1591</v>
      </c>
      <c r="F237" s="752"/>
      <c r="G237" s="752"/>
      <c r="H237" s="766">
        <v>0</v>
      </c>
      <c r="I237" s="752">
        <v>1</v>
      </c>
      <c r="J237" s="752">
        <v>646.93000000000006</v>
      </c>
      <c r="K237" s="766">
        <v>1</v>
      </c>
      <c r="L237" s="752">
        <v>1</v>
      </c>
      <c r="M237" s="753">
        <v>646.93000000000006</v>
      </c>
    </row>
    <row r="238" spans="1:13" ht="14.4" customHeight="1" x14ac:dyDescent="0.3">
      <c r="A238" s="747" t="s">
        <v>586</v>
      </c>
      <c r="B238" s="748" t="s">
        <v>2026</v>
      </c>
      <c r="C238" s="748" t="s">
        <v>2027</v>
      </c>
      <c r="D238" s="748" t="s">
        <v>1160</v>
      </c>
      <c r="E238" s="748" t="s">
        <v>2006</v>
      </c>
      <c r="F238" s="752"/>
      <c r="G238" s="752"/>
      <c r="H238" s="766">
        <v>0</v>
      </c>
      <c r="I238" s="752">
        <v>1</v>
      </c>
      <c r="J238" s="752">
        <v>86.079999999999984</v>
      </c>
      <c r="K238" s="766">
        <v>1</v>
      </c>
      <c r="L238" s="752">
        <v>1</v>
      </c>
      <c r="M238" s="753">
        <v>86.079999999999984</v>
      </c>
    </row>
    <row r="239" spans="1:13" ht="14.4" customHeight="1" x14ac:dyDescent="0.3">
      <c r="A239" s="747" t="s">
        <v>586</v>
      </c>
      <c r="B239" s="748" t="s">
        <v>2026</v>
      </c>
      <c r="C239" s="748" t="s">
        <v>2028</v>
      </c>
      <c r="D239" s="748" t="s">
        <v>1160</v>
      </c>
      <c r="E239" s="748" t="s">
        <v>2029</v>
      </c>
      <c r="F239" s="752"/>
      <c r="G239" s="752"/>
      <c r="H239" s="766">
        <v>0</v>
      </c>
      <c r="I239" s="752">
        <v>3</v>
      </c>
      <c r="J239" s="752">
        <v>658.70999999999992</v>
      </c>
      <c r="K239" s="766">
        <v>1</v>
      </c>
      <c r="L239" s="752">
        <v>3</v>
      </c>
      <c r="M239" s="753">
        <v>658.70999999999992</v>
      </c>
    </row>
    <row r="240" spans="1:13" ht="14.4" customHeight="1" x14ac:dyDescent="0.3">
      <c r="A240" s="747" t="s">
        <v>586</v>
      </c>
      <c r="B240" s="748" t="s">
        <v>2030</v>
      </c>
      <c r="C240" s="748" t="s">
        <v>2033</v>
      </c>
      <c r="D240" s="748" t="s">
        <v>2032</v>
      </c>
      <c r="E240" s="748" t="s">
        <v>2034</v>
      </c>
      <c r="F240" s="752"/>
      <c r="G240" s="752"/>
      <c r="H240" s="766">
        <v>0</v>
      </c>
      <c r="I240" s="752">
        <v>13</v>
      </c>
      <c r="J240" s="752">
        <v>192.01000000000002</v>
      </c>
      <c r="K240" s="766">
        <v>1</v>
      </c>
      <c r="L240" s="752">
        <v>13</v>
      </c>
      <c r="M240" s="753">
        <v>192.01000000000002</v>
      </c>
    </row>
    <row r="241" spans="1:13" ht="14.4" customHeight="1" x14ac:dyDescent="0.3">
      <c r="A241" s="747" t="s">
        <v>586</v>
      </c>
      <c r="B241" s="748" t="s">
        <v>2030</v>
      </c>
      <c r="C241" s="748" t="s">
        <v>2035</v>
      </c>
      <c r="D241" s="748" t="s">
        <v>2032</v>
      </c>
      <c r="E241" s="748" t="s">
        <v>2036</v>
      </c>
      <c r="F241" s="752"/>
      <c r="G241" s="752"/>
      <c r="H241" s="766">
        <v>0</v>
      </c>
      <c r="I241" s="752">
        <v>3</v>
      </c>
      <c r="J241" s="752">
        <v>35.519999999999996</v>
      </c>
      <c r="K241" s="766">
        <v>1</v>
      </c>
      <c r="L241" s="752">
        <v>3</v>
      </c>
      <c r="M241" s="753">
        <v>35.519999999999996</v>
      </c>
    </row>
    <row r="242" spans="1:13" ht="14.4" customHeight="1" x14ac:dyDescent="0.3">
      <c r="A242" s="747" t="s">
        <v>586</v>
      </c>
      <c r="B242" s="748" t="s">
        <v>2030</v>
      </c>
      <c r="C242" s="748" t="s">
        <v>2037</v>
      </c>
      <c r="D242" s="748" t="s">
        <v>2032</v>
      </c>
      <c r="E242" s="748" t="s">
        <v>2020</v>
      </c>
      <c r="F242" s="752"/>
      <c r="G242" s="752"/>
      <c r="H242" s="766">
        <v>0</v>
      </c>
      <c r="I242" s="752">
        <v>3</v>
      </c>
      <c r="J242" s="752">
        <v>90.539999999999978</v>
      </c>
      <c r="K242" s="766">
        <v>1</v>
      </c>
      <c r="L242" s="752">
        <v>3</v>
      </c>
      <c r="M242" s="753">
        <v>90.539999999999978</v>
      </c>
    </row>
    <row r="243" spans="1:13" ht="14.4" customHeight="1" x14ac:dyDescent="0.3">
      <c r="A243" s="747" t="s">
        <v>586</v>
      </c>
      <c r="B243" s="748" t="s">
        <v>2046</v>
      </c>
      <c r="C243" s="748" t="s">
        <v>2384</v>
      </c>
      <c r="D243" s="748" t="s">
        <v>2048</v>
      </c>
      <c r="E243" s="748" t="s">
        <v>2385</v>
      </c>
      <c r="F243" s="752"/>
      <c r="G243" s="752"/>
      <c r="H243" s="766">
        <v>0</v>
      </c>
      <c r="I243" s="752">
        <v>1</v>
      </c>
      <c r="J243" s="752">
        <v>387.13</v>
      </c>
      <c r="K243" s="766">
        <v>1</v>
      </c>
      <c r="L243" s="752">
        <v>1</v>
      </c>
      <c r="M243" s="753">
        <v>387.13</v>
      </c>
    </row>
    <row r="244" spans="1:13" ht="14.4" customHeight="1" x14ac:dyDescent="0.3">
      <c r="A244" s="747" t="s">
        <v>586</v>
      </c>
      <c r="B244" s="748" t="s">
        <v>2046</v>
      </c>
      <c r="C244" s="748" t="s">
        <v>2050</v>
      </c>
      <c r="D244" s="748" t="s">
        <v>2048</v>
      </c>
      <c r="E244" s="748" t="s">
        <v>2051</v>
      </c>
      <c r="F244" s="752"/>
      <c r="G244" s="752"/>
      <c r="H244" s="766">
        <v>0</v>
      </c>
      <c r="I244" s="752">
        <v>1</v>
      </c>
      <c r="J244" s="752">
        <v>254.25</v>
      </c>
      <c r="K244" s="766">
        <v>1</v>
      </c>
      <c r="L244" s="752">
        <v>1</v>
      </c>
      <c r="M244" s="753">
        <v>254.25</v>
      </c>
    </row>
    <row r="245" spans="1:13" ht="14.4" customHeight="1" x14ac:dyDescent="0.3">
      <c r="A245" s="747" t="s">
        <v>586</v>
      </c>
      <c r="B245" s="748" t="s">
        <v>2046</v>
      </c>
      <c r="C245" s="748" t="s">
        <v>2386</v>
      </c>
      <c r="D245" s="748" t="s">
        <v>2387</v>
      </c>
      <c r="E245" s="748" t="s">
        <v>2388</v>
      </c>
      <c r="F245" s="752"/>
      <c r="G245" s="752"/>
      <c r="H245" s="766">
        <v>0</v>
      </c>
      <c r="I245" s="752">
        <v>2</v>
      </c>
      <c r="J245" s="752">
        <v>112.83000000000001</v>
      </c>
      <c r="K245" s="766">
        <v>1</v>
      </c>
      <c r="L245" s="752">
        <v>2</v>
      </c>
      <c r="M245" s="753">
        <v>112.83000000000001</v>
      </c>
    </row>
    <row r="246" spans="1:13" ht="14.4" customHeight="1" x14ac:dyDescent="0.3">
      <c r="A246" s="747" t="s">
        <v>586</v>
      </c>
      <c r="B246" s="748" t="s">
        <v>2046</v>
      </c>
      <c r="C246" s="748" t="s">
        <v>2389</v>
      </c>
      <c r="D246" s="748" t="s">
        <v>2387</v>
      </c>
      <c r="E246" s="748" t="s">
        <v>2390</v>
      </c>
      <c r="F246" s="752"/>
      <c r="G246" s="752"/>
      <c r="H246" s="766">
        <v>0</v>
      </c>
      <c r="I246" s="752">
        <v>1</v>
      </c>
      <c r="J246" s="752">
        <v>134.12999999999994</v>
      </c>
      <c r="K246" s="766">
        <v>1</v>
      </c>
      <c r="L246" s="752">
        <v>1</v>
      </c>
      <c r="M246" s="753">
        <v>134.12999999999994</v>
      </c>
    </row>
    <row r="247" spans="1:13" ht="14.4" customHeight="1" x14ac:dyDescent="0.3">
      <c r="A247" s="747" t="s">
        <v>586</v>
      </c>
      <c r="B247" s="748" t="s">
        <v>2052</v>
      </c>
      <c r="C247" s="748" t="s">
        <v>2391</v>
      </c>
      <c r="D247" s="748" t="s">
        <v>2054</v>
      </c>
      <c r="E247" s="748" t="s">
        <v>2392</v>
      </c>
      <c r="F247" s="752"/>
      <c r="G247" s="752"/>
      <c r="H247" s="766">
        <v>0</v>
      </c>
      <c r="I247" s="752">
        <v>1</v>
      </c>
      <c r="J247" s="752">
        <v>140.72000000000003</v>
      </c>
      <c r="K247" s="766">
        <v>1</v>
      </c>
      <c r="L247" s="752">
        <v>1</v>
      </c>
      <c r="M247" s="753">
        <v>140.72000000000003</v>
      </c>
    </row>
    <row r="248" spans="1:13" ht="14.4" customHeight="1" x14ac:dyDescent="0.3">
      <c r="A248" s="747" t="s">
        <v>586</v>
      </c>
      <c r="B248" s="748" t="s">
        <v>2052</v>
      </c>
      <c r="C248" s="748" t="s">
        <v>2393</v>
      </c>
      <c r="D248" s="748" t="s">
        <v>2054</v>
      </c>
      <c r="E248" s="748" t="s">
        <v>2394</v>
      </c>
      <c r="F248" s="752"/>
      <c r="G248" s="752"/>
      <c r="H248" s="766">
        <v>0</v>
      </c>
      <c r="I248" s="752">
        <v>1</v>
      </c>
      <c r="J248" s="752">
        <v>365.64</v>
      </c>
      <c r="K248" s="766">
        <v>1</v>
      </c>
      <c r="L248" s="752">
        <v>1</v>
      </c>
      <c r="M248" s="753">
        <v>365.64</v>
      </c>
    </row>
    <row r="249" spans="1:13" ht="14.4" customHeight="1" x14ac:dyDescent="0.3">
      <c r="A249" s="747" t="s">
        <v>586</v>
      </c>
      <c r="B249" s="748" t="s">
        <v>2052</v>
      </c>
      <c r="C249" s="748" t="s">
        <v>2395</v>
      </c>
      <c r="D249" s="748" t="s">
        <v>2054</v>
      </c>
      <c r="E249" s="748" t="s">
        <v>2396</v>
      </c>
      <c r="F249" s="752"/>
      <c r="G249" s="752"/>
      <c r="H249" s="766">
        <v>0</v>
      </c>
      <c r="I249" s="752">
        <v>4</v>
      </c>
      <c r="J249" s="752">
        <v>897.48</v>
      </c>
      <c r="K249" s="766">
        <v>1</v>
      </c>
      <c r="L249" s="752">
        <v>4</v>
      </c>
      <c r="M249" s="753">
        <v>897.48</v>
      </c>
    </row>
    <row r="250" spans="1:13" ht="14.4" customHeight="1" x14ac:dyDescent="0.3">
      <c r="A250" s="747" t="s">
        <v>586</v>
      </c>
      <c r="B250" s="748" t="s">
        <v>2056</v>
      </c>
      <c r="C250" s="748" t="s">
        <v>2057</v>
      </c>
      <c r="D250" s="748" t="s">
        <v>2058</v>
      </c>
      <c r="E250" s="748" t="s">
        <v>2059</v>
      </c>
      <c r="F250" s="752"/>
      <c r="G250" s="752"/>
      <c r="H250" s="766">
        <v>0</v>
      </c>
      <c r="I250" s="752">
        <v>6</v>
      </c>
      <c r="J250" s="752">
        <v>77.220000000000013</v>
      </c>
      <c r="K250" s="766">
        <v>1</v>
      </c>
      <c r="L250" s="752">
        <v>6</v>
      </c>
      <c r="M250" s="753">
        <v>77.220000000000013</v>
      </c>
    </row>
    <row r="251" spans="1:13" ht="14.4" customHeight="1" x14ac:dyDescent="0.3">
      <c r="A251" s="747" t="s">
        <v>586</v>
      </c>
      <c r="B251" s="748" t="s">
        <v>2397</v>
      </c>
      <c r="C251" s="748" t="s">
        <v>2398</v>
      </c>
      <c r="D251" s="748" t="s">
        <v>2399</v>
      </c>
      <c r="E251" s="748" t="s">
        <v>2400</v>
      </c>
      <c r="F251" s="752">
        <v>1</v>
      </c>
      <c r="G251" s="752">
        <v>193.11</v>
      </c>
      <c r="H251" s="766">
        <v>1</v>
      </c>
      <c r="I251" s="752"/>
      <c r="J251" s="752"/>
      <c r="K251" s="766">
        <v>0</v>
      </c>
      <c r="L251" s="752">
        <v>1</v>
      </c>
      <c r="M251" s="753">
        <v>193.11</v>
      </c>
    </row>
    <row r="252" spans="1:13" ht="14.4" customHeight="1" x14ac:dyDescent="0.3">
      <c r="A252" s="747" t="s">
        <v>586</v>
      </c>
      <c r="B252" s="748" t="s">
        <v>2397</v>
      </c>
      <c r="C252" s="748" t="s">
        <v>2401</v>
      </c>
      <c r="D252" s="748" t="s">
        <v>2402</v>
      </c>
      <c r="E252" s="748" t="s">
        <v>2403</v>
      </c>
      <c r="F252" s="752"/>
      <c r="G252" s="752"/>
      <c r="H252" s="766">
        <v>0</v>
      </c>
      <c r="I252" s="752">
        <v>1</v>
      </c>
      <c r="J252" s="752">
        <v>58.880000000000031</v>
      </c>
      <c r="K252" s="766">
        <v>1</v>
      </c>
      <c r="L252" s="752">
        <v>1</v>
      </c>
      <c r="M252" s="753">
        <v>58.880000000000031</v>
      </c>
    </row>
    <row r="253" spans="1:13" ht="14.4" customHeight="1" x14ac:dyDescent="0.3">
      <c r="A253" s="747" t="s">
        <v>586</v>
      </c>
      <c r="B253" s="748" t="s">
        <v>2397</v>
      </c>
      <c r="C253" s="748" t="s">
        <v>2404</v>
      </c>
      <c r="D253" s="748" t="s">
        <v>2405</v>
      </c>
      <c r="E253" s="748" t="s">
        <v>2406</v>
      </c>
      <c r="F253" s="752">
        <v>3</v>
      </c>
      <c r="G253" s="752">
        <v>176.72999999999996</v>
      </c>
      <c r="H253" s="766">
        <v>1</v>
      </c>
      <c r="I253" s="752"/>
      <c r="J253" s="752"/>
      <c r="K253" s="766">
        <v>0</v>
      </c>
      <c r="L253" s="752">
        <v>3</v>
      </c>
      <c r="M253" s="753">
        <v>176.72999999999996</v>
      </c>
    </row>
    <row r="254" spans="1:13" ht="14.4" customHeight="1" x14ac:dyDescent="0.3">
      <c r="A254" s="747" t="s">
        <v>586</v>
      </c>
      <c r="B254" s="748" t="s">
        <v>2407</v>
      </c>
      <c r="C254" s="748" t="s">
        <v>2408</v>
      </c>
      <c r="D254" s="748" t="s">
        <v>2409</v>
      </c>
      <c r="E254" s="748" t="s">
        <v>2410</v>
      </c>
      <c r="F254" s="752"/>
      <c r="G254" s="752"/>
      <c r="H254" s="766">
        <v>0</v>
      </c>
      <c r="I254" s="752">
        <v>1</v>
      </c>
      <c r="J254" s="752">
        <v>257.51</v>
      </c>
      <c r="K254" s="766">
        <v>1</v>
      </c>
      <c r="L254" s="752">
        <v>1</v>
      </c>
      <c r="M254" s="753">
        <v>257.51</v>
      </c>
    </row>
    <row r="255" spans="1:13" ht="14.4" customHeight="1" x14ac:dyDescent="0.3">
      <c r="A255" s="747" t="s">
        <v>586</v>
      </c>
      <c r="B255" s="748" t="s">
        <v>2076</v>
      </c>
      <c r="C255" s="748" t="s">
        <v>2080</v>
      </c>
      <c r="D255" s="748" t="s">
        <v>2078</v>
      </c>
      <c r="E255" s="748" t="s">
        <v>2081</v>
      </c>
      <c r="F255" s="752"/>
      <c r="G255" s="752"/>
      <c r="H255" s="766">
        <v>0</v>
      </c>
      <c r="I255" s="752">
        <v>3</v>
      </c>
      <c r="J255" s="752">
        <v>104.07000000000002</v>
      </c>
      <c r="K255" s="766">
        <v>1</v>
      </c>
      <c r="L255" s="752">
        <v>3</v>
      </c>
      <c r="M255" s="753">
        <v>104.07000000000002</v>
      </c>
    </row>
    <row r="256" spans="1:13" ht="14.4" customHeight="1" x14ac:dyDescent="0.3">
      <c r="A256" s="747" t="s">
        <v>586</v>
      </c>
      <c r="B256" s="748" t="s">
        <v>2076</v>
      </c>
      <c r="C256" s="748" t="s">
        <v>2411</v>
      </c>
      <c r="D256" s="748" t="s">
        <v>2078</v>
      </c>
      <c r="E256" s="748" t="s">
        <v>2412</v>
      </c>
      <c r="F256" s="752"/>
      <c r="G256" s="752"/>
      <c r="H256" s="766">
        <v>0</v>
      </c>
      <c r="I256" s="752">
        <v>1</v>
      </c>
      <c r="J256" s="752">
        <v>104.06</v>
      </c>
      <c r="K256" s="766">
        <v>1</v>
      </c>
      <c r="L256" s="752">
        <v>1</v>
      </c>
      <c r="M256" s="753">
        <v>104.06</v>
      </c>
    </row>
    <row r="257" spans="1:13" ht="14.4" customHeight="1" x14ac:dyDescent="0.3">
      <c r="A257" s="747" t="s">
        <v>586</v>
      </c>
      <c r="B257" s="748" t="s">
        <v>2076</v>
      </c>
      <c r="C257" s="748" t="s">
        <v>2082</v>
      </c>
      <c r="D257" s="748" t="s">
        <v>2078</v>
      </c>
      <c r="E257" s="748" t="s">
        <v>2083</v>
      </c>
      <c r="F257" s="752"/>
      <c r="G257" s="752"/>
      <c r="H257" s="766">
        <v>0</v>
      </c>
      <c r="I257" s="752">
        <v>5</v>
      </c>
      <c r="J257" s="752">
        <v>346.85000000000008</v>
      </c>
      <c r="K257" s="766">
        <v>1</v>
      </c>
      <c r="L257" s="752">
        <v>5</v>
      </c>
      <c r="M257" s="753">
        <v>346.85000000000008</v>
      </c>
    </row>
    <row r="258" spans="1:13" ht="14.4" customHeight="1" x14ac:dyDescent="0.3">
      <c r="A258" s="747" t="s">
        <v>586</v>
      </c>
      <c r="B258" s="748" t="s">
        <v>2076</v>
      </c>
      <c r="C258" s="748" t="s">
        <v>2413</v>
      </c>
      <c r="D258" s="748" t="s">
        <v>2078</v>
      </c>
      <c r="E258" s="748" t="s">
        <v>2414</v>
      </c>
      <c r="F258" s="752"/>
      <c r="G258" s="752"/>
      <c r="H258" s="766">
        <v>0</v>
      </c>
      <c r="I258" s="752">
        <v>4</v>
      </c>
      <c r="J258" s="752">
        <v>837.20000000000027</v>
      </c>
      <c r="K258" s="766">
        <v>1</v>
      </c>
      <c r="L258" s="752">
        <v>4</v>
      </c>
      <c r="M258" s="753">
        <v>837.20000000000027</v>
      </c>
    </row>
    <row r="259" spans="1:13" ht="14.4" customHeight="1" x14ac:dyDescent="0.3">
      <c r="A259" s="747" t="s">
        <v>586</v>
      </c>
      <c r="B259" s="748" t="s">
        <v>2084</v>
      </c>
      <c r="C259" s="748" t="s">
        <v>2085</v>
      </c>
      <c r="D259" s="748" t="s">
        <v>2086</v>
      </c>
      <c r="E259" s="748" t="s">
        <v>2008</v>
      </c>
      <c r="F259" s="752"/>
      <c r="G259" s="752"/>
      <c r="H259" s="766">
        <v>0</v>
      </c>
      <c r="I259" s="752">
        <v>1</v>
      </c>
      <c r="J259" s="752">
        <v>233.08999999999997</v>
      </c>
      <c r="K259" s="766">
        <v>1</v>
      </c>
      <c r="L259" s="752">
        <v>1</v>
      </c>
      <c r="M259" s="753">
        <v>233.08999999999997</v>
      </c>
    </row>
    <row r="260" spans="1:13" ht="14.4" customHeight="1" x14ac:dyDescent="0.3">
      <c r="A260" s="747" t="s">
        <v>586</v>
      </c>
      <c r="B260" s="748" t="s">
        <v>2084</v>
      </c>
      <c r="C260" s="748" t="s">
        <v>2415</v>
      </c>
      <c r="D260" s="748" t="s">
        <v>2086</v>
      </c>
      <c r="E260" s="748" t="s">
        <v>2416</v>
      </c>
      <c r="F260" s="752"/>
      <c r="G260" s="752"/>
      <c r="H260" s="766">
        <v>0</v>
      </c>
      <c r="I260" s="752">
        <v>1</v>
      </c>
      <c r="J260" s="752">
        <v>363.14999999999992</v>
      </c>
      <c r="K260" s="766">
        <v>1</v>
      </c>
      <c r="L260" s="752">
        <v>1</v>
      </c>
      <c r="M260" s="753">
        <v>363.14999999999992</v>
      </c>
    </row>
    <row r="261" spans="1:13" ht="14.4" customHeight="1" x14ac:dyDescent="0.3">
      <c r="A261" s="747" t="s">
        <v>586</v>
      </c>
      <c r="B261" s="748" t="s">
        <v>2417</v>
      </c>
      <c r="C261" s="748" t="s">
        <v>2418</v>
      </c>
      <c r="D261" s="748" t="s">
        <v>2419</v>
      </c>
      <c r="E261" s="748" t="s">
        <v>2420</v>
      </c>
      <c r="F261" s="752"/>
      <c r="G261" s="752"/>
      <c r="H261" s="766">
        <v>0</v>
      </c>
      <c r="I261" s="752">
        <v>2</v>
      </c>
      <c r="J261" s="752">
        <v>320.95999999999992</v>
      </c>
      <c r="K261" s="766">
        <v>1</v>
      </c>
      <c r="L261" s="752">
        <v>2</v>
      </c>
      <c r="M261" s="753">
        <v>320.95999999999992</v>
      </c>
    </row>
    <row r="262" spans="1:13" ht="14.4" customHeight="1" x14ac:dyDescent="0.3">
      <c r="A262" s="747" t="s">
        <v>586</v>
      </c>
      <c r="B262" s="748" t="s">
        <v>2417</v>
      </c>
      <c r="C262" s="748" t="s">
        <v>2421</v>
      </c>
      <c r="D262" s="748" t="s">
        <v>1612</v>
      </c>
      <c r="E262" s="748" t="s">
        <v>1613</v>
      </c>
      <c r="F262" s="752"/>
      <c r="G262" s="752"/>
      <c r="H262" s="766">
        <v>0</v>
      </c>
      <c r="I262" s="752">
        <v>1</v>
      </c>
      <c r="J262" s="752">
        <v>137.97999999999999</v>
      </c>
      <c r="K262" s="766">
        <v>1</v>
      </c>
      <c r="L262" s="752">
        <v>1</v>
      </c>
      <c r="M262" s="753">
        <v>137.97999999999999</v>
      </c>
    </row>
    <row r="263" spans="1:13" ht="14.4" customHeight="1" x14ac:dyDescent="0.3">
      <c r="A263" s="747" t="s">
        <v>586</v>
      </c>
      <c r="B263" s="748" t="s">
        <v>2088</v>
      </c>
      <c r="C263" s="748" t="s">
        <v>2091</v>
      </c>
      <c r="D263" s="748" t="s">
        <v>857</v>
      </c>
      <c r="E263" s="748" t="s">
        <v>2092</v>
      </c>
      <c r="F263" s="752"/>
      <c r="G263" s="752"/>
      <c r="H263" s="766">
        <v>0</v>
      </c>
      <c r="I263" s="752">
        <v>1</v>
      </c>
      <c r="J263" s="752">
        <v>225.24</v>
      </c>
      <c r="K263" s="766">
        <v>1</v>
      </c>
      <c r="L263" s="752">
        <v>1</v>
      </c>
      <c r="M263" s="753">
        <v>225.24</v>
      </c>
    </row>
    <row r="264" spans="1:13" ht="14.4" customHeight="1" x14ac:dyDescent="0.3">
      <c r="A264" s="747" t="s">
        <v>586</v>
      </c>
      <c r="B264" s="748" t="s">
        <v>2093</v>
      </c>
      <c r="C264" s="748" t="s">
        <v>2422</v>
      </c>
      <c r="D264" s="748" t="s">
        <v>2095</v>
      </c>
      <c r="E264" s="748" t="s">
        <v>2423</v>
      </c>
      <c r="F264" s="752">
        <v>2</v>
      </c>
      <c r="G264" s="752">
        <v>666.88000000000011</v>
      </c>
      <c r="H264" s="766">
        <v>1</v>
      </c>
      <c r="I264" s="752"/>
      <c r="J264" s="752"/>
      <c r="K264" s="766">
        <v>0</v>
      </c>
      <c r="L264" s="752">
        <v>2</v>
      </c>
      <c r="M264" s="753">
        <v>666.88000000000011</v>
      </c>
    </row>
    <row r="265" spans="1:13" ht="14.4" customHeight="1" x14ac:dyDescent="0.3">
      <c r="A265" s="747" t="s">
        <v>586</v>
      </c>
      <c r="B265" s="748" t="s">
        <v>2097</v>
      </c>
      <c r="C265" s="748" t="s">
        <v>2424</v>
      </c>
      <c r="D265" s="748" t="s">
        <v>2102</v>
      </c>
      <c r="E265" s="748" t="s">
        <v>2425</v>
      </c>
      <c r="F265" s="752"/>
      <c r="G265" s="752"/>
      <c r="H265" s="766">
        <v>0</v>
      </c>
      <c r="I265" s="752">
        <v>1</v>
      </c>
      <c r="J265" s="752">
        <v>92.3</v>
      </c>
      <c r="K265" s="766">
        <v>1</v>
      </c>
      <c r="L265" s="752">
        <v>1</v>
      </c>
      <c r="M265" s="753">
        <v>92.3</v>
      </c>
    </row>
    <row r="266" spans="1:13" ht="14.4" customHeight="1" x14ac:dyDescent="0.3">
      <c r="A266" s="747" t="s">
        <v>586</v>
      </c>
      <c r="B266" s="748" t="s">
        <v>2097</v>
      </c>
      <c r="C266" s="748" t="s">
        <v>2426</v>
      </c>
      <c r="D266" s="748" t="s">
        <v>2102</v>
      </c>
      <c r="E266" s="748" t="s">
        <v>2427</v>
      </c>
      <c r="F266" s="752"/>
      <c r="G266" s="752"/>
      <c r="H266" s="766">
        <v>0</v>
      </c>
      <c r="I266" s="752">
        <v>1</v>
      </c>
      <c r="J266" s="752">
        <v>99.36999999999999</v>
      </c>
      <c r="K266" s="766">
        <v>1</v>
      </c>
      <c r="L266" s="752">
        <v>1</v>
      </c>
      <c r="M266" s="753">
        <v>99.36999999999999</v>
      </c>
    </row>
    <row r="267" spans="1:13" ht="14.4" customHeight="1" x14ac:dyDescent="0.3">
      <c r="A267" s="747" t="s">
        <v>586</v>
      </c>
      <c r="B267" s="748" t="s">
        <v>2097</v>
      </c>
      <c r="C267" s="748" t="s">
        <v>2428</v>
      </c>
      <c r="D267" s="748" t="s">
        <v>2099</v>
      </c>
      <c r="E267" s="748" t="s">
        <v>2429</v>
      </c>
      <c r="F267" s="752"/>
      <c r="G267" s="752"/>
      <c r="H267" s="766">
        <v>0</v>
      </c>
      <c r="I267" s="752">
        <v>2</v>
      </c>
      <c r="J267" s="752">
        <v>224.55</v>
      </c>
      <c r="K267" s="766">
        <v>1</v>
      </c>
      <c r="L267" s="752">
        <v>2</v>
      </c>
      <c r="M267" s="753">
        <v>224.55</v>
      </c>
    </row>
    <row r="268" spans="1:13" ht="14.4" customHeight="1" x14ac:dyDescent="0.3">
      <c r="A268" s="747" t="s">
        <v>586</v>
      </c>
      <c r="B268" s="748" t="s">
        <v>2097</v>
      </c>
      <c r="C268" s="748" t="s">
        <v>2098</v>
      </c>
      <c r="D268" s="748" t="s">
        <v>2099</v>
      </c>
      <c r="E268" s="748" t="s">
        <v>2100</v>
      </c>
      <c r="F268" s="752"/>
      <c r="G268" s="752"/>
      <c r="H268" s="766">
        <v>0</v>
      </c>
      <c r="I268" s="752">
        <v>3</v>
      </c>
      <c r="J268" s="752">
        <v>188.00999999999993</v>
      </c>
      <c r="K268" s="766">
        <v>1</v>
      </c>
      <c r="L268" s="752">
        <v>3</v>
      </c>
      <c r="M268" s="753">
        <v>188.00999999999993</v>
      </c>
    </row>
    <row r="269" spans="1:13" ht="14.4" customHeight="1" x14ac:dyDescent="0.3">
      <c r="A269" s="747" t="s">
        <v>586</v>
      </c>
      <c r="B269" s="748" t="s">
        <v>2097</v>
      </c>
      <c r="C269" s="748" t="s">
        <v>2430</v>
      </c>
      <c r="D269" s="748" t="s">
        <v>2102</v>
      </c>
      <c r="E269" s="748" t="s">
        <v>2431</v>
      </c>
      <c r="F269" s="752"/>
      <c r="G269" s="752"/>
      <c r="H269" s="766">
        <v>0</v>
      </c>
      <c r="I269" s="752">
        <v>2</v>
      </c>
      <c r="J269" s="752">
        <v>155.5</v>
      </c>
      <c r="K269" s="766">
        <v>1</v>
      </c>
      <c r="L269" s="752">
        <v>2</v>
      </c>
      <c r="M269" s="753">
        <v>155.5</v>
      </c>
    </row>
    <row r="270" spans="1:13" ht="14.4" customHeight="1" x14ac:dyDescent="0.3">
      <c r="A270" s="747" t="s">
        <v>586</v>
      </c>
      <c r="B270" s="748" t="s">
        <v>2097</v>
      </c>
      <c r="C270" s="748" t="s">
        <v>2101</v>
      </c>
      <c r="D270" s="748" t="s">
        <v>2102</v>
      </c>
      <c r="E270" s="748" t="s">
        <v>2103</v>
      </c>
      <c r="F270" s="752"/>
      <c r="G270" s="752"/>
      <c r="H270" s="766">
        <v>0</v>
      </c>
      <c r="I270" s="752">
        <v>7</v>
      </c>
      <c r="J270" s="752">
        <v>427.78</v>
      </c>
      <c r="K270" s="766">
        <v>1</v>
      </c>
      <c r="L270" s="752">
        <v>7</v>
      </c>
      <c r="M270" s="753">
        <v>427.78</v>
      </c>
    </row>
    <row r="271" spans="1:13" ht="14.4" customHeight="1" x14ac:dyDescent="0.3">
      <c r="A271" s="747" t="s">
        <v>586</v>
      </c>
      <c r="B271" s="748" t="s">
        <v>2104</v>
      </c>
      <c r="C271" s="748" t="s">
        <v>2105</v>
      </c>
      <c r="D271" s="748" t="s">
        <v>1393</v>
      </c>
      <c r="E271" s="748" t="s">
        <v>2106</v>
      </c>
      <c r="F271" s="752"/>
      <c r="G271" s="752"/>
      <c r="H271" s="766">
        <v>0</v>
      </c>
      <c r="I271" s="752">
        <v>7</v>
      </c>
      <c r="J271" s="752">
        <v>1169.52</v>
      </c>
      <c r="K271" s="766">
        <v>1</v>
      </c>
      <c r="L271" s="752">
        <v>7</v>
      </c>
      <c r="M271" s="753">
        <v>1169.52</v>
      </c>
    </row>
    <row r="272" spans="1:13" ht="14.4" customHeight="1" x14ac:dyDescent="0.3">
      <c r="A272" s="747" t="s">
        <v>586</v>
      </c>
      <c r="B272" s="748" t="s">
        <v>2104</v>
      </c>
      <c r="C272" s="748" t="s">
        <v>2432</v>
      </c>
      <c r="D272" s="748" t="s">
        <v>2433</v>
      </c>
      <c r="E272" s="748" t="s">
        <v>2434</v>
      </c>
      <c r="F272" s="752"/>
      <c r="G272" s="752"/>
      <c r="H272" s="766">
        <v>0</v>
      </c>
      <c r="I272" s="752">
        <v>4</v>
      </c>
      <c r="J272" s="752">
        <v>440.92000000000007</v>
      </c>
      <c r="K272" s="766">
        <v>1</v>
      </c>
      <c r="L272" s="752">
        <v>4</v>
      </c>
      <c r="M272" s="753">
        <v>440.92000000000007</v>
      </c>
    </row>
    <row r="273" spans="1:13" ht="14.4" customHeight="1" x14ac:dyDescent="0.3">
      <c r="A273" s="747" t="s">
        <v>586</v>
      </c>
      <c r="B273" s="748" t="s">
        <v>2109</v>
      </c>
      <c r="C273" s="748" t="s">
        <v>2110</v>
      </c>
      <c r="D273" s="748" t="s">
        <v>2111</v>
      </c>
      <c r="E273" s="748" t="s">
        <v>2112</v>
      </c>
      <c r="F273" s="752"/>
      <c r="G273" s="752"/>
      <c r="H273" s="766">
        <v>0</v>
      </c>
      <c r="I273" s="752">
        <v>1</v>
      </c>
      <c r="J273" s="752">
        <v>458.7</v>
      </c>
      <c r="K273" s="766">
        <v>1</v>
      </c>
      <c r="L273" s="752">
        <v>1</v>
      </c>
      <c r="M273" s="753">
        <v>458.7</v>
      </c>
    </row>
    <row r="274" spans="1:13" ht="14.4" customHeight="1" x14ac:dyDescent="0.3">
      <c r="A274" s="747" t="s">
        <v>586</v>
      </c>
      <c r="B274" s="748" t="s">
        <v>2113</v>
      </c>
      <c r="C274" s="748" t="s">
        <v>2117</v>
      </c>
      <c r="D274" s="748" t="s">
        <v>2115</v>
      </c>
      <c r="E274" s="748" t="s">
        <v>1413</v>
      </c>
      <c r="F274" s="752"/>
      <c r="G274" s="752"/>
      <c r="H274" s="766">
        <v>0</v>
      </c>
      <c r="I274" s="752">
        <v>16</v>
      </c>
      <c r="J274" s="752">
        <v>2031.0600000000004</v>
      </c>
      <c r="K274" s="766">
        <v>1</v>
      </c>
      <c r="L274" s="752">
        <v>16</v>
      </c>
      <c r="M274" s="753">
        <v>2031.0600000000004</v>
      </c>
    </row>
    <row r="275" spans="1:13" ht="14.4" customHeight="1" x14ac:dyDescent="0.3">
      <c r="A275" s="747" t="s">
        <v>586</v>
      </c>
      <c r="B275" s="748" t="s">
        <v>2122</v>
      </c>
      <c r="C275" s="748" t="s">
        <v>2123</v>
      </c>
      <c r="D275" s="748" t="s">
        <v>2124</v>
      </c>
      <c r="E275" s="748" t="s">
        <v>2125</v>
      </c>
      <c r="F275" s="752">
        <v>2</v>
      </c>
      <c r="G275" s="752">
        <v>2233</v>
      </c>
      <c r="H275" s="766">
        <v>1</v>
      </c>
      <c r="I275" s="752"/>
      <c r="J275" s="752"/>
      <c r="K275" s="766">
        <v>0</v>
      </c>
      <c r="L275" s="752">
        <v>2</v>
      </c>
      <c r="M275" s="753">
        <v>2233</v>
      </c>
    </row>
    <row r="276" spans="1:13" ht="14.4" customHeight="1" x14ac:dyDescent="0.3">
      <c r="A276" s="747" t="s">
        <v>586</v>
      </c>
      <c r="B276" s="748" t="s">
        <v>2122</v>
      </c>
      <c r="C276" s="748" t="s">
        <v>2126</v>
      </c>
      <c r="D276" s="748" t="s">
        <v>2127</v>
      </c>
      <c r="E276" s="748" t="s">
        <v>2125</v>
      </c>
      <c r="F276" s="752"/>
      <c r="G276" s="752"/>
      <c r="H276" s="766">
        <v>0</v>
      </c>
      <c r="I276" s="752">
        <v>12</v>
      </c>
      <c r="J276" s="752">
        <v>11022</v>
      </c>
      <c r="K276" s="766">
        <v>1</v>
      </c>
      <c r="L276" s="752">
        <v>12</v>
      </c>
      <c r="M276" s="753">
        <v>11022</v>
      </c>
    </row>
    <row r="277" spans="1:13" ht="14.4" customHeight="1" x14ac:dyDescent="0.3">
      <c r="A277" s="747" t="s">
        <v>586</v>
      </c>
      <c r="B277" s="748" t="s">
        <v>2128</v>
      </c>
      <c r="C277" s="748" t="s">
        <v>2129</v>
      </c>
      <c r="D277" s="748" t="s">
        <v>2130</v>
      </c>
      <c r="E277" s="748" t="s">
        <v>2131</v>
      </c>
      <c r="F277" s="752"/>
      <c r="G277" s="752"/>
      <c r="H277" s="766">
        <v>0</v>
      </c>
      <c r="I277" s="752">
        <v>14</v>
      </c>
      <c r="J277" s="752">
        <v>2156</v>
      </c>
      <c r="K277" s="766">
        <v>1</v>
      </c>
      <c r="L277" s="752">
        <v>14</v>
      </c>
      <c r="M277" s="753">
        <v>2156</v>
      </c>
    </row>
    <row r="278" spans="1:13" ht="14.4" customHeight="1" x14ac:dyDescent="0.3">
      <c r="A278" s="747" t="s">
        <v>586</v>
      </c>
      <c r="B278" s="748" t="s">
        <v>2128</v>
      </c>
      <c r="C278" s="748" t="s">
        <v>2132</v>
      </c>
      <c r="D278" s="748" t="s">
        <v>2130</v>
      </c>
      <c r="E278" s="748" t="s">
        <v>2133</v>
      </c>
      <c r="F278" s="752"/>
      <c r="G278" s="752"/>
      <c r="H278" s="766">
        <v>0</v>
      </c>
      <c r="I278" s="752">
        <v>12</v>
      </c>
      <c r="J278" s="752">
        <v>3154.8</v>
      </c>
      <c r="K278" s="766">
        <v>1</v>
      </c>
      <c r="L278" s="752">
        <v>12</v>
      </c>
      <c r="M278" s="753">
        <v>3154.8</v>
      </c>
    </row>
    <row r="279" spans="1:13" ht="14.4" customHeight="1" x14ac:dyDescent="0.3">
      <c r="A279" s="747" t="s">
        <v>586</v>
      </c>
      <c r="B279" s="748" t="s">
        <v>2435</v>
      </c>
      <c r="C279" s="748" t="s">
        <v>2436</v>
      </c>
      <c r="D279" s="748" t="s">
        <v>2437</v>
      </c>
      <c r="E279" s="748" t="s">
        <v>2438</v>
      </c>
      <c r="F279" s="752"/>
      <c r="G279" s="752"/>
      <c r="H279" s="766">
        <v>0</v>
      </c>
      <c r="I279" s="752">
        <v>7.4</v>
      </c>
      <c r="J279" s="752">
        <v>4155.174</v>
      </c>
      <c r="K279" s="766">
        <v>1</v>
      </c>
      <c r="L279" s="752">
        <v>7.4</v>
      </c>
      <c r="M279" s="753">
        <v>4155.174</v>
      </c>
    </row>
    <row r="280" spans="1:13" ht="14.4" customHeight="1" x14ac:dyDescent="0.3">
      <c r="A280" s="747" t="s">
        <v>586</v>
      </c>
      <c r="B280" s="748" t="s">
        <v>2134</v>
      </c>
      <c r="C280" s="748" t="s">
        <v>2135</v>
      </c>
      <c r="D280" s="748" t="s">
        <v>2136</v>
      </c>
      <c r="E280" s="748" t="s">
        <v>2137</v>
      </c>
      <c r="F280" s="752"/>
      <c r="G280" s="752"/>
      <c r="H280" s="766">
        <v>0</v>
      </c>
      <c r="I280" s="752">
        <v>20</v>
      </c>
      <c r="J280" s="752">
        <v>667.8</v>
      </c>
      <c r="K280" s="766">
        <v>1</v>
      </c>
      <c r="L280" s="752">
        <v>20</v>
      </c>
      <c r="M280" s="753">
        <v>667.8</v>
      </c>
    </row>
    <row r="281" spans="1:13" ht="14.4" customHeight="1" x14ac:dyDescent="0.3">
      <c r="A281" s="747" t="s">
        <v>586</v>
      </c>
      <c r="B281" s="748" t="s">
        <v>2134</v>
      </c>
      <c r="C281" s="748" t="s">
        <v>2138</v>
      </c>
      <c r="D281" s="748" t="s">
        <v>2136</v>
      </c>
      <c r="E281" s="748" t="s">
        <v>2139</v>
      </c>
      <c r="F281" s="752"/>
      <c r="G281" s="752"/>
      <c r="H281" s="766">
        <v>0</v>
      </c>
      <c r="I281" s="752">
        <v>10</v>
      </c>
      <c r="J281" s="752">
        <v>528.80000000000007</v>
      </c>
      <c r="K281" s="766">
        <v>1</v>
      </c>
      <c r="L281" s="752">
        <v>10</v>
      </c>
      <c r="M281" s="753">
        <v>528.80000000000007</v>
      </c>
    </row>
    <row r="282" spans="1:13" ht="14.4" customHeight="1" x14ac:dyDescent="0.3">
      <c r="A282" s="747" t="s">
        <v>586</v>
      </c>
      <c r="B282" s="748" t="s">
        <v>2439</v>
      </c>
      <c r="C282" s="748" t="s">
        <v>2440</v>
      </c>
      <c r="D282" s="748" t="s">
        <v>2441</v>
      </c>
      <c r="E282" s="748" t="s">
        <v>2442</v>
      </c>
      <c r="F282" s="752"/>
      <c r="G282" s="752"/>
      <c r="H282" s="766">
        <v>0</v>
      </c>
      <c r="I282" s="752">
        <v>3</v>
      </c>
      <c r="J282" s="752">
        <v>1106.9099999999999</v>
      </c>
      <c r="K282" s="766">
        <v>1</v>
      </c>
      <c r="L282" s="752">
        <v>3</v>
      </c>
      <c r="M282" s="753">
        <v>1106.9099999999999</v>
      </c>
    </row>
    <row r="283" spans="1:13" ht="14.4" customHeight="1" x14ac:dyDescent="0.3">
      <c r="A283" s="747" t="s">
        <v>586</v>
      </c>
      <c r="B283" s="748" t="s">
        <v>2140</v>
      </c>
      <c r="C283" s="748" t="s">
        <v>2144</v>
      </c>
      <c r="D283" s="748" t="s">
        <v>2145</v>
      </c>
      <c r="E283" s="748" t="s">
        <v>2146</v>
      </c>
      <c r="F283" s="752"/>
      <c r="G283" s="752"/>
      <c r="H283" s="766">
        <v>0</v>
      </c>
      <c r="I283" s="752">
        <v>1</v>
      </c>
      <c r="J283" s="752">
        <v>2113.75</v>
      </c>
      <c r="K283" s="766">
        <v>1</v>
      </c>
      <c r="L283" s="752">
        <v>1</v>
      </c>
      <c r="M283" s="753">
        <v>2113.75</v>
      </c>
    </row>
    <row r="284" spans="1:13" ht="14.4" customHeight="1" x14ac:dyDescent="0.3">
      <c r="A284" s="747" t="s">
        <v>586</v>
      </c>
      <c r="B284" s="748" t="s">
        <v>2149</v>
      </c>
      <c r="C284" s="748" t="s">
        <v>2150</v>
      </c>
      <c r="D284" s="748" t="s">
        <v>2151</v>
      </c>
      <c r="E284" s="748" t="s">
        <v>685</v>
      </c>
      <c r="F284" s="752"/>
      <c r="G284" s="752"/>
      <c r="H284" s="766">
        <v>0</v>
      </c>
      <c r="I284" s="752">
        <v>1</v>
      </c>
      <c r="J284" s="752">
        <v>422.83</v>
      </c>
      <c r="K284" s="766">
        <v>1</v>
      </c>
      <c r="L284" s="752">
        <v>1</v>
      </c>
      <c r="M284" s="753">
        <v>422.83</v>
      </c>
    </row>
    <row r="285" spans="1:13" ht="14.4" customHeight="1" x14ac:dyDescent="0.3">
      <c r="A285" s="747" t="s">
        <v>586</v>
      </c>
      <c r="B285" s="748" t="s">
        <v>2156</v>
      </c>
      <c r="C285" s="748" t="s">
        <v>2157</v>
      </c>
      <c r="D285" s="748" t="s">
        <v>615</v>
      </c>
      <c r="E285" s="748" t="s">
        <v>616</v>
      </c>
      <c r="F285" s="752"/>
      <c r="G285" s="752"/>
      <c r="H285" s="766">
        <v>0</v>
      </c>
      <c r="I285" s="752">
        <v>4</v>
      </c>
      <c r="J285" s="752">
        <v>216.03999999999996</v>
      </c>
      <c r="K285" s="766">
        <v>1</v>
      </c>
      <c r="L285" s="752">
        <v>4</v>
      </c>
      <c r="M285" s="753">
        <v>216.03999999999996</v>
      </c>
    </row>
    <row r="286" spans="1:13" ht="14.4" customHeight="1" x14ac:dyDescent="0.3">
      <c r="A286" s="747" t="s">
        <v>586</v>
      </c>
      <c r="B286" s="748" t="s">
        <v>2156</v>
      </c>
      <c r="C286" s="748" t="s">
        <v>2158</v>
      </c>
      <c r="D286" s="748" t="s">
        <v>615</v>
      </c>
      <c r="E286" s="748" t="s">
        <v>617</v>
      </c>
      <c r="F286" s="752"/>
      <c r="G286" s="752"/>
      <c r="H286" s="766">
        <v>0</v>
      </c>
      <c r="I286" s="752">
        <v>1</v>
      </c>
      <c r="J286" s="752">
        <v>48.130000000000024</v>
      </c>
      <c r="K286" s="766">
        <v>1</v>
      </c>
      <c r="L286" s="752">
        <v>1</v>
      </c>
      <c r="M286" s="753">
        <v>48.130000000000024</v>
      </c>
    </row>
    <row r="287" spans="1:13" ht="14.4" customHeight="1" x14ac:dyDescent="0.3">
      <c r="A287" s="747" t="s">
        <v>586</v>
      </c>
      <c r="B287" s="748" t="s">
        <v>2156</v>
      </c>
      <c r="C287" s="748" t="s">
        <v>2443</v>
      </c>
      <c r="D287" s="748" t="s">
        <v>1484</v>
      </c>
      <c r="E287" s="748" t="s">
        <v>616</v>
      </c>
      <c r="F287" s="752">
        <v>3</v>
      </c>
      <c r="G287" s="752">
        <v>155.01</v>
      </c>
      <c r="H287" s="766">
        <v>1</v>
      </c>
      <c r="I287" s="752"/>
      <c r="J287" s="752"/>
      <c r="K287" s="766">
        <v>0</v>
      </c>
      <c r="L287" s="752">
        <v>3</v>
      </c>
      <c r="M287" s="753">
        <v>155.01</v>
      </c>
    </row>
    <row r="288" spans="1:13" ht="14.4" customHeight="1" x14ac:dyDescent="0.3">
      <c r="A288" s="747" t="s">
        <v>586</v>
      </c>
      <c r="B288" s="748" t="s">
        <v>2156</v>
      </c>
      <c r="C288" s="748" t="s">
        <v>2159</v>
      </c>
      <c r="D288" s="748" t="s">
        <v>2160</v>
      </c>
      <c r="E288" s="748" t="s">
        <v>2161</v>
      </c>
      <c r="F288" s="752">
        <v>9</v>
      </c>
      <c r="G288" s="752">
        <v>243.09</v>
      </c>
      <c r="H288" s="766">
        <v>1</v>
      </c>
      <c r="I288" s="752"/>
      <c r="J288" s="752"/>
      <c r="K288" s="766">
        <v>0</v>
      </c>
      <c r="L288" s="752">
        <v>9</v>
      </c>
      <c r="M288" s="753">
        <v>243.09</v>
      </c>
    </row>
    <row r="289" spans="1:13" ht="14.4" customHeight="1" x14ac:dyDescent="0.3">
      <c r="A289" s="747" t="s">
        <v>586</v>
      </c>
      <c r="B289" s="748" t="s">
        <v>2162</v>
      </c>
      <c r="C289" s="748" t="s">
        <v>2163</v>
      </c>
      <c r="D289" s="748" t="s">
        <v>2164</v>
      </c>
      <c r="E289" s="748" t="s">
        <v>2165</v>
      </c>
      <c r="F289" s="752">
        <v>1</v>
      </c>
      <c r="G289" s="752">
        <v>474.2299999999999</v>
      </c>
      <c r="H289" s="766">
        <v>1</v>
      </c>
      <c r="I289" s="752"/>
      <c r="J289" s="752"/>
      <c r="K289" s="766">
        <v>0</v>
      </c>
      <c r="L289" s="752">
        <v>1</v>
      </c>
      <c r="M289" s="753">
        <v>474.2299999999999</v>
      </c>
    </row>
    <row r="290" spans="1:13" ht="14.4" customHeight="1" x14ac:dyDescent="0.3">
      <c r="A290" s="747" t="s">
        <v>586</v>
      </c>
      <c r="B290" s="748" t="s">
        <v>2162</v>
      </c>
      <c r="C290" s="748" t="s">
        <v>2166</v>
      </c>
      <c r="D290" s="748" t="s">
        <v>2164</v>
      </c>
      <c r="E290" s="748" t="s">
        <v>2167</v>
      </c>
      <c r="F290" s="752">
        <v>1</v>
      </c>
      <c r="G290" s="752">
        <v>310.27999999999997</v>
      </c>
      <c r="H290" s="766">
        <v>1</v>
      </c>
      <c r="I290" s="752"/>
      <c r="J290" s="752"/>
      <c r="K290" s="766">
        <v>0</v>
      </c>
      <c r="L290" s="752">
        <v>1</v>
      </c>
      <c r="M290" s="753">
        <v>310.27999999999997</v>
      </c>
    </row>
    <row r="291" spans="1:13" ht="14.4" customHeight="1" x14ac:dyDescent="0.3">
      <c r="A291" s="747" t="s">
        <v>586</v>
      </c>
      <c r="B291" s="748" t="s">
        <v>2168</v>
      </c>
      <c r="C291" s="748" t="s">
        <v>2169</v>
      </c>
      <c r="D291" s="748" t="s">
        <v>2170</v>
      </c>
      <c r="E291" s="748" t="s">
        <v>2171</v>
      </c>
      <c r="F291" s="752">
        <v>4</v>
      </c>
      <c r="G291" s="752">
        <v>693.52</v>
      </c>
      <c r="H291" s="766">
        <v>1</v>
      </c>
      <c r="I291" s="752"/>
      <c r="J291" s="752"/>
      <c r="K291" s="766">
        <v>0</v>
      </c>
      <c r="L291" s="752">
        <v>4</v>
      </c>
      <c r="M291" s="753">
        <v>693.52</v>
      </c>
    </row>
    <row r="292" spans="1:13" ht="14.4" customHeight="1" x14ac:dyDescent="0.3">
      <c r="A292" s="747" t="s">
        <v>586</v>
      </c>
      <c r="B292" s="748" t="s">
        <v>2168</v>
      </c>
      <c r="C292" s="748" t="s">
        <v>2172</v>
      </c>
      <c r="D292" s="748" t="s">
        <v>2170</v>
      </c>
      <c r="E292" s="748" t="s">
        <v>2173</v>
      </c>
      <c r="F292" s="752">
        <v>9</v>
      </c>
      <c r="G292" s="752">
        <v>3319.8599999999997</v>
      </c>
      <c r="H292" s="766">
        <v>1</v>
      </c>
      <c r="I292" s="752"/>
      <c r="J292" s="752"/>
      <c r="K292" s="766">
        <v>0</v>
      </c>
      <c r="L292" s="752">
        <v>9</v>
      </c>
      <c r="M292" s="753">
        <v>3319.8599999999997</v>
      </c>
    </row>
    <row r="293" spans="1:13" ht="14.4" customHeight="1" x14ac:dyDescent="0.3">
      <c r="A293" s="747" t="s">
        <v>586</v>
      </c>
      <c r="B293" s="748" t="s">
        <v>2168</v>
      </c>
      <c r="C293" s="748" t="s">
        <v>2174</v>
      </c>
      <c r="D293" s="748" t="s">
        <v>2170</v>
      </c>
      <c r="E293" s="748" t="s">
        <v>2175</v>
      </c>
      <c r="F293" s="752">
        <v>7</v>
      </c>
      <c r="G293" s="752">
        <v>5421.41</v>
      </c>
      <c r="H293" s="766">
        <v>1</v>
      </c>
      <c r="I293" s="752"/>
      <c r="J293" s="752"/>
      <c r="K293" s="766">
        <v>0</v>
      </c>
      <c r="L293" s="752">
        <v>7</v>
      </c>
      <c r="M293" s="753">
        <v>5421.41</v>
      </c>
    </row>
    <row r="294" spans="1:13" ht="14.4" customHeight="1" x14ac:dyDescent="0.3">
      <c r="A294" s="747" t="s">
        <v>586</v>
      </c>
      <c r="B294" s="748" t="s">
        <v>2444</v>
      </c>
      <c r="C294" s="748" t="s">
        <v>2445</v>
      </c>
      <c r="D294" s="748" t="s">
        <v>2446</v>
      </c>
      <c r="E294" s="748" t="s">
        <v>2447</v>
      </c>
      <c r="F294" s="752">
        <v>1</v>
      </c>
      <c r="G294" s="752">
        <v>591.36999999999989</v>
      </c>
      <c r="H294" s="766">
        <v>1</v>
      </c>
      <c r="I294" s="752"/>
      <c r="J294" s="752"/>
      <c r="K294" s="766">
        <v>0</v>
      </c>
      <c r="L294" s="752">
        <v>1</v>
      </c>
      <c r="M294" s="753">
        <v>591.36999999999989</v>
      </c>
    </row>
    <row r="295" spans="1:13" ht="14.4" customHeight="1" x14ac:dyDescent="0.3">
      <c r="A295" s="747" t="s">
        <v>586</v>
      </c>
      <c r="B295" s="748" t="s">
        <v>2444</v>
      </c>
      <c r="C295" s="748" t="s">
        <v>2448</v>
      </c>
      <c r="D295" s="748" t="s">
        <v>2446</v>
      </c>
      <c r="E295" s="748" t="s">
        <v>2449</v>
      </c>
      <c r="F295" s="752">
        <v>4</v>
      </c>
      <c r="G295" s="752">
        <v>3647.4000000000005</v>
      </c>
      <c r="H295" s="766">
        <v>1</v>
      </c>
      <c r="I295" s="752"/>
      <c r="J295" s="752"/>
      <c r="K295" s="766">
        <v>0</v>
      </c>
      <c r="L295" s="752">
        <v>4</v>
      </c>
      <c r="M295" s="753">
        <v>3647.4000000000005</v>
      </c>
    </row>
    <row r="296" spans="1:13" ht="14.4" customHeight="1" x14ac:dyDescent="0.3">
      <c r="A296" s="747" t="s">
        <v>586</v>
      </c>
      <c r="B296" s="748" t="s">
        <v>2176</v>
      </c>
      <c r="C296" s="748" t="s">
        <v>2177</v>
      </c>
      <c r="D296" s="748" t="s">
        <v>2178</v>
      </c>
      <c r="E296" s="748" t="s">
        <v>2179</v>
      </c>
      <c r="F296" s="752"/>
      <c r="G296" s="752"/>
      <c r="H296" s="766">
        <v>0</v>
      </c>
      <c r="I296" s="752">
        <v>56</v>
      </c>
      <c r="J296" s="752">
        <v>2431.5199999999995</v>
      </c>
      <c r="K296" s="766">
        <v>1</v>
      </c>
      <c r="L296" s="752">
        <v>56</v>
      </c>
      <c r="M296" s="753">
        <v>2431.5199999999995</v>
      </c>
    </row>
    <row r="297" spans="1:13" ht="14.4" customHeight="1" x14ac:dyDescent="0.3">
      <c r="A297" s="747" t="s">
        <v>586</v>
      </c>
      <c r="B297" s="748" t="s">
        <v>2180</v>
      </c>
      <c r="C297" s="748" t="s">
        <v>2181</v>
      </c>
      <c r="D297" s="748" t="s">
        <v>1110</v>
      </c>
      <c r="E297" s="748" t="s">
        <v>1112</v>
      </c>
      <c r="F297" s="752"/>
      <c r="G297" s="752"/>
      <c r="H297" s="766">
        <v>0</v>
      </c>
      <c r="I297" s="752">
        <v>99</v>
      </c>
      <c r="J297" s="752">
        <v>3341.2599999999998</v>
      </c>
      <c r="K297" s="766">
        <v>1</v>
      </c>
      <c r="L297" s="752">
        <v>99</v>
      </c>
      <c r="M297" s="753">
        <v>3341.2599999999998</v>
      </c>
    </row>
    <row r="298" spans="1:13" ht="14.4" customHeight="1" x14ac:dyDescent="0.3">
      <c r="A298" s="747" t="s">
        <v>586</v>
      </c>
      <c r="B298" s="748" t="s">
        <v>2180</v>
      </c>
      <c r="C298" s="748" t="s">
        <v>2182</v>
      </c>
      <c r="D298" s="748" t="s">
        <v>1110</v>
      </c>
      <c r="E298" s="748" t="s">
        <v>2183</v>
      </c>
      <c r="F298" s="752"/>
      <c r="G298" s="752"/>
      <c r="H298" s="766">
        <v>0</v>
      </c>
      <c r="I298" s="752">
        <v>15</v>
      </c>
      <c r="J298" s="752">
        <v>759.59999999999991</v>
      </c>
      <c r="K298" s="766">
        <v>1</v>
      </c>
      <c r="L298" s="752">
        <v>15</v>
      </c>
      <c r="M298" s="753">
        <v>759.59999999999991</v>
      </c>
    </row>
    <row r="299" spans="1:13" ht="14.4" customHeight="1" x14ac:dyDescent="0.3">
      <c r="A299" s="747" t="s">
        <v>586</v>
      </c>
      <c r="B299" s="748" t="s">
        <v>2180</v>
      </c>
      <c r="C299" s="748" t="s">
        <v>2184</v>
      </c>
      <c r="D299" s="748" t="s">
        <v>1110</v>
      </c>
      <c r="E299" s="748" t="s">
        <v>2185</v>
      </c>
      <c r="F299" s="752"/>
      <c r="G299" s="752"/>
      <c r="H299" s="766">
        <v>0</v>
      </c>
      <c r="I299" s="752">
        <v>19</v>
      </c>
      <c r="J299" s="752">
        <v>962.46</v>
      </c>
      <c r="K299" s="766">
        <v>1</v>
      </c>
      <c r="L299" s="752">
        <v>19</v>
      </c>
      <c r="M299" s="753">
        <v>962.46</v>
      </c>
    </row>
    <row r="300" spans="1:13" ht="14.4" customHeight="1" x14ac:dyDescent="0.3">
      <c r="A300" s="747" t="s">
        <v>586</v>
      </c>
      <c r="B300" s="748" t="s">
        <v>2195</v>
      </c>
      <c r="C300" s="748" t="s">
        <v>2196</v>
      </c>
      <c r="D300" s="748" t="s">
        <v>2197</v>
      </c>
      <c r="E300" s="748" t="s">
        <v>2198</v>
      </c>
      <c r="F300" s="752"/>
      <c r="G300" s="752"/>
      <c r="H300" s="766">
        <v>0</v>
      </c>
      <c r="I300" s="752">
        <v>1</v>
      </c>
      <c r="J300" s="752">
        <v>58.529999999999987</v>
      </c>
      <c r="K300" s="766">
        <v>1</v>
      </c>
      <c r="L300" s="752">
        <v>1</v>
      </c>
      <c r="M300" s="753">
        <v>58.529999999999987</v>
      </c>
    </row>
    <row r="301" spans="1:13" ht="14.4" customHeight="1" x14ac:dyDescent="0.3">
      <c r="A301" s="747" t="s">
        <v>586</v>
      </c>
      <c r="B301" s="748" t="s">
        <v>2450</v>
      </c>
      <c r="C301" s="748" t="s">
        <v>2451</v>
      </c>
      <c r="D301" s="748" t="s">
        <v>2452</v>
      </c>
      <c r="E301" s="748" t="s">
        <v>2453</v>
      </c>
      <c r="F301" s="752"/>
      <c r="G301" s="752"/>
      <c r="H301" s="766">
        <v>0</v>
      </c>
      <c r="I301" s="752">
        <v>6</v>
      </c>
      <c r="J301" s="752">
        <v>1038.6000000000001</v>
      </c>
      <c r="K301" s="766">
        <v>1</v>
      </c>
      <c r="L301" s="752">
        <v>6</v>
      </c>
      <c r="M301" s="753">
        <v>1038.6000000000001</v>
      </c>
    </row>
    <row r="302" spans="1:13" ht="14.4" customHeight="1" x14ac:dyDescent="0.3">
      <c r="A302" s="747" t="s">
        <v>586</v>
      </c>
      <c r="B302" s="748" t="s">
        <v>2450</v>
      </c>
      <c r="C302" s="748" t="s">
        <v>2454</v>
      </c>
      <c r="D302" s="748" t="s">
        <v>2452</v>
      </c>
      <c r="E302" s="748" t="s">
        <v>2455</v>
      </c>
      <c r="F302" s="752"/>
      <c r="G302" s="752"/>
      <c r="H302" s="766">
        <v>0</v>
      </c>
      <c r="I302" s="752">
        <v>6</v>
      </c>
      <c r="J302" s="752">
        <v>2495.8200000000002</v>
      </c>
      <c r="K302" s="766">
        <v>1</v>
      </c>
      <c r="L302" s="752">
        <v>6</v>
      </c>
      <c r="M302" s="753">
        <v>2495.8200000000002</v>
      </c>
    </row>
    <row r="303" spans="1:13" ht="14.4" customHeight="1" x14ac:dyDescent="0.3">
      <c r="A303" s="747" t="s">
        <v>586</v>
      </c>
      <c r="B303" s="748" t="s">
        <v>2209</v>
      </c>
      <c r="C303" s="748" t="s">
        <v>2456</v>
      </c>
      <c r="D303" s="748" t="s">
        <v>1662</v>
      </c>
      <c r="E303" s="748" t="s">
        <v>1663</v>
      </c>
      <c r="F303" s="752">
        <v>1</v>
      </c>
      <c r="G303" s="752">
        <v>239.16</v>
      </c>
      <c r="H303" s="766">
        <v>1</v>
      </c>
      <c r="I303" s="752"/>
      <c r="J303" s="752"/>
      <c r="K303" s="766">
        <v>0</v>
      </c>
      <c r="L303" s="752">
        <v>1</v>
      </c>
      <c r="M303" s="753">
        <v>239.16</v>
      </c>
    </row>
    <row r="304" spans="1:13" ht="14.4" customHeight="1" x14ac:dyDescent="0.3">
      <c r="A304" s="747" t="s">
        <v>586</v>
      </c>
      <c r="B304" s="748" t="s">
        <v>2212</v>
      </c>
      <c r="C304" s="748" t="s">
        <v>2213</v>
      </c>
      <c r="D304" s="748" t="s">
        <v>1093</v>
      </c>
      <c r="E304" s="748" t="s">
        <v>2214</v>
      </c>
      <c r="F304" s="752"/>
      <c r="G304" s="752"/>
      <c r="H304" s="766">
        <v>0</v>
      </c>
      <c r="I304" s="752">
        <v>9</v>
      </c>
      <c r="J304" s="752">
        <v>3885.84</v>
      </c>
      <c r="K304" s="766">
        <v>1</v>
      </c>
      <c r="L304" s="752">
        <v>9</v>
      </c>
      <c r="M304" s="753">
        <v>3885.84</v>
      </c>
    </row>
    <row r="305" spans="1:13" ht="14.4" customHeight="1" x14ac:dyDescent="0.3">
      <c r="A305" s="747" t="s">
        <v>586</v>
      </c>
      <c r="B305" s="748" t="s">
        <v>2212</v>
      </c>
      <c r="C305" s="748" t="s">
        <v>2215</v>
      </c>
      <c r="D305" s="748" t="s">
        <v>1095</v>
      </c>
      <c r="E305" s="748" t="s">
        <v>2216</v>
      </c>
      <c r="F305" s="752"/>
      <c r="G305" s="752"/>
      <c r="H305" s="766">
        <v>0</v>
      </c>
      <c r="I305" s="752">
        <v>4</v>
      </c>
      <c r="J305" s="752">
        <v>668.06</v>
      </c>
      <c r="K305" s="766">
        <v>1</v>
      </c>
      <c r="L305" s="752">
        <v>4</v>
      </c>
      <c r="M305" s="753">
        <v>668.06</v>
      </c>
    </row>
    <row r="306" spans="1:13" ht="14.4" customHeight="1" x14ac:dyDescent="0.3">
      <c r="A306" s="747" t="s">
        <v>586</v>
      </c>
      <c r="B306" s="748" t="s">
        <v>2217</v>
      </c>
      <c r="C306" s="748" t="s">
        <v>2457</v>
      </c>
      <c r="D306" s="748" t="s">
        <v>2458</v>
      </c>
      <c r="E306" s="748" t="s">
        <v>2459</v>
      </c>
      <c r="F306" s="752">
        <v>2</v>
      </c>
      <c r="G306" s="752">
        <v>1913.3000000000002</v>
      </c>
      <c r="H306" s="766">
        <v>1</v>
      </c>
      <c r="I306" s="752"/>
      <c r="J306" s="752"/>
      <c r="K306" s="766">
        <v>0</v>
      </c>
      <c r="L306" s="752">
        <v>2</v>
      </c>
      <c r="M306" s="753">
        <v>1913.3000000000002</v>
      </c>
    </row>
    <row r="307" spans="1:13" ht="14.4" customHeight="1" x14ac:dyDescent="0.3">
      <c r="A307" s="747" t="s">
        <v>586</v>
      </c>
      <c r="B307" s="748" t="s">
        <v>2221</v>
      </c>
      <c r="C307" s="748" t="s">
        <v>2222</v>
      </c>
      <c r="D307" s="748" t="s">
        <v>2223</v>
      </c>
      <c r="E307" s="748" t="s">
        <v>2224</v>
      </c>
      <c r="F307" s="752"/>
      <c r="G307" s="752"/>
      <c r="H307" s="766">
        <v>0</v>
      </c>
      <c r="I307" s="752">
        <v>7</v>
      </c>
      <c r="J307" s="752">
        <v>330.33</v>
      </c>
      <c r="K307" s="766">
        <v>1</v>
      </c>
      <c r="L307" s="752">
        <v>7</v>
      </c>
      <c r="M307" s="753">
        <v>330.33</v>
      </c>
    </row>
    <row r="308" spans="1:13" ht="14.4" customHeight="1" x14ac:dyDescent="0.3">
      <c r="A308" s="747" t="s">
        <v>586</v>
      </c>
      <c r="B308" s="748" t="s">
        <v>2221</v>
      </c>
      <c r="C308" s="748" t="s">
        <v>2225</v>
      </c>
      <c r="D308" s="748" t="s">
        <v>2223</v>
      </c>
      <c r="E308" s="748" t="s">
        <v>2226</v>
      </c>
      <c r="F308" s="752"/>
      <c r="G308" s="752"/>
      <c r="H308" s="766">
        <v>0</v>
      </c>
      <c r="I308" s="752">
        <v>3</v>
      </c>
      <c r="J308" s="752">
        <v>1063.47</v>
      </c>
      <c r="K308" s="766">
        <v>1</v>
      </c>
      <c r="L308" s="752">
        <v>3</v>
      </c>
      <c r="M308" s="753">
        <v>1063.47</v>
      </c>
    </row>
    <row r="309" spans="1:13" ht="14.4" customHeight="1" x14ac:dyDescent="0.3">
      <c r="A309" s="747" t="s">
        <v>586</v>
      </c>
      <c r="B309" s="748" t="s">
        <v>2231</v>
      </c>
      <c r="C309" s="748" t="s">
        <v>2232</v>
      </c>
      <c r="D309" s="748" t="s">
        <v>2233</v>
      </c>
      <c r="E309" s="748" t="s">
        <v>2234</v>
      </c>
      <c r="F309" s="752"/>
      <c r="G309" s="752"/>
      <c r="H309" s="766">
        <v>0</v>
      </c>
      <c r="I309" s="752">
        <v>1</v>
      </c>
      <c r="J309" s="752">
        <v>19.580000000000002</v>
      </c>
      <c r="K309" s="766">
        <v>1</v>
      </c>
      <c r="L309" s="752">
        <v>1</v>
      </c>
      <c r="M309" s="753">
        <v>19.580000000000002</v>
      </c>
    </row>
    <row r="310" spans="1:13" ht="14.4" customHeight="1" x14ac:dyDescent="0.3">
      <c r="A310" s="747" t="s">
        <v>586</v>
      </c>
      <c r="B310" s="748" t="s">
        <v>2231</v>
      </c>
      <c r="C310" s="748" t="s">
        <v>2235</v>
      </c>
      <c r="D310" s="748" t="s">
        <v>2233</v>
      </c>
      <c r="E310" s="748" t="s">
        <v>2236</v>
      </c>
      <c r="F310" s="752"/>
      <c r="G310" s="752"/>
      <c r="H310" s="766">
        <v>0</v>
      </c>
      <c r="I310" s="752">
        <v>18</v>
      </c>
      <c r="J310" s="752">
        <v>164.39999999999998</v>
      </c>
      <c r="K310" s="766">
        <v>1</v>
      </c>
      <c r="L310" s="752">
        <v>18</v>
      </c>
      <c r="M310" s="753">
        <v>164.39999999999998</v>
      </c>
    </row>
    <row r="311" spans="1:13" ht="14.4" customHeight="1" x14ac:dyDescent="0.3">
      <c r="A311" s="747" t="s">
        <v>586</v>
      </c>
      <c r="B311" s="748" t="s">
        <v>2237</v>
      </c>
      <c r="C311" s="748" t="s">
        <v>2238</v>
      </c>
      <c r="D311" s="748" t="s">
        <v>1333</v>
      </c>
      <c r="E311" s="748" t="s">
        <v>2239</v>
      </c>
      <c r="F311" s="752"/>
      <c r="G311" s="752"/>
      <c r="H311" s="766">
        <v>0</v>
      </c>
      <c r="I311" s="752">
        <v>11</v>
      </c>
      <c r="J311" s="752">
        <v>504.69999999999993</v>
      </c>
      <c r="K311" s="766">
        <v>1</v>
      </c>
      <c r="L311" s="752">
        <v>11</v>
      </c>
      <c r="M311" s="753">
        <v>504.69999999999993</v>
      </c>
    </row>
    <row r="312" spans="1:13" ht="14.4" customHeight="1" x14ac:dyDescent="0.3">
      <c r="A312" s="747" t="s">
        <v>586</v>
      </c>
      <c r="B312" s="748" t="s">
        <v>2242</v>
      </c>
      <c r="C312" s="748" t="s">
        <v>2243</v>
      </c>
      <c r="D312" s="748" t="s">
        <v>2244</v>
      </c>
      <c r="E312" s="748" t="s">
        <v>2245</v>
      </c>
      <c r="F312" s="752"/>
      <c r="G312" s="752"/>
      <c r="H312" s="766">
        <v>0</v>
      </c>
      <c r="I312" s="752">
        <v>5</v>
      </c>
      <c r="J312" s="752">
        <v>457.67000000000007</v>
      </c>
      <c r="K312" s="766">
        <v>1</v>
      </c>
      <c r="L312" s="752">
        <v>5</v>
      </c>
      <c r="M312" s="753">
        <v>457.67000000000007</v>
      </c>
    </row>
    <row r="313" spans="1:13" ht="14.4" customHeight="1" x14ac:dyDescent="0.3">
      <c r="A313" s="747" t="s">
        <v>586</v>
      </c>
      <c r="B313" s="748" t="s">
        <v>2246</v>
      </c>
      <c r="C313" s="748" t="s">
        <v>2250</v>
      </c>
      <c r="D313" s="748" t="s">
        <v>2248</v>
      </c>
      <c r="E313" s="748" t="s">
        <v>2251</v>
      </c>
      <c r="F313" s="752"/>
      <c r="G313" s="752"/>
      <c r="H313" s="766">
        <v>0</v>
      </c>
      <c r="I313" s="752">
        <v>2</v>
      </c>
      <c r="J313" s="752">
        <v>201.16</v>
      </c>
      <c r="K313" s="766">
        <v>1</v>
      </c>
      <c r="L313" s="752">
        <v>2</v>
      </c>
      <c r="M313" s="753">
        <v>201.16</v>
      </c>
    </row>
    <row r="314" spans="1:13" ht="14.4" customHeight="1" x14ac:dyDescent="0.3">
      <c r="A314" s="747" t="s">
        <v>586</v>
      </c>
      <c r="B314" s="748" t="s">
        <v>2246</v>
      </c>
      <c r="C314" s="748" t="s">
        <v>2460</v>
      </c>
      <c r="D314" s="748" t="s">
        <v>2248</v>
      </c>
      <c r="E314" s="748" t="s">
        <v>2461</v>
      </c>
      <c r="F314" s="752"/>
      <c r="G314" s="752"/>
      <c r="H314" s="766">
        <v>0</v>
      </c>
      <c r="I314" s="752">
        <v>3</v>
      </c>
      <c r="J314" s="752">
        <v>530.36</v>
      </c>
      <c r="K314" s="766">
        <v>1</v>
      </c>
      <c r="L314" s="752">
        <v>3</v>
      </c>
      <c r="M314" s="753">
        <v>530.36</v>
      </c>
    </row>
    <row r="315" spans="1:13" ht="14.4" customHeight="1" x14ac:dyDescent="0.3">
      <c r="A315" s="747" t="s">
        <v>586</v>
      </c>
      <c r="B315" s="748" t="s">
        <v>2252</v>
      </c>
      <c r="C315" s="748" t="s">
        <v>2256</v>
      </c>
      <c r="D315" s="748" t="s">
        <v>2257</v>
      </c>
      <c r="E315" s="748" t="s">
        <v>2255</v>
      </c>
      <c r="F315" s="752"/>
      <c r="G315" s="752"/>
      <c r="H315" s="766">
        <v>0</v>
      </c>
      <c r="I315" s="752">
        <v>2</v>
      </c>
      <c r="J315" s="752">
        <v>277.02000000000004</v>
      </c>
      <c r="K315" s="766">
        <v>1</v>
      </c>
      <c r="L315" s="752">
        <v>2</v>
      </c>
      <c r="M315" s="753">
        <v>277.02000000000004</v>
      </c>
    </row>
    <row r="316" spans="1:13" ht="14.4" customHeight="1" x14ac:dyDescent="0.3">
      <c r="A316" s="747" t="s">
        <v>586</v>
      </c>
      <c r="B316" s="748" t="s">
        <v>2266</v>
      </c>
      <c r="C316" s="748" t="s">
        <v>2267</v>
      </c>
      <c r="D316" s="748" t="s">
        <v>724</v>
      </c>
      <c r="E316" s="748" t="s">
        <v>2022</v>
      </c>
      <c r="F316" s="752"/>
      <c r="G316" s="752"/>
      <c r="H316" s="766">
        <v>0</v>
      </c>
      <c r="I316" s="752">
        <v>1</v>
      </c>
      <c r="J316" s="752">
        <v>70.399999999999991</v>
      </c>
      <c r="K316" s="766">
        <v>1</v>
      </c>
      <c r="L316" s="752">
        <v>1</v>
      </c>
      <c r="M316" s="753">
        <v>70.399999999999991</v>
      </c>
    </row>
    <row r="317" spans="1:13" ht="14.4" customHeight="1" x14ac:dyDescent="0.3">
      <c r="A317" s="747" t="s">
        <v>586</v>
      </c>
      <c r="B317" s="748" t="s">
        <v>2266</v>
      </c>
      <c r="C317" s="748" t="s">
        <v>2462</v>
      </c>
      <c r="D317" s="748" t="s">
        <v>1506</v>
      </c>
      <c r="E317" s="748" t="s">
        <v>2463</v>
      </c>
      <c r="F317" s="752"/>
      <c r="G317" s="752"/>
      <c r="H317" s="766">
        <v>0</v>
      </c>
      <c r="I317" s="752">
        <v>1</v>
      </c>
      <c r="J317" s="752">
        <v>111.89999999999999</v>
      </c>
      <c r="K317" s="766">
        <v>1</v>
      </c>
      <c r="L317" s="752">
        <v>1</v>
      </c>
      <c r="M317" s="753">
        <v>111.89999999999999</v>
      </c>
    </row>
    <row r="318" spans="1:13" ht="14.4" customHeight="1" x14ac:dyDescent="0.3">
      <c r="A318" s="747" t="s">
        <v>586</v>
      </c>
      <c r="B318" s="748" t="s">
        <v>2268</v>
      </c>
      <c r="C318" s="748" t="s">
        <v>2269</v>
      </c>
      <c r="D318" s="748" t="s">
        <v>2270</v>
      </c>
      <c r="E318" s="748" t="s">
        <v>2271</v>
      </c>
      <c r="F318" s="752"/>
      <c r="G318" s="752"/>
      <c r="H318" s="766">
        <v>0</v>
      </c>
      <c r="I318" s="752">
        <v>2</v>
      </c>
      <c r="J318" s="752">
        <v>395.16</v>
      </c>
      <c r="K318" s="766">
        <v>1</v>
      </c>
      <c r="L318" s="752">
        <v>2</v>
      </c>
      <c r="M318" s="753">
        <v>395.16</v>
      </c>
    </row>
    <row r="319" spans="1:13" ht="14.4" customHeight="1" x14ac:dyDescent="0.3">
      <c r="A319" s="747" t="s">
        <v>586</v>
      </c>
      <c r="B319" s="748" t="s">
        <v>2274</v>
      </c>
      <c r="C319" s="748" t="s">
        <v>2464</v>
      </c>
      <c r="D319" s="748" t="s">
        <v>2465</v>
      </c>
      <c r="E319" s="748" t="s">
        <v>661</v>
      </c>
      <c r="F319" s="752">
        <v>2</v>
      </c>
      <c r="G319" s="752">
        <v>154.48000000000002</v>
      </c>
      <c r="H319" s="766">
        <v>1</v>
      </c>
      <c r="I319" s="752"/>
      <c r="J319" s="752"/>
      <c r="K319" s="766">
        <v>0</v>
      </c>
      <c r="L319" s="752">
        <v>2</v>
      </c>
      <c r="M319" s="753">
        <v>154.48000000000002</v>
      </c>
    </row>
    <row r="320" spans="1:13" ht="14.4" customHeight="1" x14ac:dyDescent="0.3">
      <c r="A320" s="747" t="s">
        <v>586</v>
      </c>
      <c r="B320" s="748" t="s">
        <v>2290</v>
      </c>
      <c r="C320" s="748" t="s">
        <v>2291</v>
      </c>
      <c r="D320" s="748" t="s">
        <v>2292</v>
      </c>
      <c r="E320" s="748" t="s">
        <v>2293</v>
      </c>
      <c r="F320" s="752"/>
      <c r="G320" s="752"/>
      <c r="H320" s="766">
        <v>0</v>
      </c>
      <c r="I320" s="752">
        <v>1</v>
      </c>
      <c r="J320" s="752">
        <v>552.21</v>
      </c>
      <c r="K320" s="766">
        <v>1</v>
      </c>
      <c r="L320" s="752">
        <v>1</v>
      </c>
      <c r="M320" s="753">
        <v>552.21</v>
      </c>
    </row>
    <row r="321" spans="1:13" ht="14.4" customHeight="1" x14ac:dyDescent="0.3">
      <c r="A321" s="747" t="s">
        <v>586</v>
      </c>
      <c r="B321" s="748" t="s">
        <v>2290</v>
      </c>
      <c r="C321" s="748" t="s">
        <v>2466</v>
      </c>
      <c r="D321" s="748" t="s">
        <v>2292</v>
      </c>
      <c r="E321" s="748" t="s">
        <v>2467</v>
      </c>
      <c r="F321" s="752"/>
      <c r="G321" s="752"/>
      <c r="H321" s="766">
        <v>0</v>
      </c>
      <c r="I321" s="752">
        <v>1</v>
      </c>
      <c r="J321" s="752">
        <v>662.2</v>
      </c>
      <c r="K321" s="766">
        <v>1</v>
      </c>
      <c r="L321" s="752">
        <v>1</v>
      </c>
      <c r="M321" s="753">
        <v>662.2</v>
      </c>
    </row>
    <row r="322" spans="1:13" ht="14.4" customHeight="1" x14ac:dyDescent="0.3">
      <c r="A322" s="747" t="s">
        <v>586</v>
      </c>
      <c r="B322" s="748" t="s">
        <v>2298</v>
      </c>
      <c r="C322" s="748" t="s">
        <v>2468</v>
      </c>
      <c r="D322" s="748" t="s">
        <v>1328</v>
      </c>
      <c r="E322" s="748" t="s">
        <v>2469</v>
      </c>
      <c r="F322" s="752"/>
      <c r="G322" s="752"/>
      <c r="H322" s="766">
        <v>0</v>
      </c>
      <c r="I322" s="752">
        <v>1</v>
      </c>
      <c r="J322" s="752">
        <v>75.000000000000014</v>
      </c>
      <c r="K322" s="766">
        <v>1</v>
      </c>
      <c r="L322" s="752">
        <v>1</v>
      </c>
      <c r="M322" s="753">
        <v>75.000000000000014</v>
      </c>
    </row>
    <row r="323" spans="1:13" ht="14.4" customHeight="1" x14ac:dyDescent="0.3">
      <c r="A323" s="747" t="s">
        <v>586</v>
      </c>
      <c r="B323" s="748" t="s">
        <v>2298</v>
      </c>
      <c r="C323" s="748" t="s">
        <v>2299</v>
      </c>
      <c r="D323" s="748" t="s">
        <v>1328</v>
      </c>
      <c r="E323" s="748" t="s">
        <v>730</v>
      </c>
      <c r="F323" s="752"/>
      <c r="G323" s="752"/>
      <c r="H323" s="766">
        <v>0</v>
      </c>
      <c r="I323" s="752">
        <v>1</v>
      </c>
      <c r="J323" s="752">
        <v>29.85</v>
      </c>
      <c r="K323" s="766">
        <v>1</v>
      </c>
      <c r="L323" s="752">
        <v>1</v>
      </c>
      <c r="M323" s="753">
        <v>29.85</v>
      </c>
    </row>
    <row r="324" spans="1:13" ht="14.4" customHeight="1" x14ac:dyDescent="0.3">
      <c r="A324" s="747" t="s">
        <v>586</v>
      </c>
      <c r="B324" s="748" t="s">
        <v>2306</v>
      </c>
      <c r="C324" s="748" t="s">
        <v>2307</v>
      </c>
      <c r="D324" s="748" t="s">
        <v>1343</v>
      </c>
      <c r="E324" s="748" t="s">
        <v>1342</v>
      </c>
      <c r="F324" s="752"/>
      <c r="G324" s="752"/>
      <c r="H324" s="766">
        <v>0</v>
      </c>
      <c r="I324" s="752">
        <v>34</v>
      </c>
      <c r="J324" s="752">
        <v>5600.82</v>
      </c>
      <c r="K324" s="766">
        <v>1</v>
      </c>
      <c r="L324" s="752">
        <v>34</v>
      </c>
      <c r="M324" s="753">
        <v>5600.82</v>
      </c>
    </row>
    <row r="325" spans="1:13" ht="14.4" customHeight="1" x14ac:dyDescent="0.3">
      <c r="A325" s="747" t="s">
        <v>586</v>
      </c>
      <c r="B325" s="748" t="s">
        <v>2306</v>
      </c>
      <c r="C325" s="748" t="s">
        <v>2308</v>
      </c>
      <c r="D325" s="748" t="s">
        <v>1344</v>
      </c>
      <c r="E325" s="748" t="s">
        <v>1342</v>
      </c>
      <c r="F325" s="752"/>
      <c r="G325" s="752"/>
      <c r="H325" s="766">
        <v>0</v>
      </c>
      <c r="I325" s="752">
        <v>27</v>
      </c>
      <c r="J325" s="752">
        <v>4447.71</v>
      </c>
      <c r="K325" s="766">
        <v>1</v>
      </c>
      <c r="L325" s="752">
        <v>27</v>
      </c>
      <c r="M325" s="753">
        <v>4447.71</v>
      </c>
    </row>
    <row r="326" spans="1:13" ht="14.4" customHeight="1" x14ac:dyDescent="0.3">
      <c r="A326" s="747" t="s">
        <v>586</v>
      </c>
      <c r="B326" s="748" t="s">
        <v>2306</v>
      </c>
      <c r="C326" s="748" t="s">
        <v>2470</v>
      </c>
      <c r="D326" s="748" t="s">
        <v>1759</v>
      </c>
      <c r="E326" s="748" t="s">
        <v>2471</v>
      </c>
      <c r="F326" s="752"/>
      <c r="G326" s="752"/>
      <c r="H326" s="766">
        <v>0</v>
      </c>
      <c r="I326" s="752">
        <v>2</v>
      </c>
      <c r="J326" s="752">
        <v>336.82</v>
      </c>
      <c r="K326" s="766">
        <v>1</v>
      </c>
      <c r="L326" s="752">
        <v>2</v>
      </c>
      <c r="M326" s="753">
        <v>336.82</v>
      </c>
    </row>
    <row r="327" spans="1:13" ht="14.4" customHeight="1" x14ac:dyDescent="0.3">
      <c r="A327" s="747" t="s">
        <v>586</v>
      </c>
      <c r="B327" s="748" t="s">
        <v>2306</v>
      </c>
      <c r="C327" s="748" t="s">
        <v>2309</v>
      </c>
      <c r="D327" s="748" t="s">
        <v>1381</v>
      </c>
      <c r="E327" s="748" t="s">
        <v>2310</v>
      </c>
      <c r="F327" s="752"/>
      <c r="G327" s="752"/>
      <c r="H327" s="766">
        <v>0</v>
      </c>
      <c r="I327" s="752">
        <v>2</v>
      </c>
      <c r="J327" s="752">
        <v>391.9799999999999</v>
      </c>
      <c r="K327" s="766">
        <v>1</v>
      </c>
      <c r="L327" s="752">
        <v>2</v>
      </c>
      <c r="M327" s="753">
        <v>391.9799999999999</v>
      </c>
    </row>
    <row r="328" spans="1:13" ht="14.4" customHeight="1" x14ac:dyDescent="0.3">
      <c r="A328" s="747" t="s">
        <v>586</v>
      </c>
      <c r="B328" s="748" t="s">
        <v>2306</v>
      </c>
      <c r="C328" s="748" t="s">
        <v>2311</v>
      </c>
      <c r="D328" s="748" t="s">
        <v>1346</v>
      </c>
      <c r="E328" s="748" t="s">
        <v>1347</v>
      </c>
      <c r="F328" s="752"/>
      <c r="G328" s="752"/>
      <c r="H328" s="766">
        <v>0</v>
      </c>
      <c r="I328" s="752">
        <v>60</v>
      </c>
      <c r="J328" s="752">
        <v>2493.1200000000003</v>
      </c>
      <c r="K328" s="766">
        <v>1</v>
      </c>
      <c r="L328" s="752">
        <v>60</v>
      </c>
      <c r="M328" s="753">
        <v>2493.1200000000003</v>
      </c>
    </row>
    <row r="329" spans="1:13" ht="14.4" customHeight="1" x14ac:dyDescent="0.3">
      <c r="A329" s="747" t="s">
        <v>586</v>
      </c>
      <c r="B329" s="748" t="s">
        <v>2306</v>
      </c>
      <c r="C329" s="748" t="s">
        <v>2312</v>
      </c>
      <c r="D329" s="748" t="s">
        <v>1348</v>
      </c>
      <c r="E329" s="748" t="s">
        <v>1347</v>
      </c>
      <c r="F329" s="752"/>
      <c r="G329" s="752"/>
      <c r="H329" s="766">
        <v>0</v>
      </c>
      <c r="I329" s="752">
        <v>56</v>
      </c>
      <c r="J329" s="752">
        <v>2291.5200000000004</v>
      </c>
      <c r="K329" s="766">
        <v>1</v>
      </c>
      <c r="L329" s="752">
        <v>56</v>
      </c>
      <c r="M329" s="753">
        <v>2291.5200000000004</v>
      </c>
    </row>
    <row r="330" spans="1:13" ht="14.4" customHeight="1" x14ac:dyDescent="0.3">
      <c r="A330" s="747" t="s">
        <v>586</v>
      </c>
      <c r="B330" s="748" t="s">
        <v>2306</v>
      </c>
      <c r="C330" s="748" t="s">
        <v>2313</v>
      </c>
      <c r="D330" s="748" t="s">
        <v>1362</v>
      </c>
      <c r="E330" s="748" t="s">
        <v>1350</v>
      </c>
      <c r="F330" s="752"/>
      <c r="G330" s="752"/>
      <c r="H330" s="766">
        <v>0</v>
      </c>
      <c r="I330" s="752">
        <v>10</v>
      </c>
      <c r="J330" s="752">
        <v>1356</v>
      </c>
      <c r="K330" s="766">
        <v>1</v>
      </c>
      <c r="L330" s="752">
        <v>10</v>
      </c>
      <c r="M330" s="753">
        <v>1356</v>
      </c>
    </row>
    <row r="331" spans="1:13" ht="14.4" customHeight="1" x14ac:dyDescent="0.3">
      <c r="A331" s="747" t="s">
        <v>586</v>
      </c>
      <c r="B331" s="748" t="s">
        <v>2306</v>
      </c>
      <c r="C331" s="748" t="s">
        <v>2314</v>
      </c>
      <c r="D331" s="748" t="s">
        <v>1361</v>
      </c>
      <c r="E331" s="748" t="s">
        <v>1350</v>
      </c>
      <c r="F331" s="752"/>
      <c r="G331" s="752"/>
      <c r="H331" s="766">
        <v>0</v>
      </c>
      <c r="I331" s="752">
        <v>13</v>
      </c>
      <c r="J331" s="752">
        <v>1649.89</v>
      </c>
      <c r="K331" s="766">
        <v>1</v>
      </c>
      <c r="L331" s="752">
        <v>13</v>
      </c>
      <c r="M331" s="753">
        <v>1649.89</v>
      </c>
    </row>
    <row r="332" spans="1:13" ht="14.4" customHeight="1" x14ac:dyDescent="0.3">
      <c r="A332" s="747" t="s">
        <v>586</v>
      </c>
      <c r="B332" s="748" t="s">
        <v>2306</v>
      </c>
      <c r="C332" s="748" t="s">
        <v>2315</v>
      </c>
      <c r="D332" s="748" t="s">
        <v>1366</v>
      </c>
      <c r="E332" s="748" t="s">
        <v>1350</v>
      </c>
      <c r="F332" s="752"/>
      <c r="G332" s="752"/>
      <c r="H332" s="766">
        <v>0</v>
      </c>
      <c r="I332" s="752">
        <v>9</v>
      </c>
      <c r="J332" s="752">
        <v>1220.4000000000001</v>
      </c>
      <c r="K332" s="766">
        <v>1</v>
      </c>
      <c r="L332" s="752">
        <v>9</v>
      </c>
      <c r="M332" s="753">
        <v>1220.4000000000001</v>
      </c>
    </row>
    <row r="333" spans="1:13" ht="14.4" customHeight="1" x14ac:dyDescent="0.3">
      <c r="A333" s="747" t="s">
        <v>586</v>
      </c>
      <c r="B333" s="748" t="s">
        <v>2306</v>
      </c>
      <c r="C333" s="748" t="s">
        <v>2316</v>
      </c>
      <c r="D333" s="748" t="s">
        <v>1363</v>
      </c>
      <c r="E333" s="748" t="s">
        <v>1350</v>
      </c>
      <c r="F333" s="752"/>
      <c r="G333" s="752"/>
      <c r="H333" s="766">
        <v>0</v>
      </c>
      <c r="I333" s="752">
        <v>7</v>
      </c>
      <c r="J333" s="752">
        <v>949.19999999999993</v>
      </c>
      <c r="K333" s="766">
        <v>1</v>
      </c>
      <c r="L333" s="752">
        <v>7</v>
      </c>
      <c r="M333" s="753">
        <v>949.19999999999993</v>
      </c>
    </row>
    <row r="334" spans="1:13" ht="14.4" customHeight="1" x14ac:dyDescent="0.3">
      <c r="A334" s="747" t="s">
        <v>586</v>
      </c>
      <c r="B334" s="748" t="s">
        <v>2306</v>
      </c>
      <c r="C334" s="748" t="s">
        <v>2472</v>
      </c>
      <c r="D334" s="748" t="s">
        <v>1762</v>
      </c>
      <c r="E334" s="748" t="s">
        <v>1763</v>
      </c>
      <c r="F334" s="752"/>
      <c r="G334" s="752"/>
      <c r="H334" s="766">
        <v>0</v>
      </c>
      <c r="I334" s="752">
        <v>50</v>
      </c>
      <c r="J334" s="752">
        <v>2719</v>
      </c>
      <c r="K334" s="766">
        <v>1</v>
      </c>
      <c r="L334" s="752">
        <v>50</v>
      </c>
      <c r="M334" s="753">
        <v>2719</v>
      </c>
    </row>
    <row r="335" spans="1:13" ht="14.4" customHeight="1" x14ac:dyDescent="0.3">
      <c r="A335" s="747" t="s">
        <v>586</v>
      </c>
      <c r="B335" s="748" t="s">
        <v>2306</v>
      </c>
      <c r="C335" s="748" t="s">
        <v>2317</v>
      </c>
      <c r="D335" s="748" t="s">
        <v>1379</v>
      </c>
      <c r="E335" s="748" t="s">
        <v>2318</v>
      </c>
      <c r="F335" s="752"/>
      <c r="G335" s="752"/>
      <c r="H335" s="766">
        <v>0</v>
      </c>
      <c r="I335" s="752">
        <v>2</v>
      </c>
      <c r="J335" s="752">
        <v>312.98</v>
      </c>
      <c r="K335" s="766">
        <v>1</v>
      </c>
      <c r="L335" s="752">
        <v>2</v>
      </c>
      <c r="M335" s="753">
        <v>312.98</v>
      </c>
    </row>
    <row r="336" spans="1:13" ht="14.4" customHeight="1" x14ac:dyDescent="0.3">
      <c r="A336" s="747" t="s">
        <v>586</v>
      </c>
      <c r="B336" s="748" t="s">
        <v>2306</v>
      </c>
      <c r="C336" s="748" t="s">
        <v>2319</v>
      </c>
      <c r="D336" s="748" t="s">
        <v>1360</v>
      </c>
      <c r="E336" s="748" t="s">
        <v>1350</v>
      </c>
      <c r="F336" s="752"/>
      <c r="G336" s="752"/>
      <c r="H336" s="766">
        <v>0</v>
      </c>
      <c r="I336" s="752">
        <v>4</v>
      </c>
      <c r="J336" s="752">
        <v>560.42000000000007</v>
      </c>
      <c r="K336" s="766">
        <v>1</v>
      </c>
      <c r="L336" s="752">
        <v>4</v>
      </c>
      <c r="M336" s="753">
        <v>560.42000000000007</v>
      </c>
    </row>
    <row r="337" spans="1:13" ht="14.4" customHeight="1" x14ac:dyDescent="0.3">
      <c r="A337" s="747" t="s">
        <v>586</v>
      </c>
      <c r="B337" s="748" t="s">
        <v>2306</v>
      </c>
      <c r="C337" s="748" t="s">
        <v>2473</v>
      </c>
      <c r="D337" s="748" t="s">
        <v>1761</v>
      </c>
      <c r="E337" s="748" t="s">
        <v>1350</v>
      </c>
      <c r="F337" s="752"/>
      <c r="G337" s="752"/>
      <c r="H337" s="766">
        <v>0</v>
      </c>
      <c r="I337" s="752">
        <v>1</v>
      </c>
      <c r="J337" s="752">
        <v>131.25</v>
      </c>
      <c r="K337" s="766">
        <v>1</v>
      </c>
      <c r="L337" s="752">
        <v>1</v>
      </c>
      <c r="M337" s="753">
        <v>131.25</v>
      </c>
    </row>
    <row r="338" spans="1:13" ht="14.4" customHeight="1" x14ac:dyDescent="0.3">
      <c r="A338" s="747" t="s">
        <v>586</v>
      </c>
      <c r="B338" s="748" t="s">
        <v>2306</v>
      </c>
      <c r="C338" s="748" t="s">
        <v>2321</v>
      </c>
      <c r="D338" s="748" t="s">
        <v>1358</v>
      </c>
      <c r="E338" s="748" t="s">
        <v>1350</v>
      </c>
      <c r="F338" s="752"/>
      <c r="G338" s="752"/>
      <c r="H338" s="766">
        <v>0</v>
      </c>
      <c r="I338" s="752">
        <v>1</v>
      </c>
      <c r="J338" s="752">
        <v>131.25</v>
      </c>
      <c r="K338" s="766">
        <v>1</v>
      </c>
      <c r="L338" s="752">
        <v>1</v>
      </c>
      <c r="M338" s="753">
        <v>131.25</v>
      </c>
    </row>
    <row r="339" spans="1:13" ht="14.4" customHeight="1" x14ac:dyDescent="0.3">
      <c r="A339" s="747" t="s">
        <v>586</v>
      </c>
      <c r="B339" s="748" t="s">
        <v>2306</v>
      </c>
      <c r="C339" s="748" t="s">
        <v>2322</v>
      </c>
      <c r="D339" s="748" t="s">
        <v>1367</v>
      </c>
      <c r="E339" s="748" t="s">
        <v>1386</v>
      </c>
      <c r="F339" s="752"/>
      <c r="G339" s="752"/>
      <c r="H339" s="766">
        <v>0</v>
      </c>
      <c r="I339" s="752">
        <v>5</v>
      </c>
      <c r="J339" s="752">
        <v>559.75000000000011</v>
      </c>
      <c r="K339" s="766">
        <v>1</v>
      </c>
      <c r="L339" s="752">
        <v>5</v>
      </c>
      <c r="M339" s="753">
        <v>559.75000000000011</v>
      </c>
    </row>
    <row r="340" spans="1:13" ht="14.4" customHeight="1" x14ac:dyDescent="0.3">
      <c r="A340" s="747" t="s">
        <v>586</v>
      </c>
      <c r="B340" s="748" t="s">
        <v>2306</v>
      </c>
      <c r="C340" s="748" t="s">
        <v>2323</v>
      </c>
      <c r="D340" s="748" t="s">
        <v>1372</v>
      </c>
      <c r="E340" s="748" t="s">
        <v>1386</v>
      </c>
      <c r="F340" s="752"/>
      <c r="G340" s="752"/>
      <c r="H340" s="766">
        <v>0</v>
      </c>
      <c r="I340" s="752">
        <v>4</v>
      </c>
      <c r="J340" s="752">
        <v>447.80000000000007</v>
      </c>
      <c r="K340" s="766">
        <v>1</v>
      </c>
      <c r="L340" s="752">
        <v>4</v>
      </c>
      <c r="M340" s="753">
        <v>447.80000000000007</v>
      </c>
    </row>
    <row r="341" spans="1:13" ht="14.4" customHeight="1" x14ac:dyDescent="0.3">
      <c r="A341" s="747" t="s">
        <v>586</v>
      </c>
      <c r="B341" s="748" t="s">
        <v>2306</v>
      </c>
      <c r="C341" s="748" t="s">
        <v>2324</v>
      </c>
      <c r="D341" s="748" t="s">
        <v>1369</v>
      </c>
      <c r="E341" s="748" t="s">
        <v>1386</v>
      </c>
      <c r="F341" s="752"/>
      <c r="G341" s="752"/>
      <c r="H341" s="766">
        <v>0</v>
      </c>
      <c r="I341" s="752">
        <v>8</v>
      </c>
      <c r="J341" s="752">
        <v>895.60000000000014</v>
      </c>
      <c r="K341" s="766">
        <v>1</v>
      </c>
      <c r="L341" s="752">
        <v>8</v>
      </c>
      <c r="M341" s="753">
        <v>895.60000000000014</v>
      </c>
    </row>
    <row r="342" spans="1:13" ht="14.4" customHeight="1" x14ac:dyDescent="0.3">
      <c r="A342" s="747" t="s">
        <v>586</v>
      </c>
      <c r="B342" s="748" t="s">
        <v>2306</v>
      </c>
      <c r="C342" s="748" t="s">
        <v>2325</v>
      </c>
      <c r="D342" s="748" t="s">
        <v>2326</v>
      </c>
      <c r="E342" s="748" t="s">
        <v>1386</v>
      </c>
      <c r="F342" s="752"/>
      <c r="G342" s="752"/>
      <c r="H342" s="766">
        <v>0</v>
      </c>
      <c r="I342" s="752">
        <v>19</v>
      </c>
      <c r="J342" s="752">
        <v>2127.0500000000002</v>
      </c>
      <c r="K342" s="766">
        <v>1</v>
      </c>
      <c r="L342" s="752">
        <v>19</v>
      </c>
      <c r="M342" s="753">
        <v>2127.0500000000002</v>
      </c>
    </row>
    <row r="343" spans="1:13" ht="14.4" customHeight="1" x14ac:dyDescent="0.3">
      <c r="A343" s="747" t="s">
        <v>586</v>
      </c>
      <c r="B343" s="748" t="s">
        <v>2306</v>
      </c>
      <c r="C343" s="748" t="s">
        <v>2327</v>
      </c>
      <c r="D343" s="748" t="s">
        <v>1345</v>
      </c>
      <c r="E343" s="748" t="s">
        <v>1342</v>
      </c>
      <c r="F343" s="752"/>
      <c r="G343" s="752"/>
      <c r="H343" s="766">
        <v>0</v>
      </c>
      <c r="I343" s="752">
        <v>9</v>
      </c>
      <c r="J343" s="752">
        <v>1473.0299999999997</v>
      </c>
      <c r="K343" s="766">
        <v>1</v>
      </c>
      <c r="L343" s="752">
        <v>9</v>
      </c>
      <c r="M343" s="753">
        <v>1473.0299999999997</v>
      </c>
    </row>
    <row r="344" spans="1:13" ht="14.4" customHeight="1" x14ac:dyDescent="0.3">
      <c r="A344" s="747" t="s">
        <v>586</v>
      </c>
      <c r="B344" s="748" t="s">
        <v>2306</v>
      </c>
      <c r="C344" s="748" t="s">
        <v>2333</v>
      </c>
      <c r="D344" s="748" t="s">
        <v>1364</v>
      </c>
      <c r="E344" s="748" t="s">
        <v>1350</v>
      </c>
      <c r="F344" s="752"/>
      <c r="G344" s="752"/>
      <c r="H344" s="766">
        <v>0</v>
      </c>
      <c r="I344" s="752">
        <v>9</v>
      </c>
      <c r="J344" s="752">
        <v>1220.4000000000001</v>
      </c>
      <c r="K344" s="766">
        <v>1</v>
      </c>
      <c r="L344" s="752">
        <v>9</v>
      </c>
      <c r="M344" s="753">
        <v>1220.4000000000001</v>
      </c>
    </row>
    <row r="345" spans="1:13" ht="14.4" customHeight="1" x14ac:dyDescent="0.3">
      <c r="A345" s="747" t="s">
        <v>586</v>
      </c>
      <c r="B345" s="748" t="s">
        <v>2306</v>
      </c>
      <c r="C345" s="748" t="s">
        <v>2334</v>
      </c>
      <c r="D345" s="748" t="s">
        <v>1365</v>
      </c>
      <c r="E345" s="748" t="s">
        <v>1350</v>
      </c>
      <c r="F345" s="752"/>
      <c r="G345" s="752"/>
      <c r="H345" s="766">
        <v>0</v>
      </c>
      <c r="I345" s="752">
        <v>8</v>
      </c>
      <c r="J345" s="752">
        <v>1084.8000000000002</v>
      </c>
      <c r="K345" s="766">
        <v>1</v>
      </c>
      <c r="L345" s="752">
        <v>8</v>
      </c>
      <c r="M345" s="753">
        <v>1084.8000000000002</v>
      </c>
    </row>
    <row r="346" spans="1:13" ht="14.4" customHeight="1" x14ac:dyDescent="0.3">
      <c r="A346" s="747" t="s">
        <v>586</v>
      </c>
      <c r="B346" s="748" t="s">
        <v>2306</v>
      </c>
      <c r="C346" s="748" t="s">
        <v>2337</v>
      </c>
      <c r="D346" s="748" t="s">
        <v>1356</v>
      </c>
      <c r="E346" s="748" t="s">
        <v>1350</v>
      </c>
      <c r="F346" s="752"/>
      <c r="G346" s="752"/>
      <c r="H346" s="766">
        <v>0</v>
      </c>
      <c r="I346" s="752">
        <v>3</v>
      </c>
      <c r="J346" s="752">
        <v>406.79999999999995</v>
      </c>
      <c r="K346" s="766">
        <v>1</v>
      </c>
      <c r="L346" s="752">
        <v>3</v>
      </c>
      <c r="M346" s="753">
        <v>406.79999999999995</v>
      </c>
    </row>
    <row r="347" spans="1:13" ht="14.4" customHeight="1" x14ac:dyDescent="0.3">
      <c r="A347" s="747" t="s">
        <v>586</v>
      </c>
      <c r="B347" s="748" t="s">
        <v>2306</v>
      </c>
      <c r="C347" s="748" t="s">
        <v>2338</v>
      </c>
      <c r="D347" s="748" t="s">
        <v>1351</v>
      </c>
      <c r="E347" s="748" t="s">
        <v>1350</v>
      </c>
      <c r="F347" s="752">
        <v>5</v>
      </c>
      <c r="G347" s="752">
        <v>705.8</v>
      </c>
      <c r="H347" s="766">
        <v>1</v>
      </c>
      <c r="I347" s="752"/>
      <c r="J347" s="752"/>
      <c r="K347" s="766">
        <v>0</v>
      </c>
      <c r="L347" s="752">
        <v>5</v>
      </c>
      <c r="M347" s="753">
        <v>705.8</v>
      </c>
    </row>
    <row r="348" spans="1:13" ht="14.4" customHeight="1" x14ac:dyDescent="0.3">
      <c r="A348" s="747" t="s">
        <v>586</v>
      </c>
      <c r="B348" s="748" t="s">
        <v>2306</v>
      </c>
      <c r="C348" s="748" t="s">
        <v>2339</v>
      </c>
      <c r="D348" s="748" t="s">
        <v>1349</v>
      </c>
      <c r="E348" s="748" t="s">
        <v>1350</v>
      </c>
      <c r="F348" s="752">
        <v>3</v>
      </c>
      <c r="G348" s="752">
        <v>423.48</v>
      </c>
      <c r="H348" s="766">
        <v>1</v>
      </c>
      <c r="I348" s="752"/>
      <c r="J348" s="752"/>
      <c r="K348" s="766">
        <v>0</v>
      </c>
      <c r="L348" s="752">
        <v>3</v>
      </c>
      <c r="M348" s="753">
        <v>423.48</v>
      </c>
    </row>
    <row r="349" spans="1:13" ht="14.4" customHeight="1" x14ac:dyDescent="0.3">
      <c r="A349" s="747" t="s">
        <v>586</v>
      </c>
      <c r="B349" s="748" t="s">
        <v>2306</v>
      </c>
      <c r="C349" s="748" t="s">
        <v>2340</v>
      </c>
      <c r="D349" s="748" t="s">
        <v>1352</v>
      </c>
      <c r="E349" s="748" t="s">
        <v>1350</v>
      </c>
      <c r="F349" s="752">
        <v>6</v>
      </c>
      <c r="G349" s="752">
        <v>846.95999999999992</v>
      </c>
      <c r="H349" s="766">
        <v>1</v>
      </c>
      <c r="I349" s="752"/>
      <c r="J349" s="752"/>
      <c r="K349" s="766">
        <v>0</v>
      </c>
      <c r="L349" s="752">
        <v>6</v>
      </c>
      <c r="M349" s="753">
        <v>846.95999999999992</v>
      </c>
    </row>
    <row r="350" spans="1:13" ht="14.4" customHeight="1" thickBot="1" x14ac:dyDescent="0.35">
      <c r="A350" s="754" t="s">
        <v>583</v>
      </c>
      <c r="B350" s="755" t="s">
        <v>2180</v>
      </c>
      <c r="C350" s="755" t="s">
        <v>2184</v>
      </c>
      <c r="D350" s="755" t="s">
        <v>1110</v>
      </c>
      <c r="E350" s="755" t="s">
        <v>2185</v>
      </c>
      <c r="F350" s="759"/>
      <c r="G350" s="759"/>
      <c r="H350" s="767">
        <v>0</v>
      </c>
      <c r="I350" s="759">
        <v>16</v>
      </c>
      <c r="J350" s="759">
        <v>810.24000000000012</v>
      </c>
      <c r="K350" s="767">
        <v>1</v>
      </c>
      <c r="L350" s="759">
        <v>16</v>
      </c>
      <c r="M350" s="760">
        <v>810.24000000000012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1670</v>
      </c>
      <c r="C3" s="396">
        <f>SUM(C6:C1048576)</f>
        <v>1528</v>
      </c>
      <c r="D3" s="396">
        <f>SUM(D6:D1048576)</f>
        <v>163</v>
      </c>
      <c r="E3" s="397">
        <f>SUM(E6:E1048576)</f>
        <v>0</v>
      </c>
      <c r="F3" s="394">
        <f>IF(SUM($B3:$E3)=0,"",B3/SUM($B3:$E3))</f>
        <v>0.49687592978280276</v>
      </c>
      <c r="G3" s="392">
        <f t="shared" ref="G3:I3" si="0">IF(SUM($B3:$E3)=0,"",C3/SUM($B3:$E3))</f>
        <v>0.45462659922642074</v>
      </c>
      <c r="H3" s="392">
        <f t="shared" si="0"/>
        <v>4.8497470990776552E-2</v>
      </c>
      <c r="I3" s="393">
        <f t="shared" si="0"/>
        <v>0</v>
      </c>
      <c r="J3" s="396">
        <f>SUM(J6:J1048576)</f>
        <v>175</v>
      </c>
      <c r="K3" s="396">
        <f>SUM(K6:K1048576)</f>
        <v>468</v>
      </c>
      <c r="L3" s="396">
        <f>SUM(L6:L1048576)</f>
        <v>163</v>
      </c>
      <c r="M3" s="397">
        <f>SUM(M6:M1048576)</f>
        <v>0</v>
      </c>
      <c r="N3" s="394">
        <f>IF(SUM($J3:$M3)=0,"",J3/SUM($J3:$M3))</f>
        <v>0.21712158808933002</v>
      </c>
      <c r="O3" s="392">
        <f t="shared" ref="O3:Q3" si="1">IF(SUM($J3:$M3)=0,"",K3/SUM($J3:$M3))</f>
        <v>0.58064516129032262</v>
      </c>
      <c r="P3" s="392">
        <f t="shared" si="1"/>
        <v>0.20223325062034739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2475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1794</v>
      </c>
      <c r="B7" s="798">
        <v>810</v>
      </c>
      <c r="C7" s="752">
        <v>761</v>
      </c>
      <c r="D7" s="752">
        <v>91</v>
      </c>
      <c r="E7" s="753"/>
      <c r="F7" s="795">
        <v>0.48736462093862815</v>
      </c>
      <c r="G7" s="766">
        <v>0.45788206979542717</v>
      </c>
      <c r="H7" s="766">
        <v>5.4753309265944648E-2</v>
      </c>
      <c r="I7" s="801">
        <v>0</v>
      </c>
      <c r="J7" s="798">
        <v>66</v>
      </c>
      <c r="K7" s="752">
        <v>225</v>
      </c>
      <c r="L7" s="752">
        <v>91</v>
      </c>
      <c r="M7" s="753"/>
      <c r="N7" s="795">
        <v>0.17277486910994763</v>
      </c>
      <c r="O7" s="766">
        <v>0.58900523560209428</v>
      </c>
      <c r="P7" s="766">
        <v>0.23821989528795812</v>
      </c>
      <c r="Q7" s="789">
        <v>0</v>
      </c>
    </row>
    <row r="8" spans="1:17" ht="14.4" customHeight="1" x14ac:dyDescent="0.3">
      <c r="A8" s="792" t="s">
        <v>1795</v>
      </c>
      <c r="B8" s="798">
        <v>838</v>
      </c>
      <c r="C8" s="752">
        <v>767</v>
      </c>
      <c r="D8" s="752">
        <v>72</v>
      </c>
      <c r="E8" s="753"/>
      <c r="F8" s="795">
        <v>0.49970184853905786</v>
      </c>
      <c r="G8" s="766">
        <v>0.4573643410852713</v>
      </c>
      <c r="H8" s="766">
        <v>4.2933810375670838E-2</v>
      </c>
      <c r="I8" s="801">
        <v>0</v>
      </c>
      <c r="J8" s="798">
        <v>96</v>
      </c>
      <c r="K8" s="752">
        <v>243</v>
      </c>
      <c r="L8" s="752">
        <v>72</v>
      </c>
      <c r="M8" s="753"/>
      <c r="N8" s="795">
        <v>0.23357664233576642</v>
      </c>
      <c r="O8" s="766">
        <v>0.59124087591240881</v>
      </c>
      <c r="P8" s="766">
        <v>0.17518248175182483</v>
      </c>
      <c r="Q8" s="789">
        <v>0</v>
      </c>
    </row>
    <row r="9" spans="1:17" ht="14.4" customHeight="1" thickBot="1" x14ac:dyDescent="0.35">
      <c r="A9" s="793" t="s">
        <v>1796</v>
      </c>
      <c r="B9" s="799">
        <v>22</v>
      </c>
      <c r="C9" s="759"/>
      <c r="D9" s="759"/>
      <c r="E9" s="760"/>
      <c r="F9" s="796">
        <v>1</v>
      </c>
      <c r="G9" s="767">
        <v>0</v>
      </c>
      <c r="H9" s="767">
        <v>0</v>
      </c>
      <c r="I9" s="802">
        <v>0</v>
      </c>
      <c r="J9" s="799">
        <v>13</v>
      </c>
      <c r="K9" s="759"/>
      <c r="L9" s="759"/>
      <c r="M9" s="760"/>
      <c r="N9" s="796">
        <v>1</v>
      </c>
      <c r="O9" s="767">
        <v>0</v>
      </c>
      <c r="P9" s="767">
        <v>0</v>
      </c>
      <c r="Q9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30</v>
      </c>
      <c r="B5" s="730" t="s">
        <v>2476</v>
      </c>
      <c r="C5" s="733">
        <v>477961.92999999988</v>
      </c>
      <c r="D5" s="733">
        <v>833</v>
      </c>
      <c r="E5" s="733">
        <v>311379.59999999998</v>
      </c>
      <c r="F5" s="803">
        <v>0.65147364351801007</v>
      </c>
      <c r="G5" s="733">
        <v>384</v>
      </c>
      <c r="H5" s="803">
        <v>0.460984393757503</v>
      </c>
      <c r="I5" s="733">
        <v>166582.32999999984</v>
      </c>
      <c r="J5" s="803">
        <v>0.34852635648198987</v>
      </c>
      <c r="K5" s="733">
        <v>449</v>
      </c>
      <c r="L5" s="803">
        <v>0.539015606242497</v>
      </c>
      <c r="M5" s="733" t="s">
        <v>73</v>
      </c>
      <c r="N5" s="270"/>
    </row>
    <row r="6" spans="1:14" ht="14.4" customHeight="1" x14ac:dyDescent="0.3">
      <c r="A6" s="729">
        <v>30</v>
      </c>
      <c r="B6" s="730" t="s">
        <v>2477</v>
      </c>
      <c r="C6" s="733">
        <v>445092.46999999986</v>
      </c>
      <c r="D6" s="733">
        <v>784</v>
      </c>
      <c r="E6" s="733">
        <v>295921.24</v>
      </c>
      <c r="F6" s="803">
        <v>0.66485339552026146</v>
      </c>
      <c r="G6" s="733">
        <v>358.5</v>
      </c>
      <c r="H6" s="803">
        <v>0.45727040816326531</v>
      </c>
      <c r="I6" s="733">
        <v>149171.22999999984</v>
      </c>
      <c r="J6" s="803">
        <v>0.33514660447973854</v>
      </c>
      <c r="K6" s="733">
        <v>425.5</v>
      </c>
      <c r="L6" s="803">
        <v>0.54272959183673475</v>
      </c>
      <c r="M6" s="733" t="s">
        <v>1</v>
      </c>
      <c r="N6" s="270"/>
    </row>
    <row r="7" spans="1:14" ht="14.4" customHeight="1" x14ac:dyDescent="0.3">
      <c r="A7" s="729">
        <v>30</v>
      </c>
      <c r="B7" s="730" t="s">
        <v>2478</v>
      </c>
      <c r="C7" s="733">
        <v>784.77</v>
      </c>
      <c r="D7" s="733">
        <v>20</v>
      </c>
      <c r="E7" s="733">
        <v>645</v>
      </c>
      <c r="F7" s="803">
        <v>0.82189686150082186</v>
      </c>
      <c r="G7" s="733">
        <v>15.5</v>
      </c>
      <c r="H7" s="803">
        <v>0.77500000000000002</v>
      </c>
      <c r="I7" s="733">
        <v>139.77000000000001</v>
      </c>
      <c r="J7" s="803">
        <v>0.17810313849917811</v>
      </c>
      <c r="K7" s="733">
        <v>4.5</v>
      </c>
      <c r="L7" s="803">
        <v>0.22500000000000001</v>
      </c>
      <c r="M7" s="733" t="s">
        <v>1</v>
      </c>
      <c r="N7" s="270"/>
    </row>
    <row r="8" spans="1:14" ht="14.4" customHeight="1" x14ac:dyDescent="0.3">
      <c r="A8" s="729">
        <v>30</v>
      </c>
      <c r="B8" s="730" t="s">
        <v>2479</v>
      </c>
      <c r="C8" s="733">
        <v>32084.690000000002</v>
      </c>
      <c r="D8" s="733">
        <v>29</v>
      </c>
      <c r="E8" s="733">
        <v>14813.36</v>
      </c>
      <c r="F8" s="803">
        <v>0.46169559375515234</v>
      </c>
      <c r="G8" s="733">
        <v>10</v>
      </c>
      <c r="H8" s="803">
        <v>0.34482758620689657</v>
      </c>
      <c r="I8" s="733">
        <v>17271.330000000002</v>
      </c>
      <c r="J8" s="803">
        <v>0.53830440624484766</v>
      </c>
      <c r="K8" s="733">
        <v>19</v>
      </c>
      <c r="L8" s="803">
        <v>0.65517241379310343</v>
      </c>
      <c r="M8" s="733" t="s">
        <v>1</v>
      </c>
      <c r="N8" s="270"/>
    </row>
    <row r="9" spans="1:14" ht="14.4" customHeight="1" x14ac:dyDescent="0.3">
      <c r="A9" s="729" t="s">
        <v>565</v>
      </c>
      <c r="B9" s="730" t="s">
        <v>3</v>
      </c>
      <c r="C9" s="733">
        <v>477961.92999999988</v>
      </c>
      <c r="D9" s="733">
        <v>833</v>
      </c>
      <c r="E9" s="733">
        <v>311379.59999999998</v>
      </c>
      <c r="F9" s="803">
        <v>0.65147364351801007</v>
      </c>
      <c r="G9" s="733">
        <v>384</v>
      </c>
      <c r="H9" s="803">
        <v>0.460984393757503</v>
      </c>
      <c r="I9" s="733">
        <v>166582.32999999984</v>
      </c>
      <c r="J9" s="803">
        <v>0.34852635648198987</v>
      </c>
      <c r="K9" s="733">
        <v>449</v>
      </c>
      <c r="L9" s="803">
        <v>0.539015606242497</v>
      </c>
      <c r="M9" s="733" t="s">
        <v>577</v>
      </c>
      <c r="N9" s="270"/>
    </row>
    <row r="11" spans="1:14" ht="14.4" customHeight="1" x14ac:dyDescent="0.3">
      <c r="A11" s="729">
        <v>30</v>
      </c>
      <c r="B11" s="730" t="s">
        <v>2476</v>
      </c>
      <c r="C11" s="733" t="s">
        <v>567</v>
      </c>
      <c r="D11" s="733" t="s">
        <v>567</v>
      </c>
      <c r="E11" s="733" t="s">
        <v>567</v>
      </c>
      <c r="F11" s="803" t="s">
        <v>567</v>
      </c>
      <c r="G11" s="733" t="s">
        <v>567</v>
      </c>
      <c r="H11" s="803" t="s">
        <v>567</v>
      </c>
      <c r="I11" s="733" t="s">
        <v>567</v>
      </c>
      <c r="J11" s="803" t="s">
        <v>567</v>
      </c>
      <c r="K11" s="733" t="s">
        <v>567</v>
      </c>
      <c r="L11" s="803" t="s">
        <v>567</v>
      </c>
      <c r="M11" s="733" t="s">
        <v>73</v>
      </c>
      <c r="N11" s="270"/>
    </row>
    <row r="12" spans="1:14" ht="14.4" customHeight="1" x14ac:dyDescent="0.3">
      <c r="A12" s="729" t="s">
        <v>2480</v>
      </c>
      <c r="B12" s="730" t="s">
        <v>2477</v>
      </c>
      <c r="C12" s="733">
        <v>1579.6499999999999</v>
      </c>
      <c r="D12" s="733">
        <v>8</v>
      </c>
      <c r="E12" s="733">
        <v>1579.6499999999999</v>
      </c>
      <c r="F12" s="803">
        <v>1</v>
      </c>
      <c r="G12" s="733">
        <v>8</v>
      </c>
      <c r="H12" s="803">
        <v>1</v>
      </c>
      <c r="I12" s="733" t="s">
        <v>567</v>
      </c>
      <c r="J12" s="803">
        <v>0</v>
      </c>
      <c r="K12" s="733" t="s">
        <v>567</v>
      </c>
      <c r="L12" s="803">
        <v>0</v>
      </c>
      <c r="M12" s="733" t="s">
        <v>1</v>
      </c>
      <c r="N12" s="270"/>
    </row>
    <row r="13" spans="1:14" ht="14.4" customHeight="1" x14ac:dyDescent="0.3">
      <c r="A13" s="729" t="s">
        <v>2480</v>
      </c>
      <c r="B13" s="730" t="s">
        <v>2481</v>
      </c>
      <c r="C13" s="733">
        <v>1579.6499999999999</v>
      </c>
      <c r="D13" s="733">
        <v>8</v>
      </c>
      <c r="E13" s="733">
        <v>1579.6499999999999</v>
      </c>
      <c r="F13" s="803">
        <v>1</v>
      </c>
      <c r="G13" s="733">
        <v>8</v>
      </c>
      <c r="H13" s="803">
        <v>1</v>
      </c>
      <c r="I13" s="733" t="s">
        <v>567</v>
      </c>
      <c r="J13" s="803">
        <v>0</v>
      </c>
      <c r="K13" s="733" t="s">
        <v>567</v>
      </c>
      <c r="L13" s="803">
        <v>0</v>
      </c>
      <c r="M13" s="733" t="s">
        <v>581</v>
      </c>
      <c r="N13" s="270"/>
    </row>
    <row r="14" spans="1:14" ht="14.4" customHeight="1" x14ac:dyDescent="0.3">
      <c r="A14" s="729" t="s">
        <v>567</v>
      </c>
      <c r="B14" s="730" t="s">
        <v>567</v>
      </c>
      <c r="C14" s="733" t="s">
        <v>567</v>
      </c>
      <c r="D14" s="733" t="s">
        <v>567</v>
      </c>
      <c r="E14" s="733" t="s">
        <v>567</v>
      </c>
      <c r="F14" s="803" t="s">
        <v>567</v>
      </c>
      <c r="G14" s="733" t="s">
        <v>567</v>
      </c>
      <c r="H14" s="803" t="s">
        <v>567</v>
      </c>
      <c r="I14" s="733" t="s">
        <v>567</v>
      </c>
      <c r="J14" s="803" t="s">
        <v>567</v>
      </c>
      <c r="K14" s="733" t="s">
        <v>567</v>
      </c>
      <c r="L14" s="803" t="s">
        <v>567</v>
      </c>
      <c r="M14" s="733" t="s">
        <v>582</v>
      </c>
      <c r="N14" s="270"/>
    </row>
    <row r="15" spans="1:14" ht="14.4" customHeight="1" x14ac:dyDescent="0.3">
      <c r="A15" s="729" t="s">
        <v>2482</v>
      </c>
      <c r="B15" s="730" t="s">
        <v>2477</v>
      </c>
      <c r="C15" s="733">
        <v>562.5</v>
      </c>
      <c r="D15" s="733">
        <v>4</v>
      </c>
      <c r="E15" s="733" t="s">
        <v>567</v>
      </c>
      <c r="F15" s="803">
        <v>0</v>
      </c>
      <c r="G15" s="733" t="s">
        <v>567</v>
      </c>
      <c r="H15" s="803">
        <v>0</v>
      </c>
      <c r="I15" s="733">
        <v>562.5</v>
      </c>
      <c r="J15" s="803">
        <v>1</v>
      </c>
      <c r="K15" s="733">
        <v>4</v>
      </c>
      <c r="L15" s="803">
        <v>1</v>
      </c>
      <c r="M15" s="733" t="s">
        <v>1</v>
      </c>
      <c r="N15" s="270"/>
    </row>
    <row r="16" spans="1:14" ht="14.4" customHeight="1" x14ac:dyDescent="0.3">
      <c r="A16" s="729" t="s">
        <v>2482</v>
      </c>
      <c r="B16" s="730" t="s">
        <v>2479</v>
      </c>
      <c r="C16" s="733">
        <v>2700</v>
      </c>
      <c r="D16" s="733">
        <v>1</v>
      </c>
      <c r="E16" s="733">
        <v>2700</v>
      </c>
      <c r="F16" s="803">
        <v>1</v>
      </c>
      <c r="G16" s="733">
        <v>1</v>
      </c>
      <c r="H16" s="803">
        <v>1</v>
      </c>
      <c r="I16" s="733" t="s">
        <v>567</v>
      </c>
      <c r="J16" s="803">
        <v>0</v>
      </c>
      <c r="K16" s="733" t="s">
        <v>567</v>
      </c>
      <c r="L16" s="803">
        <v>0</v>
      </c>
      <c r="M16" s="733" t="s">
        <v>1</v>
      </c>
      <c r="N16" s="270"/>
    </row>
    <row r="17" spans="1:14" ht="14.4" customHeight="1" x14ac:dyDescent="0.3">
      <c r="A17" s="729" t="s">
        <v>2482</v>
      </c>
      <c r="B17" s="730" t="s">
        <v>2483</v>
      </c>
      <c r="C17" s="733">
        <v>3262.5</v>
      </c>
      <c r="D17" s="733">
        <v>5</v>
      </c>
      <c r="E17" s="733">
        <v>2700</v>
      </c>
      <c r="F17" s="803">
        <v>0.82758620689655171</v>
      </c>
      <c r="G17" s="733">
        <v>1</v>
      </c>
      <c r="H17" s="803">
        <v>0.2</v>
      </c>
      <c r="I17" s="733">
        <v>562.5</v>
      </c>
      <c r="J17" s="803">
        <v>0.17241379310344829</v>
      </c>
      <c r="K17" s="733">
        <v>4</v>
      </c>
      <c r="L17" s="803">
        <v>0.8</v>
      </c>
      <c r="M17" s="733" t="s">
        <v>581</v>
      </c>
      <c r="N17" s="270"/>
    </row>
    <row r="18" spans="1:14" ht="14.4" customHeight="1" x14ac:dyDescent="0.3">
      <c r="A18" s="729" t="s">
        <v>567</v>
      </c>
      <c r="B18" s="730" t="s">
        <v>567</v>
      </c>
      <c r="C18" s="733" t="s">
        <v>567</v>
      </c>
      <c r="D18" s="733" t="s">
        <v>567</v>
      </c>
      <c r="E18" s="733" t="s">
        <v>567</v>
      </c>
      <c r="F18" s="803" t="s">
        <v>567</v>
      </c>
      <c r="G18" s="733" t="s">
        <v>567</v>
      </c>
      <c r="H18" s="803" t="s">
        <v>567</v>
      </c>
      <c r="I18" s="733" t="s">
        <v>567</v>
      </c>
      <c r="J18" s="803" t="s">
        <v>567</v>
      </c>
      <c r="K18" s="733" t="s">
        <v>567</v>
      </c>
      <c r="L18" s="803" t="s">
        <v>567</v>
      </c>
      <c r="M18" s="733" t="s">
        <v>582</v>
      </c>
      <c r="N18" s="270"/>
    </row>
    <row r="19" spans="1:14" ht="14.4" customHeight="1" x14ac:dyDescent="0.3">
      <c r="A19" s="729" t="s">
        <v>2484</v>
      </c>
      <c r="B19" s="730" t="s">
        <v>2477</v>
      </c>
      <c r="C19" s="733">
        <v>442950.31999999983</v>
      </c>
      <c r="D19" s="733">
        <v>772</v>
      </c>
      <c r="E19" s="733">
        <v>294341.59000000003</v>
      </c>
      <c r="F19" s="803">
        <v>0.66450248867638284</v>
      </c>
      <c r="G19" s="733">
        <v>350.5</v>
      </c>
      <c r="H19" s="803">
        <v>0.45401554404145078</v>
      </c>
      <c r="I19" s="733">
        <v>148608.72999999981</v>
      </c>
      <c r="J19" s="803">
        <v>0.33549751132361721</v>
      </c>
      <c r="K19" s="733">
        <v>421.5</v>
      </c>
      <c r="L19" s="803">
        <v>0.54598445595854928</v>
      </c>
      <c r="M19" s="733" t="s">
        <v>1</v>
      </c>
      <c r="N19" s="270"/>
    </row>
    <row r="20" spans="1:14" ht="14.4" customHeight="1" x14ac:dyDescent="0.3">
      <c r="A20" s="729" t="s">
        <v>2484</v>
      </c>
      <c r="B20" s="730" t="s">
        <v>2478</v>
      </c>
      <c r="C20" s="733">
        <v>784.77</v>
      </c>
      <c r="D20" s="733">
        <v>20</v>
      </c>
      <c r="E20" s="733">
        <v>645</v>
      </c>
      <c r="F20" s="803">
        <v>0.82189686150082186</v>
      </c>
      <c r="G20" s="733">
        <v>15.5</v>
      </c>
      <c r="H20" s="803">
        <v>0.77500000000000002</v>
      </c>
      <c r="I20" s="733">
        <v>139.77000000000001</v>
      </c>
      <c r="J20" s="803">
        <v>0.17810313849917811</v>
      </c>
      <c r="K20" s="733">
        <v>4.5</v>
      </c>
      <c r="L20" s="803">
        <v>0.22500000000000001</v>
      </c>
      <c r="M20" s="733" t="s">
        <v>1</v>
      </c>
      <c r="N20" s="270"/>
    </row>
    <row r="21" spans="1:14" ht="14.4" customHeight="1" x14ac:dyDescent="0.3">
      <c r="A21" s="729" t="s">
        <v>2484</v>
      </c>
      <c r="B21" s="730" t="s">
        <v>2479</v>
      </c>
      <c r="C21" s="733">
        <v>29384.690000000002</v>
      </c>
      <c r="D21" s="733">
        <v>28</v>
      </c>
      <c r="E21" s="733">
        <v>12113.36</v>
      </c>
      <c r="F21" s="803">
        <v>0.4122337176264238</v>
      </c>
      <c r="G21" s="733">
        <v>9</v>
      </c>
      <c r="H21" s="803">
        <v>0.32142857142857145</v>
      </c>
      <c r="I21" s="733">
        <v>17271.330000000002</v>
      </c>
      <c r="J21" s="803">
        <v>0.5877662823735762</v>
      </c>
      <c r="K21" s="733">
        <v>19</v>
      </c>
      <c r="L21" s="803">
        <v>0.6785714285714286</v>
      </c>
      <c r="M21" s="733" t="s">
        <v>1</v>
      </c>
      <c r="N21" s="270"/>
    </row>
    <row r="22" spans="1:14" ht="14.4" customHeight="1" x14ac:dyDescent="0.3">
      <c r="A22" s="729" t="s">
        <v>2484</v>
      </c>
      <c r="B22" s="730" t="s">
        <v>2485</v>
      </c>
      <c r="C22" s="733">
        <v>473119.77999999985</v>
      </c>
      <c r="D22" s="733">
        <v>820</v>
      </c>
      <c r="E22" s="733">
        <v>307099.95</v>
      </c>
      <c r="F22" s="803">
        <v>0.64909556307284411</v>
      </c>
      <c r="G22" s="733">
        <v>375</v>
      </c>
      <c r="H22" s="803">
        <v>0.45731707317073172</v>
      </c>
      <c r="I22" s="733">
        <v>166019.82999999978</v>
      </c>
      <c r="J22" s="803">
        <v>0.35090443692715584</v>
      </c>
      <c r="K22" s="733">
        <v>445</v>
      </c>
      <c r="L22" s="803">
        <v>0.54268292682926833</v>
      </c>
      <c r="M22" s="733" t="s">
        <v>581</v>
      </c>
      <c r="N22" s="270"/>
    </row>
    <row r="23" spans="1:14" ht="14.4" customHeight="1" x14ac:dyDescent="0.3">
      <c r="A23" s="729" t="s">
        <v>567</v>
      </c>
      <c r="B23" s="730" t="s">
        <v>567</v>
      </c>
      <c r="C23" s="733" t="s">
        <v>567</v>
      </c>
      <c r="D23" s="733" t="s">
        <v>567</v>
      </c>
      <c r="E23" s="733" t="s">
        <v>567</v>
      </c>
      <c r="F23" s="803" t="s">
        <v>567</v>
      </c>
      <c r="G23" s="733" t="s">
        <v>567</v>
      </c>
      <c r="H23" s="803" t="s">
        <v>567</v>
      </c>
      <c r="I23" s="733" t="s">
        <v>567</v>
      </c>
      <c r="J23" s="803" t="s">
        <v>567</v>
      </c>
      <c r="K23" s="733" t="s">
        <v>567</v>
      </c>
      <c r="L23" s="803" t="s">
        <v>567</v>
      </c>
      <c r="M23" s="733" t="s">
        <v>582</v>
      </c>
      <c r="N23" s="270"/>
    </row>
    <row r="24" spans="1:14" ht="14.4" customHeight="1" x14ac:dyDescent="0.3">
      <c r="A24" s="729" t="s">
        <v>565</v>
      </c>
      <c r="B24" s="730" t="s">
        <v>2486</v>
      </c>
      <c r="C24" s="733">
        <v>477961.92999999988</v>
      </c>
      <c r="D24" s="733">
        <v>833</v>
      </c>
      <c r="E24" s="733">
        <v>311379.60000000003</v>
      </c>
      <c r="F24" s="803">
        <v>0.65147364351801018</v>
      </c>
      <c r="G24" s="733">
        <v>384</v>
      </c>
      <c r="H24" s="803">
        <v>0.460984393757503</v>
      </c>
      <c r="I24" s="733">
        <v>166582.32999999978</v>
      </c>
      <c r="J24" s="803">
        <v>0.34852635648198976</v>
      </c>
      <c r="K24" s="733">
        <v>449</v>
      </c>
      <c r="L24" s="803">
        <v>0.539015606242497</v>
      </c>
      <c r="M24" s="733" t="s">
        <v>577</v>
      </c>
      <c r="N24" s="270"/>
    </row>
    <row r="25" spans="1:14" ht="14.4" customHeight="1" x14ac:dyDescent="0.3">
      <c r="A25" s="804" t="s">
        <v>301</v>
      </c>
    </row>
    <row r="26" spans="1:14" ht="14.4" customHeight="1" x14ac:dyDescent="0.3">
      <c r="A26" s="805" t="s">
        <v>2487</v>
      </c>
    </row>
    <row r="27" spans="1:14" ht="14.4" customHeight="1" x14ac:dyDescent="0.3">
      <c r="A27" s="804" t="s">
        <v>2488</v>
      </c>
    </row>
  </sheetData>
  <autoFilter ref="A4:M4"/>
  <mergeCells count="4">
    <mergeCell ref="E3:H3"/>
    <mergeCell ref="C3:D3"/>
    <mergeCell ref="I3:L3"/>
    <mergeCell ref="A1:L1"/>
  </mergeCells>
  <conditionalFormatting sqref="F4 F10 F25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4">
    <cfRule type="expression" dxfId="49" priority="4">
      <formula>AND(LEFT(M11,6)&lt;&gt;"mezera",M11&lt;&gt;"")</formula>
    </cfRule>
  </conditionalFormatting>
  <conditionalFormatting sqref="A11:A24">
    <cfRule type="expression" dxfId="48" priority="2">
      <formula>AND(M11&lt;&gt;"",M11&lt;&gt;"mezeraKL")</formula>
    </cfRule>
  </conditionalFormatting>
  <conditionalFormatting sqref="F11:F24">
    <cfRule type="cellIs" dxfId="47" priority="1" operator="lessThan">
      <formula>0.6</formula>
    </cfRule>
  </conditionalFormatting>
  <conditionalFormatting sqref="B11:L24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4">
    <cfRule type="expression" dxfId="4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2489</v>
      </c>
      <c r="B5" s="797">
        <v>13931.500000000002</v>
      </c>
      <c r="C5" s="741">
        <v>1</v>
      </c>
      <c r="D5" s="810">
        <v>74</v>
      </c>
      <c r="E5" s="813" t="s">
        <v>2489</v>
      </c>
      <c r="F5" s="797">
        <v>5611.010000000002</v>
      </c>
      <c r="G5" s="765">
        <v>0.40275706133582179</v>
      </c>
      <c r="H5" s="745">
        <v>24</v>
      </c>
      <c r="I5" s="788">
        <v>0.32432432432432434</v>
      </c>
      <c r="J5" s="816">
        <v>8320.49</v>
      </c>
      <c r="K5" s="765">
        <v>0.59724293866417821</v>
      </c>
      <c r="L5" s="745">
        <v>50</v>
      </c>
      <c r="M5" s="788">
        <v>0.67567567567567566</v>
      </c>
    </row>
    <row r="6" spans="1:13" ht="14.4" customHeight="1" x14ac:dyDescent="0.3">
      <c r="A6" s="807" t="s">
        <v>2490</v>
      </c>
      <c r="B6" s="798">
        <v>67533.810000000012</v>
      </c>
      <c r="C6" s="748">
        <v>1</v>
      </c>
      <c r="D6" s="811">
        <v>207</v>
      </c>
      <c r="E6" s="814" t="s">
        <v>2490</v>
      </c>
      <c r="F6" s="798">
        <v>35369.810000000012</v>
      </c>
      <c r="G6" s="766">
        <v>0.5237348522169859</v>
      </c>
      <c r="H6" s="752">
        <v>101</v>
      </c>
      <c r="I6" s="789">
        <v>0.48792270531400966</v>
      </c>
      <c r="J6" s="817">
        <v>32164.000000000004</v>
      </c>
      <c r="K6" s="766">
        <v>0.47626514778301415</v>
      </c>
      <c r="L6" s="752">
        <v>106</v>
      </c>
      <c r="M6" s="789">
        <v>0.51207729468599039</v>
      </c>
    </row>
    <row r="7" spans="1:13" ht="14.4" customHeight="1" x14ac:dyDescent="0.3">
      <c r="A7" s="807" t="s">
        <v>2491</v>
      </c>
      <c r="B7" s="798">
        <v>16229.9</v>
      </c>
      <c r="C7" s="748">
        <v>1</v>
      </c>
      <c r="D7" s="811">
        <v>47</v>
      </c>
      <c r="E7" s="814" t="s">
        <v>2491</v>
      </c>
      <c r="F7" s="798">
        <v>10861.2</v>
      </c>
      <c r="G7" s="766">
        <v>0.66920929888662295</v>
      </c>
      <c r="H7" s="752">
        <v>21</v>
      </c>
      <c r="I7" s="789">
        <v>0.44680851063829785</v>
      </c>
      <c r="J7" s="817">
        <v>5368.6999999999989</v>
      </c>
      <c r="K7" s="766">
        <v>0.33079070111337711</v>
      </c>
      <c r="L7" s="752">
        <v>26</v>
      </c>
      <c r="M7" s="789">
        <v>0.55319148936170215</v>
      </c>
    </row>
    <row r="8" spans="1:13" ht="14.4" customHeight="1" x14ac:dyDescent="0.3">
      <c r="A8" s="807" t="s">
        <v>2492</v>
      </c>
      <c r="B8" s="798">
        <v>217045.87999999998</v>
      </c>
      <c r="C8" s="748">
        <v>1</v>
      </c>
      <c r="D8" s="811">
        <v>107</v>
      </c>
      <c r="E8" s="814" t="s">
        <v>2492</v>
      </c>
      <c r="F8" s="798">
        <v>189648.90999999997</v>
      </c>
      <c r="G8" s="766">
        <v>0.87377336994371879</v>
      </c>
      <c r="H8" s="752">
        <v>60</v>
      </c>
      <c r="I8" s="789">
        <v>0.56074766355140182</v>
      </c>
      <c r="J8" s="817">
        <v>27396.97</v>
      </c>
      <c r="K8" s="766">
        <v>0.12622663005628121</v>
      </c>
      <c r="L8" s="752">
        <v>47</v>
      </c>
      <c r="M8" s="789">
        <v>0.43925233644859812</v>
      </c>
    </row>
    <row r="9" spans="1:13" ht="14.4" customHeight="1" x14ac:dyDescent="0.3">
      <c r="A9" s="807" t="s">
        <v>2493</v>
      </c>
      <c r="B9" s="798">
        <v>13169.350000000002</v>
      </c>
      <c r="C9" s="748">
        <v>1</v>
      </c>
      <c r="D9" s="811">
        <v>44</v>
      </c>
      <c r="E9" s="814" t="s">
        <v>2493</v>
      </c>
      <c r="F9" s="798">
        <v>5646.2300000000005</v>
      </c>
      <c r="G9" s="766">
        <v>0.42874021876554269</v>
      </c>
      <c r="H9" s="752">
        <v>12</v>
      </c>
      <c r="I9" s="789">
        <v>0.27272727272727271</v>
      </c>
      <c r="J9" s="817">
        <v>7523.1200000000008</v>
      </c>
      <c r="K9" s="766">
        <v>0.5712597812344572</v>
      </c>
      <c r="L9" s="752">
        <v>32</v>
      </c>
      <c r="M9" s="789">
        <v>0.72727272727272729</v>
      </c>
    </row>
    <row r="10" spans="1:13" ht="14.4" customHeight="1" x14ac:dyDescent="0.3">
      <c r="A10" s="807" t="s">
        <v>2494</v>
      </c>
      <c r="B10" s="798">
        <v>26234.089999999997</v>
      </c>
      <c r="C10" s="748">
        <v>1</v>
      </c>
      <c r="D10" s="811">
        <v>82</v>
      </c>
      <c r="E10" s="814" t="s">
        <v>2494</v>
      </c>
      <c r="F10" s="798">
        <v>5019.26</v>
      </c>
      <c r="G10" s="766">
        <v>0.19132586645848973</v>
      </c>
      <c r="H10" s="752">
        <v>25</v>
      </c>
      <c r="I10" s="789">
        <v>0.3048780487804878</v>
      </c>
      <c r="J10" s="817">
        <v>21214.829999999994</v>
      </c>
      <c r="K10" s="766">
        <v>0.80867413354151019</v>
      </c>
      <c r="L10" s="752">
        <v>57</v>
      </c>
      <c r="M10" s="789">
        <v>0.69512195121951215</v>
      </c>
    </row>
    <row r="11" spans="1:13" ht="14.4" customHeight="1" x14ac:dyDescent="0.3">
      <c r="A11" s="807" t="s">
        <v>2495</v>
      </c>
      <c r="B11" s="798">
        <v>43728.650000000009</v>
      </c>
      <c r="C11" s="748">
        <v>1</v>
      </c>
      <c r="D11" s="811">
        <v>102</v>
      </c>
      <c r="E11" s="814" t="s">
        <v>2495</v>
      </c>
      <c r="F11" s="798">
        <v>17392.910000000003</v>
      </c>
      <c r="G11" s="766">
        <v>0.39774632877987315</v>
      </c>
      <c r="H11" s="752">
        <v>46</v>
      </c>
      <c r="I11" s="789">
        <v>0.45098039215686275</v>
      </c>
      <c r="J11" s="817">
        <v>26335.74</v>
      </c>
      <c r="K11" s="766">
        <v>0.60225367122012674</v>
      </c>
      <c r="L11" s="752">
        <v>56</v>
      </c>
      <c r="M11" s="789">
        <v>0.5490196078431373</v>
      </c>
    </row>
    <row r="12" spans="1:13" ht="14.4" customHeight="1" x14ac:dyDescent="0.3">
      <c r="A12" s="807" t="s">
        <v>2496</v>
      </c>
      <c r="B12" s="798">
        <v>22309.850000000002</v>
      </c>
      <c r="C12" s="748">
        <v>1</v>
      </c>
      <c r="D12" s="811">
        <v>60</v>
      </c>
      <c r="E12" s="814" t="s">
        <v>2496</v>
      </c>
      <c r="F12" s="798">
        <v>5939.04</v>
      </c>
      <c r="G12" s="766">
        <v>0.26620707893598566</v>
      </c>
      <c r="H12" s="752">
        <v>32</v>
      </c>
      <c r="I12" s="789">
        <v>0.53333333333333333</v>
      </c>
      <c r="J12" s="817">
        <v>16370.810000000001</v>
      </c>
      <c r="K12" s="766">
        <v>0.73379292106401428</v>
      </c>
      <c r="L12" s="752">
        <v>28</v>
      </c>
      <c r="M12" s="789">
        <v>0.46666666666666667</v>
      </c>
    </row>
    <row r="13" spans="1:13" ht="14.4" customHeight="1" thickBot="1" x14ac:dyDescent="0.35">
      <c r="A13" s="808" t="s">
        <v>2497</v>
      </c>
      <c r="B13" s="799">
        <v>57778.900000000009</v>
      </c>
      <c r="C13" s="755">
        <v>1</v>
      </c>
      <c r="D13" s="812">
        <v>110</v>
      </c>
      <c r="E13" s="815" t="s">
        <v>2497</v>
      </c>
      <c r="F13" s="799">
        <v>35891.23000000001</v>
      </c>
      <c r="G13" s="767">
        <v>0.62118230011301712</v>
      </c>
      <c r="H13" s="759">
        <v>63</v>
      </c>
      <c r="I13" s="790">
        <v>0.57272727272727275</v>
      </c>
      <c r="J13" s="818">
        <v>21887.669999999995</v>
      </c>
      <c r="K13" s="767">
        <v>0.37881769988698283</v>
      </c>
      <c r="L13" s="759">
        <v>47</v>
      </c>
      <c r="M13" s="790">
        <v>0.42727272727272725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9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3517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477961.92999999988</v>
      </c>
      <c r="N3" s="70">
        <f>SUBTOTAL(9,N7:N1048576)</f>
        <v>3370</v>
      </c>
      <c r="O3" s="70">
        <f>SUBTOTAL(9,O7:O1048576)</f>
        <v>833</v>
      </c>
      <c r="P3" s="70">
        <f>SUBTOTAL(9,P7:P1048576)</f>
        <v>311379.59999999957</v>
      </c>
      <c r="Q3" s="71">
        <f>IF(M3=0,0,P3/M3)</f>
        <v>0.65147364351800918</v>
      </c>
      <c r="R3" s="70">
        <f>SUBTOTAL(9,R7:R1048576)</f>
        <v>2350</v>
      </c>
      <c r="S3" s="71">
        <f>IF(N3=0,0,R3/N3)</f>
        <v>0.69732937685459939</v>
      </c>
      <c r="T3" s="70">
        <f>SUBTOTAL(9,T7:T1048576)</f>
        <v>384</v>
      </c>
      <c r="U3" s="72">
        <f>IF(O3=0,0,T3/O3)</f>
        <v>0.460984393757503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30</v>
      </c>
      <c r="B7" s="825" t="s">
        <v>2476</v>
      </c>
      <c r="C7" s="825" t="s">
        <v>2484</v>
      </c>
      <c r="D7" s="826" t="s">
        <v>3515</v>
      </c>
      <c r="E7" s="827" t="s">
        <v>2489</v>
      </c>
      <c r="F7" s="825" t="s">
        <v>2477</v>
      </c>
      <c r="G7" s="825" t="s">
        <v>2498</v>
      </c>
      <c r="H7" s="825" t="s">
        <v>567</v>
      </c>
      <c r="I7" s="825" t="s">
        <v>2499</v>
      </c>
      <c r="J7" s="825" t="s">
        <v>2500</v>
      </c>
      <c r="K7" s="825" t="s">
        <v>616</v>
      </c>
      <c r="L7" s="828">
        <v>72.55</v>
      </c>
      <c r="M7" s="828">
        <v>72.55</v>
      </c>
      <c r="N7" s="825">
        <v>1</v>
      </c>
      <c r="O7" s="829">
        <v>0.5</v>
      </c>
      <c r="P7" s="828"/>
      <c r="Q7" s="830">
        <v>0</v>
      </c>
      <c r="R7" s="825"/>
      <c r="S7" s="830">
        <v>0</v>
      </c>
      <c r="T7" s="829"/>
      <c r="U7" s="231">
        <v>0</v>
      </c>
    </row>
    <row r="8" spans="1:21" ht="14.4" customHeight="1" x14ac:dyDescent="0.3">
      <c r="A8" s="831">
        <v>30</v>
      </c>
      <c r="B8" s="832" t="s">
        <v>2476</v>
      </c>
      <c r="C8" s="832" t="s">
        <v>2484</v>
      </c>
      <c r="D8" s="833" t="s">
        <v>3515</v>
      </c>
      <c r="E8" s="834" t="s">
        <v>2489</v>
      </c>
      <c r="F8" s="832" t="s">
        <v>2477</v>
      </c>
      <c r="G8" s="832" t="s">
        <v>2498</v>
      </c>
      <c r="H8" s="832" t="s">
        <v>567</v>
      </c>
      <c r="I8" s="832" t="s">
        <v>2501</v>
      </c>
      <c r="J8" s="832" t="s">
        <v>2502</v>
      </c>
      <c r="K8" s="832" t="s">
        <v>2161</v>
      </c>
      <c r="L8" s="835">
        <v>36.270000000000003</v>
      </c>
      <c r="M8" s="835">
        <v>36.270000000000003</v>
      </c>
      <c r="N8" s="832">
        <v>1</v>
      </c>
      <c r="O8" s="836">
        <v>0.5</v>
      </c>
      <c r="P8" s="835"/>
      <c r="Q8" s="837">
        <v>0</v>
      </c>
      <c r="R8" s="832"/>
      <c r="S8" s="837">
        <v>0</v>
      </c>
      <c r="T8" s="836"/>
      <c r="U8" s="838">
        <v>0</v>
      </c>
    </row>
    <row r="9" spans="1:21" ht="14.4" customHeight="1" x14ac:dyDescent="0.3">
      <c r="A9" s="831">
        <v>30</v>
      </c>
      <c r="B9" s="832" t="s">
        <v>2476</v>
      </c>
      <c r="C9" s="832" t="s">
        <v>2484</v>
      </c>
      <c r="D9" s="833" t="s">
        <v>3515</v>
      </c>
      <c r="E9" s="834" t="s">
        <v>2489</v>
      </c>
      <c r="F9" s="832" t="s">
        <v>2477</v>
      </c>
      <c r="G9" s="832" t="s">
        <v>2503</v>
      </c>
      <c r="H9" s="832" t="s">
        <v>595</v>
      </c>
      <c r="I9" s="832" t="s">
        <v>2232</v>
      </c>
      <c r="J9" s="832" t="s">
        <v>2233</v>
      </c>
      <c r="K9" s="832" t="s">
        <v>2234</v>
      </c>
      <c r="L9" s="835">
        <v>9.4</v>
      </c>
      <c r="M9" s="835">
        <v>9.4</v>
      </c>
      <c r="N9" s="832">
        <v>1</v>
      </c>
      <c r="O9" s="836">
        <v>0.5</v>
      </c>
      <c r="P9" s="835"/>
      <c r="Q9" s="837">
        <v>0</v>
      </c>
      <c r="R9" s="832"/>
      <c r="S9" s="837">
        <v>0</v>
      </c>
      <c r="T9" s="836"/>
      <c r="U9" s="838">
        <v>0</v>
      </c>
    </row>
    <row r="10" spans="1:21" ht="14.4" customHeight="1" x14ac:dyDescent="0.3">
      <c r="A10" s="831">
        <v>30</v>
      </c>
      <c r="B10" s="832" t="s">
        <v>2476</v>
      </c>
      <c r="C10" s="832" t="s">
        <v>2484</v>
      </c>
      <c r="D10" s="833" t="s">
        <v>3515</v>
      </c>
      <c r="E10" s="834" t="s">
        <v>2489</v>
      </c>
      <c r="F10" s="832" t="s">
        <v>2477</v>
      </c>
      <c r="G10" s="832" t="s">
        <v>2504</v>
      </c>
      <c r="H10" s="832" t="s">
        <v>595</v>
      </c>
      <c r="I10" s="832" t="s">
        <v>2018</v>
      </c>
      <c r="J10" s="832" t="s">
        <v>2019</v>
      </c>
      <c r="K10" s="832" t="s">
        <v>2020</v>
      </c>
      <c r="L10" s="835">
        <v>31.09</v>
      </c>
      <c r="M10" s="835">
        <v>124.36</v>
      </c>
      <c r="N10" s="832">
        <v>4</v>
      </c>
      <c r="O10" s="836">
        <v>2.5</v>
      </c>
      <c r="P10" s="835">
        <v>31.09</v>
      </c>
      <c r="Q10" s="837">
        <v>0.25</v>
      </c>
      <c r="R10" s="832">
        <v>1</v>
      </c>
      <c r="S10" s="837">
        <v>0.25</v>
      </c>
      <c r="T10" s="836">
        <v>0.5</v>
      </c>
      <c r="U10" s="838">
        <v>0.2</v>
      </c>
    </row>
    <row r="11" spans="1:21" ht="14.4" customHeight="1" x14ac:dyDescent="0.3">
      <c r="A11" s="831">
        <v>30</v>
      </c>
      <c r="B11" s="832" t="s">
        <v>2476</v>
      </c>
      <c r="C11" s="832" t="s">
        <v>2484</v>
      </c>
      <c r="D11" s="833" t="s">
        <v>3515</v>
      </c>
      <c r="E11" s="834" t="s">
        <v>2489</v>
      </c>
      <c r="F11" s="832" t="s">
        <v>2477</v>
      </c>
      <c r="G11" s="832" t="s">
        <v>2505</v>
      </c>
      <c r="H11" s="832" t="s">
        <v>595</v>
      </c>
      <c r="I11" s="832" t="s">
        <v>2082</v>
      </c>
      <c r="J11" s="832" t="s">
        <v>2078</v>
      </c>
      <c r="K11" s="832" t="s">
        <v>2083</v>
      </c>
      <c r="L11" s="835">
        <v>93.18</v>
      </c>
      <c r="M11" s="835">
        <v>93.18</v>
      </c>
      <c r="N11" s="832">
        <v>1</v>
      </c>
      <c r="O11" s="836">
        <v>0.5</v>
      </c>
      <c r="P11" s="835">
        <v>93.18</v>
      </c>
      <c r="Q11" s="837">
        <v>1</v>
      </c>
      <c r="R11" s="832">
        <v>1</v>
      </c>
      <c r="S11" s="837">
        <v>1</v>
      </c>
      <c r="T11" s="836">
        <v>0.5</v>
      </c>
      <c r="U11" s="838">
        <v>1</v>
      </c>
    </row>
    <row r="12" spans="1:21" ht="14.4" customHeight="1" x14ac:dyDescent="0.3">
      <c r="A12" s="831">
        <v>30</v>
      </c>
      <c r="B12" s="832" t="s">
        <v>2476</v>
      </c>
      <c r="C12" s="832" t="s">
        <v>2484</v>
      </c>
      <c r="D12" s="833" t="s">
        <v>3515</v>
      </c>
      <c r="E12" s="834" t="s">
        <v>2489</v>
      </c>
      <c r="F12" s="832" t="s">
        <v>2477</v>
      </c>
      <c r="G12" s="832" t="s">
        <v>2505</v>
      </c>
      <c r="H12" s="832" t="s">
        <v>595</v>
      </c>
      <c r="I12" s="832" t="s">
        <v>2080</v>
      </c>
      <c r="J12" s="832" t="s">
        <v>2078</v>
      </c>
      <c r="K12" s="832" t="s">
        <v>2081</v>
      </c>
      <c r="L12" s="835">
        <v>46.6</v>
      </c>
      <c r="M12" s="835">
        <v>46.6</v>
      </c>
      <c r="N12" s="832">
        <v>1</v>
      </c>
      <c r="O12" s="836">
        <v>0.5</v>
      </c>
      <c r="P12" s="835"/>
      <c r="Q12" s="837">
        <v>0</v>
      </c>
      <c r="R12" s="832"/>
      <c r="S12" s="837">
        <v>0</v>
      </c>
      <c r="T12" s="836"/>
      <c r="U12" s="838">
        <v>0</v>
      </c>
    </row>
    <row r="13" spans="1:21" ht="14.4" customHeight="1" x14ac:dyDescent="0.3">
      <c r="A13" s="831">
        <v>30</v>
      </c>
      <c r="B13" s="832" t="s">
        <v>2476</v>
      </c>
      <c r="C13" s="832" t="s">
        <v>2484</v>
      </c>
      <c r="D13" s="833" t="s">
        <v>3515</v>
      </c>
      <c r="E13" s="834" t="s">
        <v>2489</v>
      </c>
      <c r="F13" s="832" t="s">
        <v>2477</v>
      </c>
      <c r="G13" s="832" t="s">
        <v>2506</v>
      </c>
      <c r="H13" s="832" t="s">
        <v>567</v>
      </c>
      <c r="I13" s="832" t="s">
        <v>2507</v>
      </c>
      <c r="J13" s="832" t="s">
        <v>2508</v>
      </c>
      <c r="K13" s="832" t="s">
        <v>2509</v>
      </c>
      <c r="L13" s="835">
        <v>55.95</v>
      </c>
      <c r="M13" s="835">
        <v>55.95</v>
      </c>
      <c r="N13" s="832">
        <v>1</v>
      </c>
      <c r="O13" s="836">
        <v>0.5</v>
      </c>
      <c r="P13" s="835"/>
      <c r="Q13" s="837">
        <v>0</v>
      </c>
      <c r="R13" s="832"/>
      <c r="S13" s="837">
        <v>0</v>
      </c>
      <c r="T13" s="836"/>
      <c r="U13" s="838">
        <v>0</v>
      </c>
    </row>
    <row r="14" spans="1:21" ht="14.4" customHeight="1" x14ac:dyDescent="0.3">
      <c r="A14" s="831">
        <v>30</v>
      </c>
      <c r="B14" s="832" t="s">
        <v>2476</v>
      </c>
      <c r="C14" s="832" t="s">
        <v>2484</v>
      </c>
      <c r="D14" s="833" t="s">
        <v>3515</v>
      </c>
      <c r="E14" s="834" t="s">
        <v>2489</v>
      </c>
      <c r="F14" s="832" t="s">
        <v>2477</v>
      </c>
      <c r="G14" s="832" t="s">
        <v>2506</v>
      </c>
      <c r="H14" s="832" t="s">
        <v>567</v>
      </c>
      <c r="I14" s="832" t="s">
        <v>2510</v>
      </c>
      <c r="J14" s="832" t="s">
        <v>2508</v>
      </c>
      <c r="K14" s="832" t="s">
        <v>2511</v>
      </c>
      <c r="L14" s="835">
        <v>128.55000000000001</v>
      </c>
      <c r="M14" s="835">
        <v>257.10000000000002</v>
      </c>
      <c r="N14" s="832">
        <v>2</v>
      </c>
      <c r="O14" s="836">
        <v>0.5</v>
      </c>
      <c r="P14" s="835">
        <v>257.10000000000002</v>
      </c>
      <c r="Q14" s="837">
        <v>1</v>
      </c>
      <c r="R14" s="832">
        <v>2</v>
      </c>
      <c r="S14" s="837">
        <v>1</v>
      </c>
      <c r="T14" s="836">
        <v>0.5</v>
      </c>
      <c r="U14" s="838">
        <v>1</v>
      </c>
    </row>
    <row r="15" spans="1:21" ht="14.4" customHeight="1" x14ac:dyDescent="0.3">
      <c r="A15" s="831">
        <v>30</v>
      </c>
      <c r="B15" s="832" t="s">
        <v>2476</v>
      </c>
      <c r="C15" s="832" t="s">
        <v>2484</v>
      </c>
      <c r="D15" s="833" t="s">
        <v>3515</v>
      </c>
      <c r="E15" s="834" t="s">
        <v>2489</v>
      </c>
      <c r="F15" s="832" t="s">
        <v>2477</v>
      </c>
      <c r="G15" s="832" t="s">
        <v>2512</v>
      </c>
      <c r="H15" s="832" t="s">
        <v>595</v>
      </c>
      <c r="I15" s="832" t="s">
        <v>2000</v>
      </c>
      <c r="J15" s="832" t="s">
        <v>2001</v>
      </c>
      <c r="K15" s="832" t="s">
        <v>2002</v>
      </c>
      <c r="L15" s="835">
        <v>65.540000000000006</v>
      </c>
      <c r="M15" s="835">
        <v>65.540000000000006</v>
      </c>
      <c r="N15" s="832">
        <v>1</v>
      </c>
      <c r="O15" s="836">
        <v>0.5</v>
      </c>
      <c r="P15" s="835"/>
      <c r="Q15" s="837">
        <v>0</v>
      </c>
      <c r="R15" s="832"/>
      <c r="S15" s="837">
        <v>0</v>
      </c>
      <c r="T15" s="836"/>
      <c r="U15" s="838">
        <v>0</v>
      </c>
    </row>
    <row r="16" spans="1:21" ht="14.4" customHeight="1" x14ac:dyDescent="0.3">
      <c r="A16" s="831">
        <v>30</v>
      </c>
      <c r="B16" s="832" t="s">
        <v>2476</v>
      </c>
      <c r="C16" s="832" t="s">
        <v>2484</v>
      </c>
      <c r="D16" s="833" t="s">
        <v>3515</v>
      </c>
      <c r="E16" s="834" t="s">
        <v>2489</v>
      </c>
      <c r="F16" s="832" t="s">
        <v>2477</v>
      </c>
      <c r="G16" s="832" t="s">
        <v>2513</v>
      </c>
      <c r="H16" s="832" t="s">
        <v>567</v>
      </c>
      <c r="I16" s="832" t="s">
        <v>2514</v>
      </c>
      <c r="J16" s="832" t="s">
        <v>611</v>
      </c>
      <c r="K16" s="832" t="s">
        <v>2515</v>
      </c>
      <c r="L16" s="835">
        <v>66.17</v>
      </c>
      <c r="M16" s="835">
        <v>66.17</v>
      </c>
      <c r="N16" s="832">
        <v>1</v>
      </c>
      <c r="O16" s="836">
        <v>0.5</v>
      </c>
      <c r="P16" s="835"/>
      <c r="Q16" s="837">
        <v>0</v>
      </c>
      <c r="R16" s="832"/>
      <c r="S16" s="837">
        <v>0</v>
      </c>
      <c r="T16" s="836"/>
      <c r="U16" s="838">
        <v>0</v>
      </c>
    </row>
    <row r="17" spans="1:21" ht="14.4" customHeight="1" x14ac:dyDescent="0.3">
      <c r="A17" s="831">
        <v>30</v>
      </c>
      <c r="B17" s="832" t="s">
        <v>2476</v>
      </c>
      <c r="C17" s="832" t="s">
        <v>2484</v>
      </c>
      <c r="D17" s="833" t="s">
        <v>3515</v>
      </c>
      <c r="E17" s="834" t="s">
        <v>2489</v>
      </c>
      <c r="F17" s="832" t="s">
        <v>2477</v>
      </c>
      <c r="G17" s="832" t="s">
        <v>2516</v>
      </c>
      <c r="H17" s="832" t="s">
        <v>567</v>
      </c>
      <c r="I17" s="832" t="s">
        <v>2517</v>
      </c>
      <c r="J17" s="832" t="s">
        <v>2518</v>
      </c>
      <c r="K17" s="832" t="s">
        <v>2006</v>
      </c>
      <c r="L17" s="835">
        <v>35.11</v>
      </c>
      <c r="M17" s="835">
        <v>35.11</v>
      </c>
      <c r="N17" s="832">
        <v>1</v>
      </c>
      <c r="O17" s="836">
        <v>0.5</v>
      </c>
      <c r="P17" s="835"/>
      <c r="Q17" s="837">
        <v>0</v>
      </c>
      <c r="R17" s="832"/>
      <c r="S17" s="837">
        <v>0</v>
      </c>
      <c r="T17" s="836"/>
      <c r="U17" s="838">
        <v>0</v>
      </c>
    </row>
    <row r="18" spans="1:21" ht="14.4" customHeight="1" x14ac:dyDescent="0.3">
      <c r="A18" s="831">
        <v>30</v>
      </c>
      <c r="B18" s="832" t="s">
        <v>2476</v>
      </c>
      <c r="C18" s="832" t="s">
        <v>2484</v>
      </c>
      <c r="D18" s="833" t="s">
        <v>3515</v>
      </c>
      <c r="E18" s="834" t="s">
        <v>2489</v>
      </c>
      <c r="F18" s="832" t="s">
        <v>2477</v>
      </c>
      <c r="G18" s="832" t="s">
        <v>2516</v>
      </c>
      <c r="H18" s="832" t="s">
        <v>595</v>
      </c>
      <c r="I18" s="832" t="s">
        <v>2004</v>
      </c>
      <c r="J18" s="832" t="s">
        <v>1501</v>
      </c>
      <c r="K18" s="832" t="s">
        <v>685</v>
      </c>
      <c r="L18" s="835">
        <v>17.559999999999999</v>
      </c>
      <c r="M18" s="835">
        <v>35.119999999999997</v>
      </c>
      <c r="N18" s="832">
        <v>2</v>
      </c>
      <c r="O18" s="836">
        <v>1.5</v>
      </c>
      <c r="P18" s="835"/>
      <c r="Q18" s="837">
        <v>0</v>
      </c>
      <c r="R18" s="832"/>
      <c r="S18" s="837">
        <v>0</v>
      </c>
      <c r="T18" s="836"/>
      <c r="U18" s="838">
        <v>0</v>
      </c>
    </row>
    <row r="19" spans="1:21" ht="14.4" customHeight="1" x14ac:dyDescent="0.3">
      <c r="A19" s="831">
        <v>30</v>
      </c>
      <c r="B19" s="832" t="s">
        <v>2476</v>
      </c>
      <c r="C19" s="832" t="s">
        <v>2484</v>
      </c>
      <c r="D19" s="833" t="s">
        <v>3515</v>
      </c>
      <c r="E19" s="834" t="s">
        <v>2489</v>
      </c>
      <c r="F19" s="832" t="s">
        <v>2477</v>
      </c>
      <c r="G19" s="832" t="s">
        <v>2516</v>
      </c>
      <c r="H19" s="832" t="s">
        <v>595</v>
      </c>
      <c r="I19" s="832" t="s">
        <v>2005</v>
      </c>
      <c r="J19" s="832" t="s">
        <v>1501</v>
      </c>
      <c r="K19" s="832" t="s">
        <v>2006</v>
      </c>
      <c r="L19" s="835">
        <v>35.11</v>
      </c>
      <c r="M19" s="835">
        <v>70.22</v>
      </c>
      <c r="N19" s="832">
        <v>2</v>
      </c>
      <c r="O19" s="836">
        <v>1</v>
      </c>
      <c r="P19" s="835">
        <v>35.11</v>
      </c>
      <c r="Q19" s="837">
        <v>0.5</v>
      </c>
      <c r="R19" s="832">
        <v>1</v>
      </c>
      <c r="S19" s="837">
        <v>0.5</v>
      </c>
      <c r="T19" s="836">
        <v>0.5</v>
      </c>
      <c r="U19" s="838">
        <v>0.5</v>
      </c>
    </row>
    <row r="20" spans="1:21" ht="14.4" customHeight="1" x14ac:dyDescent="0.3">
      <c r="A20" s="831">
        <v>30</v>
      </c>
      <c r="B20" s="832" t="s">
        <v>2476</v>
      </c>
      <c r="C20" s="832" t="s">
        <v>2484</v>
      </c>
      <c r="D20" s="833" t="s">
        <v>3515</v>
      </c>
      <c r="E20" s="834" t="s">
        <v>2489</v>
      </c>
      <c r="F20" s="832" t="s">
        <v>2477</v>
      </c>
      <c r="G20" s="832" t="s">
        <v>2519</v>
      </c>
      <c r="H20" s="832" t="s">
        <v>567</v>
      </c>
      <c r="I20" s="832" t="s">
        <v>2520</v>
      </c>
      <c r="J20" s="832" t="s">
        <v>2521</v>
      </c>
      <c r="K20" s="832" t="s">
        <v>2511</v>
      </c>
      <c r="L20" s="835">
        <v>0</v>
      </c>
      <c r="M20" s="835">
        <v>0</v>
      </c>
      <c r="N20" s="832">
        <v>1</v>
      </c>
      <c r="O20" s="836">
        <v>0.5</v>
      </c>
      <c r="P20" s="835"/>
      <c r="Q20" s="837"/>
      <c r="R20" s="832"/>
      <c r="S20" s="837">
        <v>0</v>
      </c>
      <c r="T20" s="836"/>
      <c r="U20" s="838">
        <v>0</v>
      </c>
    </row>
    <row r="21" spans="1:21" ht="14.4" customHeight="1" x14ac:dyDescent="0.3">
      <c r="A21" s="831">
        <v>30</v>
      </c>
      <c r="B21" s="832" t="s">
        <v>2476</v>
      </c>
      <c r="C21" s="832" t="s">
        <v>2484</v>
      </c>
      <c r="D21" s="833" t="s">
        <v>3515</v>
      </c>
      <c r="E21" s="834" t="s">
        <v>2489</v>
      </c>
      <c r="F21" s="832" t="s">
        <v>2477</v>
      </c>
      <c r="G21" s="832" t="s">
        <v>2522</v>
      </c>
      <c r="H21" s="832" t="s">
        <v>595</v>
      </c>
      <c r="I21" s="832" t="s">
        <v>2523</v>
      </c>
      <c r="J21" s="832" t="s">
        <v>729</v>
      </c>
      <c r="K21" s="832" t="s">
        <v>730</v>
      </c>
      <c r="L21" s="835">
        <v>65.989999999999995</v>
      </c>
      <c r="M21" s="835">
        <v>65.989999999999995</v>
      </c>
      <c r="N21" s="832">
        <v>1</v>
      </c>
      <c r="O21" s="836">
        <v>0.5</v>
      </c>
      <c r="P21" s="835"/>
      <c r="Q21" s="837">
        <v>0</v>
      </c>
      <c r="R21" s="832"/>
      <c r="S21" s="837">
        <v>0</v>
      </c>
      <c r="T21" s="836"/>
      <c r="U21" s="838">
        <v>0</v>
      </c>
    </row>
    <row r="22" spans="1:21" ht="14.4" customHeight="1" x14ac:dyDescent="0.3">
      <c r="A22" s="831">
        <v>30</v>
      </c>
      <c r="B22" s="832" t="s">
        <v>2476</v>
      </c>
      <c r="C22" s="832" t="s">
        <v>2484</v>
      </c>
      <c r="D22" s="833" t="s">
        <v>3515</v>
      </c>
      <c r="E22" s="834" t="s">
        <v>2489</v>
      </c>
      <c r="F22" s="832" t="s">
        <v>2477</v>
      </c>
      <c r="G22" s="832" t="s">
        <v>2522</v>
      </c>
      <c r="H22" s="832" t="s">
        <v>595</v>
      </c>
      <c r="I22" s="832" t="s">
        <v>2524</v>
      </c>
      <c r="J22" s="832" t="s">
        <v>731</v>
      </c>
      <c r="K22" s="832" t="s">
        <v>732</v>
      </c>
      <c r="L22" s="835">
        <v>132</v>
      </c>
      <c r="M22" s="835">
        <v>132</v>
      </c>
      <c r="N22" s="832">
        <v>1</v>
      </c>
      <c r="O22" s="836">
        <v>0.5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30</v>
      </c>
      <c r="B23" s="832" t="s">
        <v>2476</v>
      </c>
      <c r="C23" s="832" t="s">
        <v>2484</v>
      </c>
      <c r="D23" s="833" t="s">
        <v>3515</v>
      </c>
      <c r="E23" s="834" t="s">
        <v>2489</v>
      </c>
      <c r="F23" s="832" t="s">
        <v>2477</v>
      </c>
      <c r="G23" s="832" t="s">
        <v>2525</v>
      </c>
      <c r="H23" s="832" t="s">
        <v>567</v>
      </c>
      <c r="I23" s="832" t="s">
        <v>2526</v>
      </c>
      <c r="J23" s="832" t="s">
        <v>2527</v>
      </c>
      <c r="K23" s="832" t="s">
        <v>2528</v>
      </c>
      <c r="L23" s="835">
        <v>47.46</v>
      </c>
      <c r="M23" s="835">
        <v>47.46</v>
      </c>
      <c r="N23" s="832">
        <v>1</v>
      </c>
      <c r="O23" s="836">
        <v>0.5</v>
      </c>
      <c r="P23" s="835">
        <v>47.46</v>
      </c>
      <c r="Q23" s="837">
        <v>1</v>
      </c>
      <c r="R23" s="832">
        <v>1</v>
      </c>
      <c r="S23" s="837">
        <v>1</v>
      </c>
      <c r="T23" s="836">
        <v>0.5</v>
      </c>
      <c r="U23" s="838">
        <v>1</v>
      </c>
    </row>
    <row r="24" spans="1:21" ht="14.4" customHeight="1" x14ac:dyDescent="0.3">
      <c r="A24" s="831">
        <v>30</v>
      </c>
      <c r="B24" s="832" t="s">
        <v>2476</v>
      </c>
      <c r="C24" s="832" t="s">
        <v>2484</v>
      </c>
      <c r="D24" s="833" t="s">
        <v>3515</v>
      </c>
      <c r="E24" s="834" t="s">
        <v>2489</v>
      </c>
      <c r="F24" s="832" t="s">
        <v>2477</v>
      </c>
      <c r="G24" s="832" t="s">
        <v>2525</v>
      </c>
      <c r="H24" s="832" t="s">
        <v>567</v>
      </c>
      <c r="I24" s="832" t="s">
        <v>2529</v>
      </c>
      <c r="J24" s="832" t="s">
        <v>2527</v>
      </c>
      <c r="K24" s="832" t="s">
        <v>2530</v>
      </c>
      <c r="L24" s="835">
        <v>23.72</v>
      </c>
      <c r="M24" s="835">
        <v>71.16</v>
      </c>
      <c r="N24" s="832">
        <v>3</v>
      </c>
      <c r="O24" s="836">
        <v>1.5</v>
      </c>
      <c r="P24" s="835"/>
      <c r="Q24" s="837">
        <v>0</v>
      </c>
      <c r="R24" s="832"/>
      <c r="S24" s="837">
        <v>0</v>
      </c>
      <c r="T24" s="836"/>
      <c r="U24" s="838">
        <v>0</v>
      </c>
    </row>
    <row r="25" spans="1:21" ht="14.4" customHeight="1" x14ac:dyDescent="0.3">
      <c r="A25" s="831">
        <v>30</v>
      </c>
      <c r="B25" s="832" t="s">
        <v>2476</v>
      </c>
      <c r="C25" s="832" t="s">
        <v>2484</v>
      </c>
      <c r="D25" s="833" t="s">
        <v>3515</v>
      </c>
      <c r="E25" s="834" t="s">
        <v>2489</v>
      </c>
      <c r="F25" s="832" t="s">
        <v>2477</v>
      </c>
      <c r="G25" s="832" t="s">
        <v>2531</v>
      </c>
      <c r="H25" s="832" t="s">
        <v>567</v>
      </c>
      <c r="I25" s="832" t="s">
        <v>2532</v>
      </c>
      <c r="J25" s="832" t="s">
        <v>2533</v>
      </c>
      <c r="K25" s="832" t="s">
        <v>2534</v>
      </c>
      <c r="L25" s="835">
        <v>0</v>
      </c>
      <c r="M25" s="835">
        <v>0</v>
      </c>
      <c r="N25" s="832">
        <v>2</v>
      </c>
      <c r="O25" s="836">
        <v>1</v>
      </c>
      <c r="P25" s="835">
        <v>0</v>
      </c>
      <c r="Q25" s="837"/>
      <c r="R25" s="832">
        <v>1</v>
      </c>
      <c r="S25" s="837">
        <v>0.5</v>
      </c>
      <c r="T25" s="836">
        <v>0.5</v>
      </c>
      <c r="U25" s="838">
        <v>0.5</v>
      </c>
    </row>
    <row r="26" spans="1:21" ht="14.4" customHeight="1" x14ac:dyDescent="0.3">
      <c r="A26" s="831">
        <v>30</v>
      </c>
      <c r="B26" s="832" t="s">
        <v>2476</v>
      </c>
      <c r="C26" s="832" t="s">
        <v>2484</v>
      </c>
      <c r="D26" s="833" t="s">
        <v>3515</v>
      </c>
      <c r="E26" s="834" t="s">
        <v>2489</v>
      </c>
      <c r="F26" s="832" t="s">
        <v>2477</v>
      </c>
      <c r="G26" s="832" t="s">
        <v>2531</v>
      </c>
      <c r="H26" s="832" t="s">
        <v>567</v>
      </c>
      <c r="I26" s="832" t="s">
        <v>2535</v>
      </c>
      <c r="J26" s="832" t="s">
        <v>2533</v>
      </c>
      <c r="K26" s="832" t="s">
        <v>2536</v>
      </c>
      <c r="L26" s="835">
        <v>0</v>
      </c>
      <c r="M26" s="835">
        <v>0</v>
      </c>
      <c r="N26" s="832">
        <v>1</v>
      </c>
      <c r="O26" s="836">
        <v>0.5</v>
      </c>
      <c r="P26" s="835">
        <v>0</v>
      </c>
      <c r="Q26" s="837"/>
      <c r="R26" s="832">
        <v>1</v>
      </c>
      <c r="S26" s="837">
        <v>1</v>
      </c>
      <c r="T26" s="836">
        <v>0.5</v>
      </c>
      <c r="U26" s="838">
        <v>1</v>
      </c>
    </row>
    <row r="27" spans="1:21" ht="14.4" customHeight="1" x14ac:dyDescent="0.3">
      <c r="A27" s="831">
        <v>30</v>
      </c>
      <c r="B27" s="832" t="s">
        <v>2476</v>
      </c>
      <c r="C27" s="832" t="s">
        <v>2484</v>
      </c>
      <c r="D27" s="833" t="s">
        <v>3515</v>
      </c>
      <c r="E27" s="834" t="s">
        <v>2489</v>
      </c>
      <c r="F27" s="832" t="s">
        <v>2477</v>
      </c>
      <c r="G27" s="832" t="s">
        <v>2537</v>
      </c>
      <c r="H27" s="832" t="s">
        <v>567</v>
      </c>
      <c r="I27" s="832" t="s">
        <v>2538</v>
      </c>
      <c r="J27" s="832" t="s">
        <v>760</v>
      </c>
      <c r="K27" s="832" t="s">
        <v>2539</v>
      </c>
      <c r="L27" s="835">
        <v>91.11</v>
      </c>
      <c r="M27" s="835">
        <v>273.33</v>
      </c>
      <c r="N27" s="832">
        <v>3</v>
      </c>
      <c r="O27" s="836">
        <v>2</v>
      </c>
      <c r="P27" s="835">
        <v>182.22</v>
      </c>
      <c r="Q27" s="837">
        <v>0.66666666666666674</v>
      </c>
      <c r="R27" s="832">
        <v>2</v>
      </c>
      <c r="S27" s="837">
        <v>0.66666666666666663</v>
      </c>
      <c r="T27" s="836">
        <v>1.5</v>
      </c>
      <c r="U27" s="838">
        <v>0.75</v>
      </c>
    </row>
    <row r="28" spans="1:21" ht="14.4" customHeight="1" x14ac:dyDescent="0.3">
      <c r="A28" s="831">
        <v>30</v>
      </c>
      <c r="B28" s="832" t="s">
        <v>2476</v>
      </c>
      <c r="C28" s="832" t="s">
        <v>2484</v>
      </c>
      <c r="D28" s="833" t="s">
        <v>3515</v>
      </c>
      <c r="E28" s="834" t="s">
        <v>2489</v>
      </c>
      <c r="F28" s="832" t="s">
        <v>2477</v>
      </c>
      <c r="G28" s="832" t="s">
        <v>2537</v>
      </c>
      <c r="H28" s="832" t="s">
        <v>567</v>
      </c>
      <c r="I28" s="832" t="s">
        <v>2540</v>
      </c>
      <c r="J28" s="832" t="s">
        <v>760</v>
      </c>
      <c r="K28" s="832" t="s">
        <v>2541</v>
      </c>
      <c r="L28" s="835">
        <v>45.56</v>
      </c>
      <c r="M28" s="835">
        <v>91.12</v>
      </c>
      <c r="N28" s="832">
        <v>2</v>
      </c>
      <c r="O28" s="836">
        <v>1.5</v>
      </c>
      <c r="P28" s="835">
        <v>45.56</v>
      </c>
      <c r="Q28" s="837">
        <v>0.5</v>
      </c>
      <c r="R28" s="832">
        <v>1</v>
      </c>
      <c r="S28" s="837">
        <v>0.5</v>
      </c>
      <c r="T28" s="836">
        <v>0.5</v>
      </c>
      <c r="U28" s="838">
        <v>0.33333333333333331</v>
      </c>
    </row>
    <row r="29" spans="1:21" ht="14.4" customHeight="1" x14ac:dyDescent="0.3">
      <c r="A29" s="831">
        <v>30</v>
      </c>
      <c r="B29" s="832" t="s">
        <v>2476</v>
      </c>
      <c r="C29" s="832" t="s">
        <v>2484</v>
      </c>
      <c r="D29" s="833" t="s">
        <v>3515</v>
      </c>
      <c r="E29" s="834" t="s">
        <v>2489</v>
      </c>
      <c r="F29" s="832" t="s">
        <v>2477</v>
      </c>
      <c r="G29" s="832" t="s">
        <v>2542</v>
      </c>
      <c r="H29" s="832" t="s">
        <v>567</v>
      </c>
      <c r="I29" s="832" t="s">
        <v>2543</v>
      </c>
      <c r="J29" s="832" t="s">
        <v>1670</v>
      </c>
      <c r="K29" s="832" t="s">
        <v>2544</v>
      </c>
      <c r="L29" s="835">
        <v>24.68</v>
      </c>
      <c r="M29" s="835">
        <v>24.68</v>
      </c>
      <c r="N29" s="832">
        <v>1</v>
      </c>
      <c r="O29" s="836">
        <v>0.5</v>
      </c>
      <c r="P29" s="835"/>
      <c r="Q29" s="837">
        <v>0</v>
      </c>
      <c r="R29" s="832"/>
      <c r="S29" s="837">
        <v>0</v>
      </c>
      <c r="T29" s="836"/>
      <c r="U29" s="838">
        <v>0</v>
      </c>
    </row>
    <row r="30" spans="1:21" ht="14.4" customHeight="1" x14ac:dyDescent="0.3">
      <c r="A30" s="831">
        <v>30</v>
      </c>
      <c r="B30" s="832" t="s">
        <v>2476</v>
      </c>
      <c r="C30" s="832" t="s">
        <v>2484</v>
      </c>
      <c r="D30" s="833" t="s">
        <v>3515</v>
      </c>
      <c r="E30" s="834" t="s">
        <v>2489</v>
      </c>
      <c r="F30" s="832" t="s">
        <v>2477</v>
      </c>
      <c r="G30" s="832" t="s">
        <v>2545</v>
      </c>
      <c r="H30" s="832" t="s">
        <v>567</v>
      </c>
      <c r="I30" s="832" t="s">
        <v>2546</v>
      </c>
      <c r="J30" s="832" t="s">
        <v>1132</v>
      </c>
      <c r="K30" s="832" t="s">
        <v>2161</v>
      </c>
      <c r="L30" s="835">
        <v>0</v>
      </c>
      <c r="M30" s="835">
        <v>0</v>
      </c>
      <c r="N30" s="832">
        <v>2</v>
      </c>
      <c r="O30" s="836">
        <v>1</v>
      </c>
      <c r="P30" s="835"/>
      <c r="Q30" s="837"/>
      <c r="R30" s="832"/>
      <c r="S30" s="837">
        <v>0</v>
      </c>
      <c r="T30" s="836"/>
      <c r="U30" s="838">
        <v>0</v>
      </c>
    </row>
    <row r="31" spans="1:21" ht="14.4" customHeight="1" x14ac:dyDescent="0.3">
      <c r="A31" s="831">
        <v>30</v>
      </c>
      <c r="B31" s="832" t="s">
        <v>2476</v>
      </c>
      <c r="C31" s="832" t="s">
        <v>2484</v>
      </c>
      <c r="D31" s="833" t="s">
        <v>3515</v>
      </c>
      <c r="E31" s="834" t="s">
        <v>2489</v>
      </c>
      <c r="F31" s="832" t="s">
        <v>2477</v>
      </c>
      <c r="G31" s="832" t="s">
        <v>2547</v>
      </c>
      <c r="H31" s="832" t="s">
        <v>595</v>
      </c>
      <c r="I31" s="832" t="s">
        <v>2421</v>
      </c>
      <c r="J31" s="832" t="s">
        <v>1612</v>
      </c>
      <c r="K31" s="832" t="s">
        <v>1613</v>
      </c>
      <c r="L31" s="835">
        <v>185.34</v>
      </c>
      <c r="M31" s="835">
        <v>185.34</v>
      </c>
      <c r="N31" s="832">
        <v>1</v>
      </c>
      <c r="O31" s="836">
        <v>0.5</v>
      </c>
      <c r="P31" s="835"/>
      <c r="Q31" s="837">
        <v>0</v>
      </c>
      <c r="R31" s="832"/>
      <c r="S31" s="837">
        <v>0</v>
      </c>
      <c r="T31" s="836"/>
      <c r="U31" s="838">
        <v>0</v>
      </c>
    </row>
    <row r="32" spans="1:21" ht="14.4" customHeight="1" x14ac:dyDescent="0.3">
      <c r="A32" s="831">
        <v>30</v>
      </c>
      <c r="B32" s="832" t="s">
        <v>2476</v>
      </c>
      <c r="C32" s="832" t="s">
        <v>2484</v>
      </c>
      <c r="D32" s="833" t="s">
        <v>3515</v>
      </c>
      <c r="E32" s="834" t="s">
        <v>2489</v>
      </c>
      <c r="F32" s="832" t="s">
        <v>2477</v>
      </c>
      <c r="G32" s="832" t="s">
        <v>2548</v>
      </c>
      <c r="H32" s="832" t="s">
        <v>595</v>
      </c>
      <c r="I32" s="832" t="s">
        <v>1980</v>
      </c>
      <c r="J32" s="832" t="s">
        <v>874</v>
      </c>
      <c r="K32" s="832" t="s">
        <v>1981</v>
      </c>
      <c r="L32" s="835">
        <v>42.51</v>
      </c>
      <c r="M32" s="835">
        <v>42.51</v>
      </c>
      <c r="N32" s="832">
        <v>1</v>
      </c>
      <c r="O32" s="836">
        <v>0.5</v>
      </c>
      <c r="P32" s="835">
        <v>42.51</v>
      </c>
      <c r="Q32" s="837">
        <v>1</v>
      </c>
      <c r="R32" s="832">
        <v>1</v>
      </c>
      <c r="S32" s="837">
        <v>1</v>
      </c>
      <c r="T32" s="836">
        <v>0.5</v>
      </c>
      <c r="U32" s="838">
        <v>1</v>
      </c>
    </row>
    <row r="33" spans="1:21" ht="14.4" customHeight="1" x14ac:dyDescent="0.3">
      <c r="A33" s="831">
        <v>30</v>
      </c>
      <c r="B33" s="832" t="s">
        <v>2476</v>
      </c>
      <c r="C33" s="832" t="s">
        <v>2484</v>
      </c>
      <c r="D33" s="833" t="s">
        <v>3515</v>
      </c>
      <c r="E33" s="834" t="s">
        <v>2489</v>
      </c>
      <c r="F33" s="832" t="s">
        <v>2477</v>
      </c>
      <c r="G33" s="832" t="s">
        <v>2548</v>
      </c>
      <c r="H33" s="832" t="s">
        <v>567</v>
      </c>
      <c r="I33" s="832" t="s">
        <v>2549</v>
      </c>
      <c r="J33" s="832" t="s">
        <v>2550</v>
      </c>
      <c r="K33" s="832" t="s">
        <v>1981</v>
      </c>
      <c r="L33" s="835">
        <v>42.51</v>
      </c>
      <c r="M33" s="835">
        <v>212.55</v>
      </c>
      <c r="N33" s="832">
        <v>5</v>
      </c>
      <c r="O33" s="836">
        <v>2.5</v>
      </c>
      <c r="P33" s="835">
        <v>127.53</v>
      </c>
      <c r="Q33" s="837">
        <v>0.6</v>
      </c>
      <c r="R33" s="832">
        <v>3</v>
      </c>
      <c r="S33" s="837">
        <v>0.6</v>
      </c>
      <c r="T33" s="836">
        <v>1.5</v>
      </c>
      <c r="U33" s="838">
        <v>0.6</v>
      </c>
    </row>
    <row r="34" spans="1:21" ht="14.4" customHeight="1" x14ac:dyDescent="0.3">
      <c r="A34" s="831">
        <v>30</v>
      </c>
      <c r="B34" s="832" t="s">
        <v>2476</v>
      </c>
      <c r="C34" s="832" t="s">
        <v>2484</v>
      </c>
      <c r="D34" s="833" t="s">
        <v>3515</v>
      </c>
      <c r="E34" s="834" t="s">
        <v>2489</v>
      </c>
      <c r="F34" s="832" t="s">
        <v>2477</v>
      </c>
      <c r="G34" s="832" t="s">
        <v>2551</v>
      </c>
      <c r="H34" s="832" t="s">
        <v>567</v>
      </c>
      <c r="I34" s="832" t="s">
        <v>2552</v>
      </c>
      <c r="J34" s="832" t="s">
        <v>2553</v>
      </c>
      <c r="K34" s="832" t="s">
        <v>2554</v>
      </c>
      <c r="L34" s="835">
        <v>31.23</v>
      </c>
      <c r="M34" s="835">
        <v>31.23</v>
      </c>
      <c r="N34" s="832">
        <v>1</v>
      </c>
      <c r="O34" s="836">
        <v>0.5</v>
      </c>
      <c r="P34" s="835"/>
      <c r="Q34" s="837">
        <v>0</v>
      </c>
      <c r="R34" s="832"/>
      <c r="S34" s="837">
        <v>0</v>
      </c>
      <c r="T34" s="836"/>
      <c r="U34" s="838">
        <v>0</v>
      </c>
    </row>
    <row r="35" spans="1:21" ht="14.4" customHeight="1" x14ac:dyDescent="0.3">
      <c r="A35" s="831">
        <v>30</v>
      </c>
      <c r="B35" s="832" t="s">
        <v>2476</v>
      </c>
      <c r="C35" s="832" t="s">
        <v>2484</v>
      </c>
      <c r="D35" s="833" t="s">
        <v>3515</v>
      </c>
      <c r="E35" s="834" t="s">
        <v>2489</v>
      </c>
      <c r="F35" s="832" t="s">
        <v>2477</v>
      </c>
      <c r="G35" s="832" t="s">
        <v>2555</v>
      </c>
      <c r="H35" s="832" t="s">
        <v>567</v>
      </c>
      <c r="I35" s="832" t="s">
        <v>2556</v>
      </c>
      <c r="J35" s="832" t="s">
        <v>1310</v>
      </c>
      <c r="K35" s="832" t="s">
        <v>2557</v>
      </c>
      <c r="L35" s="835">
        <v>94.7</v>
      </c>
      <c r="M35" s="835">
        <v>189.4</v>
      </c>
      <c r="N35" s="832">
        <v>2</v>
      </c>
      <c r="O35" s="836">
        <v>1</v>
      </c>
      <c r="P35" s="835">
        <v>189.4</v>
      </c>
      <c r="Q35" s="837">
        <v>1</v>
      </c>
      <c r="R35" s="832">
        <v>2</v>
      </c>
      <c r="S35" s="837">
        <v>1</v>
      </c>
      <c r="T35" s="836">
        <v>1</v>
      </c>
      <c r="U35" s="838">
        <v>1</v>
      </c>
    </row>
    <row r="36" spans="1:21" ht="14.4" customHeight="1" x14ac:dyDescent="0.3">
      <c r="A36" s="831">
        <v>30</v>
      </c>
      <c r="B36" s="832" t="s">
        <v>2476</v>
      </c>
      <c r="C36" s="832" t="s">
        <v>2484</v>
      </c>
      <c r="D36" s="833" t="s">
        <v>3515</v>
      </c>
      <c r="E36" s="834" t="s">
        <v>2489</v>
      </c>
      <c r="F36" s="832" t="s">
        <v>2477</v>
      </c>
      <c r="G36" s="832" t="s">
        <v>2555</v>
      </c>
      <c r="H36" s="832" t="s">
        <v>567</v>
      </c>
      <c r="I36" s="832" t="s">
        <v>2558</v>
      </c>
      <c r="J36" s="832" t="s">
        <v>1310</v>
      </c>
      <c r="K36" s="832" t="s">
        <v>2557</v>
      </c>
      <c r="L36" s="835">
        <v>94.7</v>
      </c>
      <c r="M36" s="835">
        <v>94.7</v>
      </c>
      <c r="N36" s="832">
        <v>1</v>
      </c>
      <c r="O36" s="836">
        <v>0.5</v>
      </c>
      <c r="P36" s="835"/>
      <c r="Q36" s="837">
        <v>0</v>
      </c>
      <c r="R36" s="832"/>
      <c r="S36" s="837">
        <v>0</v>
      </c>
      <c r="T36" s="836"/>
      <c r="U36" s="838">
        <v>0</v>
      </c>
    </row>
    <row r="37" spans="1:21" ht="14.4" customHeight="1" x14ac:dyDescent="0.3">
      <c r="A37" s="831">
        <v>30</v>
      </c>
      <c r="B37" s="832" t="s">
        <v>2476</v>
      </c>
      <c r="C37" s="832" t="s">
        <v>2484</v>
      </c>
      <c r="D37" s="833" t="s">
        <v>3515</v>
      </c>
      <c r="E37" s="834" t="s">
        <v>2489</v>
      </c>
      <c r="F37" s="832" t="s">
        <v>2477</v>
      </c>
      <c r="G37" s="832" t="s">
        <v>2559</v>
      </c>
      <c r="H37" s="832" t="s">
        <v>567</v>
      </c>
      <c r="I37" s="832" t="s">
        <v>2560</v>
      </c>
      <c r="J37" s="832" t="s">
        <v>927</v>
      </c>
      <c r="K37" s="832" t="s">
        <v>929</v>
      </c>
      <c r="L37" s="835">
        <v>0</v>
      </c>
      <c r="M37" s="835">
        <v>0</v>
      </c>
      <c r="N37" s="832">
        <v>1</v>
      </c>
      <c r="O37" s="836">
        <v>0.5</v>
      </c>
      <c r="P37" s="835"/>
      <c r="Q37" s="837"/>
      <c r="R37" s="832"/>
      <c r="S37" s="837">
        <v>0</v>
      </c>
      <c r="T37" s="836"/>
      <c r="U37" s="838">
        <v>0</v>
      </c>
    </row>
    <row r="38" spans="1:21" ht="14.4" customHeight="1" x14ac:dyDescent="0.3">
      <c r="A38" s="831">
        <v>30</v>
      </c>
      <c r="B38" s="832" t="s">
        <v>2476</v>
      </c>
      <c r="C38" s="832" t="s">
        <v>2484</v>
      </c>
      <c r="D38" s="833" t="s">
        <v>3515</v>
      </c>
      <c r="E38" s="834" t="s">
        <v>2489</v>
      </c>
      <c r="F38" s="832" t="s">
        <v>2477</v>
      </c>
      <c r="G38" s="832" t="s">
        <v>2561</v>
      </c>
      <c r="H38" s="832" t="s">
        <v>567</v>
      </c>
      <c r="I38" s="832" t="s">
        <v>2562</v>
      </c>
      <c r="J38" s="832" t="s">
        <v>2563</v>
      </c>
      <c r="K38" s="832" t="s">
        <v>2564</v>
      </c>
      <c r="L38" s="835">
        <v>64.56</v>
      </c>
      <c r="M38" s="835">
        <v>64.56</v>
      </c>
      <c r="N38" s="832">
        <v>1</v>
      </c>
      <c r="O38" s="836">
        <v>0.5</v>
      </c>
      <c r="P38" s="835"/>
      <c r="Q38" s="837">
        <v>0</v>
      </c>
      <c r="R38" s="832"/>
      <c r="S38" s="837">
        <v>0</v>
      </c>
      <c r="T38" s="836"/>
      <c r="U38" s="838">
        <v>0</v>
      </c>
    </row>
    <row r="39" spans="1:21" ht="14.4" customHeight="1" x14ac:dyDescent="0.3">
      <c r="A39" s="831">
        <v>30</v>
      </c>
      <c r="B39" s="832" t="s">
        <v>2476</v>
      </c>
      <c r="C39" s="832" t="s">
        <v>2484</v>
      </c>
      <c r="D39" s="833" t="s">
        <v>3515</v>
      </c>
      <c r="E39" s="834" t="s">
        <v>2489</v>
      </c>
      <c r="F39" s="832" t="s">
        <v>2477</v>
      </c>
      <c r="G39" s="832" t="s">
        <v>2561</v>
      </c>
      <c r="H39" s="832" t="s">
        <v>567</v>
      </c>
      <c r="I39" s="832" t="s">
        <v>2565</v>
      </c>
      <c r="J39" s="832" t="s">
        <v>2563</v>
      </c>
      <c r="K39" s="832" t="s">
        <v>1983</v>
      </c>
      <c r="L39" s="835">
        <v>258.20999999999998</v>
      </c>
      <c r="M39" s="835">
        <v>258.20999999999998</v>
      </c>
      <c r="N39" s="832">
        <v>1</v>
      </c>
      <c r="O39" s="836">
        <v>0.5</v>
      </c>
      <c r="P39" s="835">
        <v>258.20999999999998</v>
      </c>
      <c r="Q39" s="837">
        <v>1</v>
      </c>
      <c r="R39" s="832">
        <v>1</v>
      </c>
      <c r="S39" s="837">
        <v>1</v>
      </c>
      <c r="T39" s="836">
        <v>0.5</v>
      </c>
      <c r="U39" s="838">
        <v>1</v>
      </c>
    </row>
    <row r="40" spans="1:21" ht="14.4" customHeight="1" x14ac:dyDescent="0.3">
      <c r="A40" s="831">
        <v>30</v>
      </c>
      <c r="B40" s="832" t="s">
        <v>2476</v>
      </c>
      <c r="C40" s="832" t="s">
        <v>2484</v>
      </c>
      <c r="D40" s="833" t="s">
        <v>3515</v>
      </c>
      <c r="E40" s="834" t="s">
        <v>2489</v>
      </c>
      <c r="F40" s="832" t="s">
        <v>2477</v>
      </c>
      <c r="G40" s="832" t="s">
        <v>2566</v>
      </c>
      <c r="H40" s="832" t="s">
        <v>595</v>
      </c>
      <c r="I40" s="832" t="s">
        <v>2015</v>
      </c>
      <c r="J40" s="832" t="s">
        <v>2011</v>
      </c>
      <c r="K40" s="832" t="s">
        <v>2016</v>
      </c>
      <c r="L40" s="835">
        <v>35.11</v>
      </c>
      <c r="M40" s="835">
        <v>35.11</v>
      </c>
      <c r="N40" s="832">
        <v>1</v>
      </c>
      <c r="O40" s="836">
        <v>0.5</v>
      </c>
      <c r="P40" s="835"/>
      <c r="Q40" s="837">
        <v>0</v>
      </c>
      <c r="R40" s="832"/>
      <c r="S40" s="837">
        <v>0</v>
      </c>
      <c r="T40" s="836"/>
      <c r="U40" s="838">
        <v>0</v>
      </c>
    </row>
    <row r="41" spans="1:21" ht="14.4" customHeight="1" x14ac:dyDescent="0.3">
      <c r="A41" s="831">
        <v>30</v>
      </c>
      <c r="B41" s="832" t="s">
        <v>2476</v>
      </c>
      <c r="C41" s="832" t="s">
        <v>2484</v>
      </c>
      <c r="D41" s="833" t="s">
        <v>3515</v>
      </c>
      <c r="E41" s="834" t="s">
        <v>2489</v>
      </c>
      <c r="F41" s="832" t="s">
        <v>2477</v>
      </c>
      <c r="G41" s="832" t="s">
        <v>2567</v>
      </c>
      <c r="H41" s="832" t="s">
        <v>567</v>
      </c>
      <c r="I41" s="832" t="s">
        <v>2568</v>
      </c>
      <c r="J41" s="832" t="s">
        <v>2569</v>
      </c>
      <c r="K41" s="832" t="s">
        <v>2570</v>
      </c>
      <c r="L41" s="835">
        <v>24.37</v>
      </c>
      <c r="M41" s="835">
        <v>24.37</v>
      </c>
      <c r="N41" s="832">
        <v>1</v>
      </c>
      <c r="O41" s="836">
        <v>1</v>
      </c>
      <c r="P41" s="835"/>
      <c r="Q41" s="837">
        <v>0</v>
      </c>
      <c r="R41" s="832"/>
      <c r="S41" s="837">
        <v>0</v>
      </c>
      <c r="T41" s="836"/>
      <c r="U41" s="838">
        <v>0</v>
      </c>
    </row>
    <row r="42" spans="1:21" ht="14.4" customHeight="1" x14ac:dyDescent="0.3">
      <c r="A42" s="831">
        <v>30</v>
      </c>
      <c r="B42" s="832" t="s">
        <v>2476</v>
      </c>
      <c r="C42" s="832" t="s">
        <v>2484</v>
      </c>
      <c r="D42" s="833" t="s">
        <v>3515</v>
      </c>
      <c r="E42" s="834" t="s">
        <v>2489</v>
      </c>
      <c r="F42" s="832" t="s">
        <v>2477</v>
      </c>
      <c r="G42" s="832" t="s">
        <v>2571</v>
      </c>
      <c r="H42" s="832" t="s">
        <v>595</v>
      </c>
      <c r="I42" s="832" t="s">
        <v>1953</v>
      </c>
      <c r="J42" s="832" t="s">
        <v>1954</v>
      </c>
      <c r="K42" s="832" t="s">
        <v>1955</v>
      </c>
      <c r="L42" s="835">
        <v>93.43</v>
      </c>
      <c r="M42" s="835">
        <v>373.72</v>
      </c>
      <c r="N42" s="832">
        <v>4</v>
      </c>
      <c r="O42" s="836">
        <v>2</v>
      </c>
      <c r="P42" s="835"/>
      <c r="Q42" s="837">
        <v>0</v>
      </c>
      <c r="R42" s="832"/>
      <c r="S42" s="837">
        <v>0</v>
      </c>
      <c r="T42" s="836"/>
      <c r="U42" s="838">
        <v>0</v>
      </c>
    </row>
    <row r="43" spans="1:21" ht="14.4" customHeight="1" x14ac:dyDescent="0.3">
      <c r="A43" s="831">
        <v>30</v>
      </c>
      <c r="B43" s="832" t="s">
        <v>2476</v>
      </c>
      <c r="C43" s="832" t="s">
        <v>2484</v>
      </c>
      <c r="D43" s="833" t="s">
        <v>3515</v>
      </c>
      <c r="E43" s="834" t="s">
        <v>2489</v>
      </c>
      <c r="F43" s="832" t="s">
        <v>2477</v>
      </c>
      <c r="G43" s="832" t="s">
        <v>2572</v>
      </c>
      <c r="H43" s="832" t="s">
        <v>567</v>
      </c>
      <c r="I43" s="832" t="s">
        <v>2573</v>
      </c>
      <c r="J43" s="832" t="s">
        <v>1052</v>
      </c>
      <c r="K43" s="832" t="s">
        <v>2574</v>
      </c>
      <c r="L43" s="835">
        <v>73.09</v>
      </c>
      <c r="M43" s="835">
        <v>73.09</v>
      </c>
      <c r="N43" s="832">
        <v>1</v>
      </c>
      <c r="O43" s="836">
        <v>0.5</v>
      </c>
      <c r="P43" s="835">
        <v>73.09</v>
      </c>
      <c r="Q43" s="837">
        <v>1</v>
      </c>
      <c r="R43" s="832">
        <v>1</v>
      </c>
      <c r="S43" s="837">
        <v>1</v>
      </c>
      <c r="T43" s="836">
        <v>0.5</v>
      </c>
      <c r="U43" s="838">
        <v>1</v>
      </c>
    </row>
    <row r="44" spans="1:21" ht="14.4" customHeight="1" x14ac:dyDescent="0.3">
      <c r="A44" s="831">
        <v>30</v>
      </c>
      <c r="B44" s="832" t="s">
        <v>2476</v>
      </c>
      <c r="C44" s="832" t="s">
        <v>2484</v>
      </c>
      <c r="D44" s="833" t="s">
        <v>3515</v>
      </c>
      <c r="E44" s="834" t="s">
        <v>2489</v>
      </c>
      <c r="F44" s="832" t="s">
        <v>2477</v>
      </c>
      <c r="G44" s="832" t="s">
        <v>2575</v>
      </c>
      <c r="H44" s="832" t="s">
        <v>567</v>
      </c>
      <c r="I44" s="832" t="s">
        <v>2576</v>
      </c>
      <c r="J44" s="832" t="s">
        <v>1050</v>
      </c>
      <c r="K44" s="832" t="s">
        <v>2577</v>
      </c>
      <c r="L44" s="835">
        <v>0</v>
      </c>
      <c r="M44" s="835">
        <v>0</v>
      </c>
      <c r="N44" s="832">
        <v>5</v>
      </c>
      <c r="O44" s="836">
        <v>3</v>
      </c>
      <c r="P44" s="835">
        <v>0</v>
      </c>
      <c r="Q44" s="837"/>
      <c r="R44" s="832">
        <v>1</v>
      </c>
      <c r="S44" s="837">
        <v>0.2</v>
      </c>
      <c r="T44" s="836">
        <v>0.5</v>
      </c>
      <c r="U44" s="838">
        <v>0.16666666666666666</v>
      </c>
    </row>
    <row r="45" spans="1:21" ht="14.4" customHeight="1" x14ac:dyDescent="0.3">
      <c r="A45" s="831">
        <v>30</v>
      </c>
      <c r="B45" s="832" t="s">
        <v>2476</v>
      </c>
      <c r="C45" s="832" t="s">
        <v>2484</v>
      </c>
      <c r="D45" s="833" t="s">
        <v>3515</v>
      </c>
      <c r="E45" s="834" t="s">
        <v>2489</v>
      </c>
      <c r="F45" s="832" t="s">
        <v>2477</v>
      </c>
      <c r="G45" s="832" t="s">
        <v>2578</v>
      </c>
      <c r="H45" s="832" t="s">
        <v>567</v>
      </c>
      <c r="I45" s="832" t="s">
        <v>2579</v>
      </c>
      <c r="J45" s="832" t="s">
        <v>2580</v>
      </c>
      <c r="K45" s="832" t="s">
        <v>2581</v>
      </c>
      <c r="L45" s="835">
        <v>57.48</v>
      </c>
      <c r="M45" s="835">
        <v>57.48</v>
      </c>
      <c r="N45" s="832">
        <v>1</v>
      </c>
      <c r="O45" s="836">
        <v>0.5</v>
      </c>
      <c r="P45" s="835"/>
      <c r="Q45" s="837">
        <v>0</v>
      </c>
      <c r="R45" s="832"/>
      <c r="S45" s="837">
        <v>0</v>
      </c>
      <c r="T45" s="836"/>
      <c r="U45" s="838">
        <v>0</v>
      </c>
    </row>
    <row r="46" spans="1:21" ht="14.4" customHeight="1" x14ac:dyDescent="0.3">
      <c r="A46" s="831">
        <v>30</v>
      </c>
      <c r="B46" s="832" t="s">
        <v>2476</v>
      </c>
      <c r="C46" s="832" t="s">
        <v>2484</v>
      </c>
      <c r="D46" s="833" t="s">
        <v>3515</v>
      </c>
      <c r="E46" s="834" t="s">
        <v>2489</v>
      </c>
      <c r="F46" s="832" t="s">
        <v>2477</v>
      </c>
      <c r="G46" s="832" t="s">
        <v>2582</v>
      </c>
      <c r="H46" s="832" t="s">
        <v>567</v>
      </c>
      <c r="I46" s="832" t="s">
        <v>2583</v>
      </c>
      <c r="J46" s="832" t="s">
        <v>2584</v>
      </c>
      <c r="K46" s="832" t="s">
        <v>2585</v>
      </c>
      <c r="L46" s="835">
        <v>26.37</v>
      </c>
      <c r="M46" s="835">
        <v>26.37</v>
      </c>
      <c r="N46" s="832">
        <v>1</v>
      </c>
      <c r="O46" s="836">
        <v>0.5</v>
      </c>
      <c r="P46" s="835"/>
      <c r="Q46" s="837">
        <v>0</v>
      </c>
      <c r="R46" s="832"/>
      <c r="S46" s="837">
        <v>0</v>
      </c>
      <c r="T46" s="836"/>
      <c r="U46" s="838">
        <v>0</v>
      </c>
    </row>
    <row r="47" spans="1:21" ht="14.4" customHeight="1" x14ac:dyDescent="0.3">
      <c r="A47" s="831">
        <v>30</v>
      </c>
      <c r="B47" s="832" t="s">
        <v>2476</v>
      </c>
      <c r="C47" s="832" t="s">
        <v>2484</v>
      </c>
      <c r="D47" s="833" t="s">
        <v>3515</v>
      </c>
      <c r="E47" s="834" t="s">
        <v>2489</v>
      </c>
      <c r="F47" s="832" t="s">
        <v>2477</v>
      </c>
      <c r="G47" s="832" t="s">
        <v>2582</v>
      </c>
      <c r="H47" s="832" t="s">
        <v>567</v>
      </c>
      <c r="I47" s="832" t="s">
        <v>2586</v>
      </c>
      <c r="J47" s="832" t="s">
        <v>2587</v>
      </c>
      <c r="K47" s="832" t="s">
        <v>2588</v>
      </c>
      <c r="L47" s="835">
        <v>0</v>
      </c>
      <c r="M47" s="835">
        <v>0</v>
      </c>
      <c r="N47" s="832">
        <v>1</v>
      </c>
      <c r="O47" s="836">
        <v>0.5</v>
      </c>
      <c r="P47" s="835"/>
      <c r="Q47" s="837"/>
      <c r="R47" s="832"/>
      <c r="S47" s="837">
        <v>0</v>
      </c>
      <c r="T47" s="836"/>
      <c r="U47" s="838">
        <v>0</v>
      </c>
    </row>
    <row r="48" spans="1:21" ht="14.4" customHeight="1" x14ac:dyDescent="0.3">
      <c r="A48" s="831">
        <v>30</v>
      </c>
      <c r="B48" s="832" t="s">
        <v>2476</v>
      </c>
      <c r="C48" s="832" t="s">
        <v>2484</v>
      </c>
      <c r="D48" s="833" t="s">
        <v>3515</v>
      </c>
      <c r="E48" s="834" t="s">
        <v>2489</v>
      </c>
      <c r="F48" s="832" t="s">
        <v>2477</v>
      </c>
      <c r="G48" s="832" t="s">
        <v>2582</v>
      </c>
      <c r="H48" s="832" t="s">
        <v>567</v>
      </c>
      <c r="I48" s="832" t="s">
        <v>2589</v>
      </c>
      <c r="J48" s="832" t="s">
        <v>626</v>
      </c>
      <c r="K48" s="832" t="s">
        <v>2590</v>
      </c>
      <c r="L48" s="835">
        <v>10.55</v>
      </c>
      <c r="M48" s="835">
        <v>10.55</v>
      </c>
      <c r="N48" s="832">
        <v>1</v>
      </c>
      <c r="O48" s="836">
        <v>0.5</v>
      </c>
      <c r="P48" s="835"/>
      <c r="Q48" s="837">
        <v>0</v>
      </c>
      <c r="R48" s="832"/>
      <c r="S48" s="837">
        <v>0</v>
      </c>
      <c r="T48" s="836"/>
      <c r="U48" s="838">
        <v>0</v>
      </c>
    </row>
    <row r="49" spans="1:21" ht="14.4" customHeight="1" x14ac:dyDescent="0.3">
      <c r="A49" s="831">
        <v>30</v>
      </c>
      <c r="B49" s="832" t="s">
        <v>2476</v>
      </c>
      <c r="C49" s="832" t="s">
        <v>2484</v>
      </c>
      <c r="D49" s="833" t="s">
        <v>3515</v>
      </c>
      <c r="E49" s="834" t="s">
        <v>2489</v>
      </c>
      <c r="F49" s="832" t="s">
        <v>2477</v>
      </c>
      <c r="G49" s="832" t="s">
        <v>2582</v>
      </c>
      <c r="H49" s="832" t="s">
        <v>567</v>
      </c>
      <c r="I49" s="832" t="s">
        <v>2591</v>
      </c>
      <c r="J49" s="832" t="s">
        <v>2584</v>
      </c>
      <c r="K49" s="832" t="s">
        <v>2592</v>
      </c>
      <c r="L49" s="835">
        <v>10.55</v>
      </c>
      <c r="M49" s="835">
        <v>31.650000000000002</v>
      </c>
      <c r="N49" s="832">
        <v>3</v>
      </c>
      <c r="O49" s="836">
        <v>1.5</v>
      </c>
      <c r="P49" s="835">
        <v>10.55</v>
      </c>
      <c r="Q49" s="837">
        <v>0.33333333333333331</v>
      </c>
      <c r="R49" s="832">
        <v>1</v>
      </c>
      <c r="S49" s="837">
        <v>0.33333333333333331</v>
      </c>
      <c r="T49" s="836">
        <v>0.5</v>
      </c>
      <c r="U49" s="838">
        <v>0.33333333333333331</v>
      </c>
    </row>
    <row r="50" spans="1:21" ht="14.4" customHeight="1" x14ac:dyDescent="0.3">
      <c r="A50" s="831">
        <v>30</v>
      </c>
      <c r="B50" s="832" t="s">
        <v>2476</v>
      </c>
      <c r="C50" s="832" t="s">
        <v>2484</v>
      </c>
      <c r="D50" s="833" t="s">
        <v>3515</v>
      </c>
      <c r="E50" s="834" t="s">
        <v>2489</v>
      </c>
      <c r="F50" s="832" t="s">
        <v>2477</v>
      </c>
      <c r="G50" s="832" t="s">
        <v>2593</v>
      </c>
      <c r="H50" s="832" t="s">
        <v>567</v>
      </c>
      <c r="I50" s="832" t="s">
        <v>2594</v>
      </c>
      <c r="J50" s="832" t="s">
        <v>1292</v>
      </c>
      <c r="K50" s="832" t="s">
        <v>2595</v>
      </c>
      <c r="L50" s="835">
        <v>0</v>
      </c>
      <c r="M50" s="835">
        <v>0</v>
      </c>
      <c r="N50" s="832">
        <v>1</v>
      </c>
      <c r="O50" s="836">
        <v>0.5</v>
      </c>
      <c r="P50" s="835"/>
      <c r="Q50" s="837"/>
      <c r="R50" s="832"/>
      <c r="S50" s="837">
        <v>0</v>
      </c>
      <c r="T50" s="836"/>
      <c r="U50" s="838">
        <v>0</v>
      </c>
    </row>
    <row r="51" spans="1:21" ht="14.4" customHeight="1" x14ac:dyDescent="0.3">
      <c r="A51" s="831">
        <v>30</v>
      </c>
      <c r="B51" s="832" t="s">
        <v>2476</v>
      </c>
      <c r="C51" s="832" t="s">
        <v>2484</v>
      </c>
      <c r="D51" s="833" t="s">
        <v>3515</v>
      </c>
      <c r="E51" s="834" t="s">
        <v>2489</v>
      </c>
      <c r="F51" s="832" t="s">
        <v>2477</v>
      </c>
      <c r="G51" s="832" t="s">
        <v>2596</v>
      </c>
      <c r="H51" s="832" t="s">
        <v>567</v>
      </c>
      <c r="I51" s="832" t="s">
        <v>2597</v>
      </c>
      <c r="J51" s="832" t="s">
        <v>2598</v>
      </c>
      <c r="K51" s="832" t="s">
        <v>2599</v>
      </c>
      <c r="L51" s="835">
        <v>366.31</v>
      </c>
      <c r="M51" s="835">
        <v>366.31</v>
      </c>
      <c r="N51" s="832">
        <v>1</v>
      </c>
      <c r="O51" s="836">
        <v>0.5</v>
      </c>
      <c r="P51" s="835"/>
      <c r="Q51" s="837">
        <v>0</v>
      </c>
      <c r="R51" s="832"/>
      <c r="S51" s="837">
        <v>0</v>
      </c>
      <c r="T51" s="836"/>
      <c r="U51" s="838">
        <v>0</v>
      </c>
    </row>
    <row r="52" spans="1:21" ht="14.4" customHeight="1" x14ac:dyDescent="0.3">
      <c r="A52" s="831">
        <v>30</v>
      </c>
      <c r="B52" s="832" t="s">
        <v>2476</v>
      </c>
      <c r="C52" s="832" t="s">
        <v>2484</v>
      </c>
      <c r="D52" s="833" t="s">
        <v>3515</v>
      </c>
      <c r="E52" s="834" t="s">
        <v>2489</v>
      </c>
      <c r="F52" s="832" t="s">
        <v>2477</v>
      </c>
      <c r="G52" s="832" t="s">
        <v>2600</v>
      </c>
      <c r="H52" s="832" t="s">
        <v>595</v>
      </c>
      <c r="I52" s="832" t="s">
        <v>2057</v>
      </c>
      <c r="J52" s="832" t="s">
        <v>2058</v>
      </c>
      <c r="K52" s="832" t="s">
        <v>2059</v>
      </c>
      <c r="L52" s="835">
        <v>12.79</v>
      </c>
      <c r="M52" s="835">
        <v>12.79</v>
      </c>
      <c r="N52" s="832">
        <v>1</v>
      </c>
      <c r="O52" s="836">
        <v>0.5</v>
      </c>
      <c r="P52" s="835">
        <v>12.79</v>
      </c>
      <c r="Q52" s="837">
        <v>1</v>
      </c>
      <c r="R52" s="832">
        <v>1</v>
      </c>
      <c r="S52" s="837">
        <v>1</v>
      </c>
      <c r="T52" s="836">
        <v>0.5</v>
      </c>
      <c r="U52" s="838">
        <v>1</v>
      </c>
    </row>
    <row r="53" spans="1:21" ht="14.4" customHeight="1" x14ac:dyDescent="0.3">
      <c r="A53" s="831">
        <v>30</v>
      </c>
      <c r="B53" s="832" t="s">
        <v>2476</v>
      </c>
      <c r="C53" s="832" t="s">
        <v>2484</v>
      </c>
      <c r="D53" s="833" t="s">
        <v>3515</v>
      </c>
      <c r="E53" s="834" t="s">
        <v>2489</v>
      </c>
      <c r="F53" s="832" t="s">
        <v>2477</v>
      </c>
      <c r="G53" s="832" t="s">
        <v>2601</v>
      </c>
      <c r="H53" s="832" t="s">
        <v>595</v>
      </c>
      <c r="I53" s="832" t="s">
        <v>2065</v>
      </c>
      <c r="J53" s="832" t="s">
        <v>1031</v>
      </c>
      <c r="K53" s="832" t="s">
        <v>2066</v>
      </c>
      <c r="L53" s="835">
        <v>25.94</v>
      </c>
      <c r="M53" s="835">
        <v>25.94</v>
      </c>
      <c r="N53" s="832">
        <v>1</v>
      </c>
      <c r="O53" s="836">
        <v>0.5</v>
      </c>
      <c r="P53" s="835"/>
      <c r="Q53" s="837">
        <v>0</v>
      </c>
      <c r="R53" s="832"/>
      <c r="S53" s="837">
        <v>0</v>
      </c>
      <c r="T53" s="836"/>
      <c r="U53" s="838">
        <v>0</v>
      </c>
    </row>
    <row r="54" spans="1:21" ht="14.4" customHeight="1" x14ac:dyDescent="0.3">
      <c r="A54" s="831">
        <v>30</v>
      </c>
      <c r="B54" s="832" t="s">
        <v>2476</v>
      </c>
      <c r="C54" s="832" t="s">
        <v>2484</v>
      </c>
      <c r="D54" s="833" t="s">
        <v>3515</v>
      </c>
      <c r="E54" s="834" t="s">
        <v>2489</v>
      </c>
      <c r="F54" s="832" t="s">
        <v>2477</v>
      </c>
      <c r="G54" s="832" t="s">
        <v>2602</v>
      </c>
      <c r="H54" s="832" t="s">
        <v>567</v>
      </c>
      <c r="I54" s="832" t="s">
        <v>2603</v>
      </c>
      <c r="J54" s="832" t="s">
        <v>1042</v>
      </c>
      <c r="K54" s="832" t="s">
        <v>2604</v>
      </c>
      <c r="L54" s="835">
        <v>0</v>
      </c>
      <c r="M54" s="835">
        <v>0</v>
      </c>
      <c r="N54" s="832">
        <v>1</v>
      </c>
      <c r="O54" s="836">
        <v>1</v>
      </c>
      <c r="P54" s="835"/>
      <c r="Q54" s="837"/>
      <c r="R54" s="832"/>
      <c r="S54" s="837">
        <v>0</v>
      </c>
      <c r="T54" s="836"/>
      <c r="U54" s="838">
        <v>0</v>
      </c>
    </row>
    <row r="55" spans="1:21" ht="14.4" customHeight="1" x14ac:dyDescent="0.3">
      <c r="A55" s="831">
        <v>30</v>
      </c>
      <c r="B55" s="832" t="s">
        <v>2476</v>
      </c>
      <c r="C55" s="832" t="s">
        <v>2484</v>
      </c>
      <c r="D55" s="833" t="s">
        <v>3515</v>
      </c>
      <c r="E55" s="834" t="s">
        <v>2489</v>
      </c>
      <c r="F55" s="832" t="s">
        <v>2477</v>
      </c>
      <c r="G55" s="832" t="s">
        <v>2605</v>
      </c>
      <c r="H55" s="832" t="s">
        <v>567</v>
      </c>
      <c r="I55" s="832" t="s">
        <v>2606</v>
      </c>
      <c r="J55" s="832" t="s">
        <v>2607</v>
      </c>
      <c r="K55" s="832" t="s">
        <v>623</v>
      </c>
      <c r="L55" s="835">
        <v>122.73</v>
      </c>
      <c r="M55" s="835">
        <v>122.73</v>
      </c>
      <c r="N55" s="832">
        <v>1</v>
      </c>
      <c r="O55" s="836">
        <v>0.5</v>
      </c>
      <c r="P55" s="835"/>
      <c r="Q55" s="837">
        <v>0</v>
      </c>
      <c r="R55" s="832"/>
      <c r="S55" s="837">
        <v>0</v>
      </c>
      <c r="T55" s="836"/>
      <c r="U55" s="838">
        <v>0</v>
      </c>
    </row>
    <row r="56" spans="1:21" ht="14.4" customHeight="1" x14ac:dyDescent="0.3">
      <c r="A56" s="831">
        <v>30</v>
      </c>
      <c r="B56" s="832" t="s">
        <v>2476</v>
      </c>
      <c r="C56" s="832" t="s">
        <v>2484</v>
      </c>
      <c r="D56" s="833" t="s">
        <v>3515</v>
      </c>
      <c r="E56" s="834" t="s">
        <v>2489</v>
      </c>
      <c r="F56" s="832" t="s">
        <v>2477</v>
      </c>
      <c r="G56" s="832" t="s">
        <v>2608</v>
      </c>
      <c r="H56" s="832" t="s">
        <v>595</v>
      </c>
      <c r="I56" s="832" t="s">
        <v>2609</v>
      </c>
      <c r="J56" s="832" t="s">
        <v>1930</v>
      </c>
      <c r="K56" s="832" t="s">
        <v>2610</v>
      </c>
      <c r="L56" s="835">
        <v>146.9</v>
      </c>
      <c r="M56" s="835">
        <v>146.9</v>
      </c>
      <c r="N56" s="832">
        <v>1</v>
      </c>
      <c r="O56" s="836">
        <v>0.5</v>
      </c>
      <c r="P56" s="835"/>
      <c r="Q56" s="837">
        <v>0</v>
      </c>
      <c r="R56" s="832"/>
      <c r="S56" s="837">
        <v>0</v>
      </c>
      <c r="T56" s="836"/>
      <c r="U56" s="838">
        <v>0</v>
      </c>
    </row>
    <row r="57" spans="1:21" ht="14.4" customHeight="1" x14ac:dyDescent="0.3">
      <c r="A57" s="831">
        <v>30</v>
      </c>
      <c r="B57" s="832" t="s">
        <v>2476</v>
      </c>
      <c r="C57" s="832" t="s">
        <v>2484</v>
      </c>
      <c r="D57" s="833" t="s">
        <v>3515</v>
      </c>
      <c r="E57" s="834" t="s">
        <v>2489</v>
      </c>
      <c r="F57" s="832" t="s">
        <v>2477</v>
      </c>
      <c r="G57" s="832" t="s">
        <v>2611</v>
      </c>
      <c r="H57" s="832" t="s">
        <v>567</v>
      </c>
      <c r="I57" s="832" t="s">
        <v>2612</v>
      </c>
      <c r="J57" s="832" t="s">
        <v>2254</v>
      </c>
      <c r="K57" s="832" t="s">
        <v>2613</v>
      </c>
      <c r="L57" s="835">
        <v>80.53</v>
      </c>
      <c r="M57" s="835">
        <v>80.53</v>
      </c>
      <c r="N57" s="832">
        <v>1</v>
      </c>
      <c r="O57" s="836">
        <v>0.5</v>
      </c>
      <c r="P57" s="835">
        <v>80.53</v>
      </c>
      <c r="Q57" s="837">
        <v>1</v>
      </c>
      <c r="R57" s="832">
        <v>1</v>
      </c>
      <c r="S57" s="837">
        <v>1</v>
      </c>
      <c r="T57" s="836">
        <v>0.5</v>
      </c>
      <c r="U57" s="838">
        <v>1</v>
      </c>
    </row>
    <row r="58" spans="1:21" ht="14.4" customHeight="1" x14ac:dyDescent="0.3">
      <c r="A58" s="831">
        <v>30</v>
      </c>
      <c r="B58" s="832" t="s">
        <v>2476</v>
      </c>
      <c r="C58" s="832" t="s">
        <v>2484</v>
      </c>
      <c r="D58" s="833" t="s">
        <v>3515</v>
      </c>
      <c r="E58" s="834" t="s">
        <v>2489</v>
      </c>
      <c r="F58" s="832" t="s">
        <v>2477</v>
      </c>
      <c r="G58" s="832" t="s">
        <v>2611</v>
      </c>
      <c r="H58" s="832" t="s">
        <v>595</v>
      </c>
      <c r="I58" s="832" t="s">
        <v>2256</v>
      </c>
      <c r="J58" s="832" t="s">
        <v>2257</v>
      </c>
      <c r="K58" s="832" t="s">
        <v>2255</v>
      </c>
      <c r="L58" s="835">
        <v>161.06</v>
      </c>
      <c r="M58" s="835">
        <v>161.06</v>
      </c>
      <c r="N58" s="832">
        <v>1</v>
      </c>
      <c r="O58" s="836">
        <v>0.5</v>
      </c>
      <c r="P58" s="835"/>
      <c r="Q58" s="837">
        <v>0</v>
      </c>
      <c r="R58" s="832"/>
      <c r="S58" s="837">
        <v>0</v>
      </c>
      <c r="T58" s="836"/>
      <c r="U58" s="838">
        <v>0</v>
      </c>
    </row>
    <row r="59" spans="1:21" ht="14.4" customHeight="1" x14ac:dyDescent="0.3">
      <c r="A59" s="831">
        <v>30</v>
      </c>
      <c r="B59" s="832" t="s">
        <v>2476</v>
      </c>
      <c r="C59" s="832" t="s">
        <v>2484</v>
      </c>
      <c r="D59" s="833" t="s">
        <v>3515</v>
      </c>
      <c r="E59" s="834" t="s">
        <v>2489</v>
      </c>
      <c r="F59" s="832" t="s">
        <v>2477</v>
      </c>
      <c r="G59" s="832" t="s">
        <v>2614</v>
      </c>
      <c r="H59" s="832" t="s">
        <v>595</v>
      </c>
      <c r="I59" s="832" t="s">
        <v>1950</v>
      </c>
      <c r="J59" s="832" t="s">
        <v>866</v>
      </c>
      <c r="K59" s="832" t="s">
        <v>1951</v>
      </c>
      <c r="L59" s="835">
        <v>490.89</v>
      </c>
      <c r="M59" s="835">
        <v>1963.56</v>
      </c>
      <c r="N59" s="832">
        <v>4</v>
      </c>
      <c r="O59" s="836">
        <v>1.5</v>
      </c>
      <c r="P59" s="835">
        <v>981.78</v>
      </c>
      <c r="Q59" s="837">
        <v>0.5</v>
      </c>
      <c r="R59" s="832">
        <v>2</v>
      </c>
      <c r="S59" s="837">
        <v>0.5</v>
      </c>
      <c r="T59" s="836">
        <v>0.5</v>
      </c>
      <c r="U59" s="838">
        <v>0.33333333333333331</v>
      </c>
    </row>
    <row r="60" spans="1:21" ht="14.4" customHeight="1" x14ac:dyDescent="0.3">
      <c r="A60" s="831">
        <v>30</v>
      </c>
      <c r="B60" s="832" t="s">
        <v>2476</v>
      </c>
      <c r="C60" s="832" t="s">
        <v>2484</v>
      </c>
      <c r="D60" s="833" t="s">
        <v>3515</v>
      </c>
      <c r="E60" s="834" t="s">
        <v>2489</v>
      </c>
      <c r="F60" s="832" t="s">
        <v>2477</v>
      </c>
      <c r="G60" s="832" t="s">
        <v>2615</v>
      </c>
      <c r="H60" s="832" t="s">
        <v>567</v>
      </c>
      <c r="I60" s="832" t="s">
        <v>2616</v>
      </c>
      <c r="J60" s="832" t="s">
        <v>819</v>
      </c>
      <c r="K60" s="832" t="s">
        <v>2617</v>
      </c>
      <c r="L60" s="835">
        <v>57.28</v>
      </c>
      <c r="M60" s="835">
        <v>57.28</v>
      </c>
      <c r="N60" s="832">
        <v>1</v>
      </c>
      <c r="O60" s="836">
        <v>0.5</v>
      </c>
      <c r="P60" s="835"/>
      <c r="Q60" s="837">
        <v>0</v>
      </c>
      <c r="R60" s="832"/>
      <c r="S60" s="837">
        <v>0</v>
      </c>
      <c r="T60" s="836"/>
      <c r="U60" s="838">
        <v>0</v>
      </c>
    </row>
    <row r="61" spans="1:21" ht="14.4" customHeight="1" x14ac:dyDescent="0.3">
      <c r="A61" s="831">
        <v>30</v>
      </c>
      <c r="B61" s="832" t="s">
        <v>2476</v>
      </c>
      <c r="C61" s="832" t="s">
        <v>2484</v>
      </c>
      <c r="D61" s="833" t="s">
        <v>3515</v>
      </c>
      <c r="E61" s="834" t="s">
        <v>2489</v>
      </c>
      <c r="F61" s="832" t="s">
        <v>2477</v>
      </c>
      <c r="G61" s="832" t="s">
        <v>2618</v>
      </c>
      <c r="H61" s="832" t="s">
        <v>595</v>
      </c>
      <c r="I61" s="832" t="s">
        <v>2619</v>
      </c>
      <c r="J61" s="832" t="s">
        <v>2620</v>
      </c>
      <c r="K61" s="832" t="s">
        <v>2621</v>
      </c>
      <c r="L61" s="835">
        <v>31.09</v>
      </c>
      <c r="M61" s="835">
        <v>31.09</v>
      </c>
      <c r="N61" s="832">
        <v>1</v>
      </c>
      <c r="O61" s="836">
        <v>0.5</v>
      </c>
      <c r="P61" s="835"/>
      <c r="Q61" s="837">
        <v>0</v>
      </c>
      <c r="R61" s="832"/>
      <c r="S61" s="837">
        <v>0</v>
      </c>
      <c r="T61" s="836"/>
      <c r="U61" s="838">
        <v>0</v>
      </c>
    </row>
    <row r="62" spans="1:21" ht="14.4" customHeight="1" x14ac:dyDescent="0.3">
      <c r="A62" s="831">
        <v>30</v>
      </c>
      <c r="B62" s="832" t="s">
        <v>2476</v>
      </c>
      <c r="C62" s="832" t="s">
        <v>2484</v>
      </c>
      <c r="D62" s="833" t="s">
        <v>3515</v>
      </c>
      <c r="E62" s="834" t="s">
        <v>2489</v>
      </c>
      <c r="F62" s="832" t="s">
        <v>2477</v>
      </c>
      <c r="G62" s="832" t="s">
        <v>2622</v>
      </c>
      <c r="H62" s="832" t="s">
        <v>567</v>
      </c>
      <c r="I62" s="832" t="s">
        <v>2623</v>
      </c>
      <c r="J62" s="832" t="s">
        <v>904</v>
      </c>
      <c r="K62" s="832" t="s">
        <v>2624</v>
      </c>
      <c r="L62" s="835">
        <v>32.25</v>
      </c>
      <c r="M62" s="835">
        <v>32.25</v>
      </c>
      <c r="N62" s="832">
        <v>1</v>
      </c>
      <c r="O62" s="836">
        <v>0.5</v>
      </c>
      <c r="P62" s="835"/>
      <c r="Q62" s="837">
        <v>0</v>
      </c>
      <c r="R62" s="832"/>
      <c r="S62" s="837">
        <v>0</v>
      </c>
      <c r="T62" s="836"/>
      <c r="U62" s="838">
        <v>0</v>
      </c>
    </row>
    <row r="63" spans="1:21" ht="14.4" customHeight="1" x14ac:dyDescent="0.3">
      <c r="A63" s="831">
        <v>30</v>
      </c>
      <c r="B63" s="832" t="s">
        <v>2476</v>
      </c>
      <c r="C63" s="832" t="s">
        <v>2484</v>
      </c>
      <c r="D63" s="833" t="s">
        <v>3515</v>
      </c>
      <c r="E63" s="834" t="s">
        <v>2489</v>
      </c>
      <c r="F63" s="832" t="s">
        <v>2477</v>
      </c>
      <c r="G63" s="832" t="s">
        <v>2625</v>
      </c>
      <c r="H63" s="832" t="s">
        <v>595</v>
      </c>
      <c r="I63" s="832" t="s">
        <v>1896</v>
      </c>
      <c r="J63" s="832" t="s">
        <v>1894</v>
      </c>
      <c r="K63" s="832" t="s">
        <v>1897</v>
      </c>
      <c r="L63" s="835">
        <v>57.6</v>
      </c>
      <c r="M63" s="835">
        <v>57.6</v>
      </c>
      <c r="N63" s="832">
        <v>1</v>
      </c>
      <c r="O63" s="836">
        <v>0.5</v>
      </c>
      <c r="P63" s="835">
        <v>57.6</v>
      </c>
      <c r="Q63" s="837">
        <v>1</v>
      </c>
      <c r="R63" s="832">
        <v>1</v>
      </c>
      <c r="S63" s="837">
        <v>1</v>
      </c>
      <c r="T63" s="836">
        <v>0.5</v>
      </c>
      <c r="U63" s="838">
        <v>1</v>
      </c>
    </row>
    <row r="64" spans="1:21" ht="14.4" customHeight="1" x14ac:dyDescent="0.3">
      <c r="A64" s="831">
        <v>30</v>
      </c>
      <c r="B64" s="832" t="s">
        <v>2476</v>
      </c>
      <c r="C64" s="832" t="s">
        <v>2484</v>
      </c>
      <c r="D64" s="833" t="s">
        <v>3515</v>
      </c>
      <c r="E64" s="834" t="s">
        <v>2489</v>
      </c>
      <c r="F64" s="832" t="s">
        <v>2477</v>
      </c>
      <c r="G64" s="832" t="s">
        <v>2625</v>
      </c>
      <c r="H64" s="832" t="s">
        <v>595</v>
      </c>
      <c r="I64" s="832" t="s">
        <v>1893</v>
      </c>
      <c r="J64" s="832" t="s">
        <v>1894</v>
      </c>
      <c r="K64" s="832" t="s">
        <v>1895</v>
      </c>
      <c r="L64" s="835">
        <v>16.12</v>
      </c>
      <c r="M64" s="835">
        <v>112.84</v>
      </c>
      <c r="N64" s="832">
        <v>7</v>
      </c>
      <c r="O64" s="836">
        <v>3.5</v>
      </c>
      <c r="P64" s="835">
        <v>32.24</v>
      </c>
      <c r="Q64" s="837">
        <v>0.2857142857142857</v>
      </c>
      <c r="R64" s="832">
        <v>2</v>
      </c>
      <c r="S64" s="837">
        <v>0.2857142857142857</v>
      </c>
      <c r="T64" s="836">
        <v>1</v>
      </c>
      <c r="U64" s="838">
        <v>0.2857142857142857</v>
      </c>
    </row>
    <row r="65" spans="1:21" ht="14.4" customHeight="1" x14ac:dyDescent="0.3">
      <c r="A65" s="831">
        <v>30</v>
      </c>
      <c r="B65" s="832" t="s">
        <v>2476</v>
      </c>
      <c r="C65" s="832" t="s">
        <v>2484</v>
      </c>
      <c r="D65" s="833" t="s">
        <v>3515</v>
      </c>
      <c r="E65" s="834" t="s">
        <v>2489</v>
      </c>
      <c r="F65" s="832" t="s">
        <v>2477</v>
      </c>
      <c r="G65" s="832" t="s">
        <v>2626</v>
      </c>
      <c r="H65" s="832" t="s">
        <v>595</v>
      </c>
      <c r="I65" s="832" t="s">
        <v>2027</v>
      </c>
      <c r="J65" s="832" t="s">
        <v>1160</v>
      </c>
      <c r="K65" s="832" t="s">
        <v>2006</v>
      </c>
      <c r="L65" s="835">
        <v>47.7</v>
      </c>
      <c r="M65" s="835">
        <v>47.7</v>
      </c>
      <c r="N65" s="832">
        <v>1</v>
      </c>
      <c r="O65" s="836">
        <v>0.5</v>
      </c>
      <c r="P65" s="835"/>
      <c r="Q65" s="837">
        <v>0</v>
      </c>
      <c r="R65" s="832"/>
      <c r="S65" s="837">
        <v>0</v>
      </c>
      <c r="T65" s="836"/>
      <c r="U65" s="838">
        <v>0</v>
      </c>
    </row>
    <row r="66" spans="1:21" ht="14.4" customHeight="1" x14ac:dyDescent="0.3">
      <c r="A66" s="831">
        <v>30</v>
      </c>
      <c r="B66" s="832" t="s">
        <v>2476</v>
      </c>
      <c r="C66" s="832" t="s">
        <v>2484</v>
      </c>
      <c r="D66" s="833" t="s">
        <v>3515</v>
      </c>
      <c r="E66" s="834" t="s">
        <v>2489</v>
      </c>
      <c r="F66" s="832" t="s">
        <v>2477</v>
      </c>
      <c r="G66" s="832" t="s">
        <v>2627</v>
      </c>
      <c r="H66" s="832" t="s">
        <v>595</v>
      </c>
      <c r="I66" s="832" t="s">
        <v>2050</v>
      </c>
      <c r="J66" s="832" t="s">
        <v>2048</v>
      </c>
      <c r="K66" s="832" t="s">
        <v>2051</v>
      </c>
      <c r="L66" s="835">
        <v>234.91</v>
      </c>
      <c r="M66" s="835">
        <v>234.91</v>
      </c>
      <c r="N66" s="832">
        <v>1</v>
      </c>
      <c r="O66" s="836">
        <v>0.5</v>
      </c>
      <c r="P66" s="835"/>
      <c r="Q66" s="837">
        <v>0</v>
      </c>
      <c r="R66" s="832"/>
      <c r="S66" s="837">
        <v>0</v>
      </c>
      <c r="T66" s="836"/>
      <c r="U66" s="838">
        <v>0</v>
      </c>
    </row>
    <row r="67" spans="1:21" ht="14.4" customHeight="1" x14ac:dyDescent="0.3">
      <c r="A67" s="831">
        <v>30</v>
      </c>
      <c r="B67" s="832" t="s">
        <v>2476</v>
      </c>
      <c r="C67" s="832" t="s">
        <v>2484</v>
      </c>
      <c r="D67" s="833" t="s">
        <v>3515</v>
      </c>
      <c r="E67" s="834" t="s">
        <v>2489</v>
      </c>
      <c r="F67" s="832" t="s">
        <v>2477</v>
      </c>
      <c r="G67" s="832" t="s">
        <v>2628</v>
      </c>
      <c r="H67" s="832" t="s">
        <v>567</v>
      </c>
      <c r="I67" s="832" t="s">
        <v>2629</v>
      </c>
      <c r="J67" s="832" t="s">
        <v>2630</v>
      </c>
      <c r="K67" s="832" t="s">
        <v>2631</v>
      </c>
      <c r="L67" s="835">
        <v>72.88</v>
      </c>
      <c r="M67" s="835">
        <v>72.88</v>
      </c>
      <c r="N67" s="832">
        <v>1</v>
      </c>
      <c r="O67" s="836">
        <v>0.5</v>
      </c>
      <c r="P67" s="835"/>
      <c r="Q67" s="837">
        <v>0</v>
      </c>
      <c r="R67" s="832"/>
      <c r="S67" s="837">
        <v>0</v>
      </c>
      <c r="T67" s="836"/>
      <c r="U67" s="838">
        <v>0</v>
      </c>
    </row>
    <row r="68" spans="1:21" ht="14.4" customHeight="1" x14ac:dyDescent="0.3">
      <c r="A68" s="831">
        <v>30</v>
      </c>
      <c r="B68" s="832" t="s">
        <v>2476</v>
      </c>
      <c r="C68" s="832" t="s">
        <v>2484</v>
      </c>
      <c r="D68" s="833" t="s">
        <v>3515</v>
      </c>
      <c r="E68" s="834" t="s">
        <v>2489</v>
      </c>
      <c r="F68" s="832" t="s">
        <v>2477</v>
      </c>
      <c r="G68" s="832" t="s">
        <v>2632</v>
      </c>
      <c r="H68" s="832" t="s">
        <v>595</v>
      </c>
      <c r="I68" s="832" t="s">
        <v>2033</v>
      </c>
      <c r="J68" s="832" t="s">
        <v>2032</v>
      </c>
      <c r="K68" s="832" t="s">
        <v>2034</v>
      </c>
      <c r="L68" s="835">
        <v>10.34</v>
      </c>
      <c r="M68" s="835">
        <v>20.68</v>
      </c>
      <c r="N68" s="832">
        <v>2</v>
      </c>
      <c r="O68" s="836">
        <v>1</v>
      </c>
      <c r="P68" s="835">
        <v>10.34</v>
      </c>
      <c r="Q68" s="837">
        <v>0.5</v>
      </c>
      <c r="R68" s="832">
        <v>1</v>
      </c>
      <c r="S68" s="837">
        <v>0.5</v>
      </c>
      <c r="T68" s="836">
        <v>0.5</v>
      </c>
      <c r="U68" s="838">
        <v>0.5</v>
      </c>
    </row>
    <row r="69" spans="1:21" ht="14.4" customHeight="1" x14ac:dyDescent="0.3">
      <c r="A69" s="831">
        <v>30</v>
      </c>
      <c r="B69" s="832" t="s">
        <v>2476</v>
      </c>
      <c r="C69" s="832" t="s">
        <v>2484</v>
      </c>
      <c r="D69" s="833" t="s">
        <v>3515</v>
      </c>
      <c r="E69" s="834" t="s">
        <v>2489</v>
      </c>
      <c r="F69" s="832" t="s">
        <v>2477</v>
      </c>
      <c r="G69" s="832" t="s">
        <v>2632</v>
      </c>
      <c r="H69" s="832" t="s">
        <v>595</v>
      </c>
      <c r="I69" s="832" t="s">
        <v>2035</v>
      </c>
      <c r="J69" s="832" t="s">
        <v>2032</v>
      </c>
      <c r="K69" s="832" t="s">
        <v>2036</v>
      </c>
      <c r="L69" s="835">
        <v>15.9</v>
      </c>
      <c r="M69" s="835">
        <v>15.9</v>
      </c>
      <c r="N69" s="832">
        <v>1</v>
      </c>
      <c r="O69" s="836">
        <v>0.5</v>
      </c>
      <c r="P69" s="835">
        <v>15.9</v>
      </c>
      <c r="Q69" s="837">
        <v>1</v>
      </c>
      <c r="R69" s="832">
        <v>1</v>
      </c>
      <c r="S69" s="837">
        <v>1</v>
      </c>
      <c r="T69" s="836">
        <v>0.5</v>
      </c>
      <c r="U69" s="838">
        <v>1</v>
      </c>
    </row>
    <row r="70" spans="1:21" ht="14.4" customHeight="1" x14ac:dyDescent="0.3">
      <c r="A70" s="831">
        <v>30</v>
      </c>
      <c r="B70" s="832" t="s">
        <v>2476</v>
      </c>
      <c r="C70" s="832" t="s">
        <v>2484</v>
      </c>
      <c r="D70" s="833" t="s">
        <v>3515</v>
      </c>
      <c r="E70" s="834" t="s">
        <v>2489</v>
      </c>
      <c r="F70" s="832" t="s">
        <v>2477</v>
      </c>
      <c r="G70" s="832" t="s">
        <v>2632</v>
      </c>
      <c r="H70" s="832" t="s">
        <v>595</v>
      </c>
      <c r="I70" s="832" t="s">
        <v>2037</v>
      </c>
      <c r="J70" s="832" t="s">
        <v>2032</v>
      </c>
      <c r="K70" s="832" t="s">
        <v>2020</v>
      </c>
      <c r="L70" s="835">
        <v>47.7</v>
      </c>
      <c r="M70" s="835">
        <v>47.7</v>
      </c>
      <c r="N70" s="832">
        <v>1</v>
      </c>
      <c r="O70" s="836">
        <v>0.5</v>
      </c>
      <c r="P70" s="835">
        <v>47.7</v>
      </c>
      <c r="Q70" s="837">
        <v>1</v>
      </c>
      <c r="R70" s="832">
        <v>1</v>
      </c>
      <c r="S70" s="837">
        <v>1</v>
      </c>
      <c r="T70" s="836">
        <v>0.5</v>
      </c>
      <c r="U70" s="838">
        <v>1</v>
      </c>
    </row>
    <row r="71" spans="1:21" ht="14.4" customHeight="1" x14ac:dyDescent="0.3">
      <c r="A71" s="831">
        <v>30</v>
      </c>
      <c r="B71" s="832" t="s">
        <v>2476</v>
      </c>
      <c r="C71" s="832" t="s">
        <v>2484</v>
      </c>
      <c r="D71" s="833" t="s">
        <v>3515</v>
      </c>
      <c r="E71" s="834" t="s">
        <v>2489</v>
      </c>
      <c r="F71" s="832" t="s">
        <v>2477</v>
      </c>
      <c r="G71" s="832" t="s">
        <v>2633</v>
      </c>
      <c r="H71" s="832" t="s">
        <v>567</v>
      </c>
      <c r="I71" s="832" t="s">
        <v>2634</v>
      </c>
      <c r="J71" s="832" t="s">
        <v>2635</v>
      </c>
      <c r="K71" s="832" t="s">
        <v>730</v>
      </c>
      <c r="L71" s="835">
        <v>93.18</v>
      </c>
      <c r="M71" s="835">
        <v>93.18</v>
      </c>
      <c r="N71" s="832">
        <v>1</v>
      </c>
      <c r="O71" s="836">
        <v>0.5</v>
      </c>
      <c r="P71" s="835"/>
      <c r="Q71" s="837">
        <v>0</v>
      </c>
      <c r="R71" s="832"/>
      <c r="S71" s="837">
        <v>0</v>
      </c>
      <c r="T71" s="836"/>
      <c r="U71" s="838">
        <v>0</v>
      </c>
    </row>
    <row r="72" spans="1:21" ht="14.4" customHeight="1" x14ac:dyDescent="0.3">
      <c r="A72" s="831">
        <v>30</v>
      </c>
      <c r="B72" s="832" t="s">
        <v>2476</v>
      </c>
      <c r="C72" s="832" t="s">
        <v>2484</v>
      </c>
      <c r="D72" s="833" t="s">
        <v>3515</v>
      </c>
      <c r="E72" s="834" t="s">
        <v>2489</v>
      </c>
      <c r="F72" s="832" t="s">
        <v>2477</v>
      </c>
      <c r="G72" s="832" t="s">
        <v>2636</v>
      </c>
      <c r="H72" s="832" t="s">
        <v>595</v>
      </c>
      <c r="I72" s="832" t="s">
        <v>2243</v>
      </c>
      <c r="J72" s="832" t="s">
        <v>2244</v>
      </c>
      <c r="K72" s="832" t="s">
        <v>2245</v>
      </c>
      <c r="L72" s="835">
        <v>122.96</v>
      </c>
      <c r="M72" s="835">
        <v>245.92</v>
      </c>
      <c r="N72" s="832">
        <v>2</v>
      </c>
      <c r="O72" s="836">
        <v>1</v>
      </c>
      <c r="P72" s="835"/>
      <c r="Q72" s="837">
        <v>0</v>
      </c>
      <c r="R72" s="832"/>
      <c r="S72" s="837">
        <v>0</v>
      </c>
      <c r="T72" s="836"/>
      <c r="U72" s="838">
        <v>0</v>
      </c>
    </row>
    <row r="73" spans="1:21" ht="14.4" customHeight="1" x14ac:dyDescent="0.3">
      <c r="A73" s="831">
        <v>30</v>
      </c>
      <c r="B73" s="832" t="s">
        <v>2476</v>
      </c>
      <c r="C73" s="832" t="s">
        <v>2484</v>
      </c>
      <c r="D73" s="833" t="s">
        <v>3515</v>
      </c>
      <c r="E73" s="834" t="s">
        <v>2489</v>
      </c>
      <c r="F73" s="832" t="s">
        <v>2477</v>
      </c>
      <c r="G73" s="832" t="s">
        <v>2637</v>
      </c>
      <c r="H73" s="832" t="s">
        <v>595</v>
      </c>
      <c r="I73" s="832" t="s">
        <v>2181</v>
      </c>
      <c r="J73" s="832" t="s">
        <v>1110</v>
      </c>
      <c r="K73" s="832" t="s">
        <v>1112</v>
      </c>
      <c r="L73" s="835">
        <v>0</v>
      </c>
      <c r="M73" s="835">
        <v>0</v>
      </c>
      <c r="N73" s="832">
        <v>1</v>
      </c>
      <c r="O73" s="836">
        <v>0.5</v>
      </c>
      <c r="P73" s="835"/>
      <c r="Q73" s="837"/>
      <c r="R73" s="832"/>
      <c r="S73" s="837">
        <v>0</v>
      </c>
      <c r="T73" s="836"/>
      <c r="U73" s="838">
        <v>0</v>
      </c>
    </row>
    <row r="74" spans="1:21" ht="14.4" customHeight="1" x14ac:dyDescent="0.3">
      <c r="A74" s="831">
        <v>30</v>
      </c>
      <c r="B74" s="832" t="s">
        <v>2476</v>
      </c>
      <c r="C74" s="832" t="s">
        <v>2484</v>
      </c>
      <c r="D74" s="833" t="s">
        <v>3515</v>
      </c>
      <c r="E74" s="834" t="s">
        <v>2489</v>
      </c>
      <c r="F74" s="832" t="s">
        <v>2477</v>
      </c>
      <c r="G74" s="832" t="s">
        <v>2638</v>
      </c>
      <c r="H74" s="832" t="s">
        <v>567</v>
      </c>
      <c r="I74" s="832" t="s">
        <v>2639</v>
      </c>
      <c r="J74" s="832" t="s">
        <v>2640</v>
      </c>
      <c r="K74" s="832" t="s">
        <v>2641</v>
      </c>
      <c r="L74" s="835">
        <v>42.54</v>
      </c>
      <c r="M74" s="835">
        <v>42.54</v>
      </c>
      <c r="N74" s="832">
        <v>1</v>
      </c>
      <c r="O74" s="836">
        <v>1</v>
      </c>
      <c r="P74" s="835"/>
      <c r="Q74" s="837">
        <v>0</v>
      </c>
      <c r="R74" s="832"/>
      <c r="S74" s="837">
        <v>0</v>
      </c>
      <c r="T74" s="836"/>
      <c r="U74" s="838">
        <v>0</v>
      </c>
    </row>
    <row r="75" spans="1:21" ht="14.4" customHeight="1" x14ac:dyDescent="0.3">
      <c r="A75" s="831">
        <v>30</v>
      </c>
      <c r="B75" s="832" t="s">
        <v>2476</v>
      </c>
      <c r="C75" s="832" t="s">
        <v>2484</v>
      </c>
      <c r="D75" s="833" t="s">
        <v>3515</v>
      </c>
      <c r="E75" s="834" t="s">
        <v>2489</v>
      </c>
      <c r="F75" s="832" t="s">
        <v>2477</v>
      </c>
      <c r="G75" s="832" t="s">
        <v>2642</v>
      </c>
      <c r="H75" s="832" t="s">
        <v>567</v>
      </c>
      <c r="I75" s="832" t="s">
        <v>2643</v>
      </c>
      <c r="J75" s="832" t="s">
        <v>1308</v>
      </c>
      <c r="K75" s="832" t="s">
        <v>1309</v>
      </c>
      <c r="L75" s="835">
        <v>657.67</v>
      </c>
      <c r="M75" s="835">
        <v>657.67</v>
      </c>
      <c r="N75" s="832">
        <v>1</v>
      </c>
      <c r="O75" s="836">
        <v>0.5</v>
      </c>
      <c r="P75" s="835"/>
      <c r="Q75" s="837">
        <v>0</v>
      </c>
      <c r="R75" s="832"/>
      <c r="S75" s="837">
        <v>0</v>
      </c>
      <c r="T75" s="836"/>
      <c r="U75" s="838">
        <v>0</v>
      </c>
    </row>
    <row r="76" spans="1:21" ht="14.4" customHeight="1" x14ac:dyDescent="0.3">
      <c r="A76" s="831">
        <v>30</v>
      </c>
      <c r="B76" s="832" t="s">
        <v>2476</v>
      </c>
      <c r="C76" s="832" t="s">
        <v>2484</v>
      </c>
      <c r="D76" s="833" t="s">
        <v>3515</v>
      </c>
      <c r="E76" s="834" t="s">
        <v>2489</v>
      </c>
      <c r="F76" s="832" t="s">
        <v>2477</v>
      </c>
      <c r="G76" s="832" t="s">
        <v>2644</v>
      </c>
      <c r="H76" s="832" t="s">
        <v>567</v>
      </c>
      <c r="I76" s="832" t="s">
        <v>2645</v>
      </c>
      <c r="J76" s="832" t="s">
        <v>2646</v>
      </c>
      <c r="K76" s="832" t="s">
        <v>2647</v>
      </c>
      <c r="L76" s="835">
        <v>1514.87</v>
      </c>
      <c r="M76" s="835">
        <v>1514.87</v>
      </c>
      <c r="N76" s="832">
        <v>1</v>
      </c>
      <c r="O76" s="836">
        <v>0.5</v>
      </c>
      <c r="P76" s="835"/>
      <c r="Q76" s="837">
        <v>0</v>
      </c>
      <c r="R76" s="832"/>
      <c r="S76" s="837">
        <v>0</v>
      </c>
      <c r="T76" s="836"/>
      <c r="U76" s="838">
        <v>0</v>
      </c>
    </row>
    <row r="77" spans="1:21" ht="14.4" customHeight="1" x14ac:dyDescent="0.3">
      <c r="A77" s="831">
        <v>30</v>
      </c>
      <c r="B77" s="832" t="s">
        <v>2476</v>
      </c>
      <c r="C77" s="832" t="s">
        <v>2484</v>
      </c>
      <c r="D77" s="833" t="s">
        <v>3515</v>
      </c>
      <c r="E77" s="834" t="s">
        <v>2489</v>
      </c>
      <c r="F77" s="832" t="s">
        <v>2477</v>
      </c>
      <c r="G77" s="832" t="s">
        <v>2648</v>
      </c>
      <c r="H77" s="832" t="s">
        <v>595</v>
      </c>
      <c r="I77" s="832" t="s">
        <v>2401</v>
      </c>
      <c r="J77" s="832" t="s">
        <v>2402</v>
      </c>
      <c r="K77" s="832" t="s">
        <v>2403</v>
      </c>
      <c r="L77" s="835">
        <v>79.11</v>
      </c>
      <c r="M77" s="835">
        <v>79.11</v>
      </c>
      <c r="N77" s="832">
        <v>1</v>
      </c>
      <c r="O77" s="836">
        <v>0.5</v>
      </c>
      <c r="P77" s="835"/>
      <c r="Q77" s="837">
        <v>0</v>
      </c>
      <c r="R77" s="832"/>
      <c r="S77" s="837">
        <v>0</v>
      </c>
      <c r="T77" s="836"/>
      <c r="U77" s="838">
        <v>0</v>
      </c>
    </row>
    <row r="78" spans="1:21" ht="14.4" customHeight="1" x14ac:dyDescent="0.3">
      <c r="A78" s="831">
        <v>30</v>
      </c>
      <c r="B78" s="832" t="s">
        <v>2476</v>
      </c>
      <c r="C78" s="832" t="s">
        <v>2484</v>
      </c>
      <c r="D78" s="833" t="s">
        <v>3515</v>
      </c>
      <c r="E78" s="834" t="s">
        <v>2489</v>
      </c>
      <c r="F78" s="832" t="s">
        <v>2477</v>
      </c>
      <c r="G78" s="832" t="s">
        <v>2649</v>
      </c>
      <c r="H78" s="832" t="s">
        <v>567</v>
      </c>
      <c r="I78" s="832" t="s">
        <v>2650</v>
      </c>
      <c r="J78" s="832" t="s">
        <v>2651</v>
      </c>
      <c r="K78" s="832" t="s">
        <v>2652</v>
      </c>
      <c r="L78" s="835">
        <v>96.8</v>
      </c>
      <c r="M78" s="835">
        <v>96.8</v>
      </c>
      <c r="N78" s="832">
        <v>1</v>
      </c>
      <c r="O78" s="836">
        <v>0.5</v>
      </c>
      <c r="P78" s="835"/>
      <c r="Q78" s="837">
        <v>0</v>
      </c>
      <c r="R78" s="832"/>
      <c r="S78" s="837">
        <v>0</v>
      </c>
      <c r="T78" s="836"/>
      <c r="U78" s="838">
        <v>0</v>
      </c>
    </row>
    <row r="79" spans="1:21" ht="14.4" customHeight="1" x14ac:dyDescent="0.3">
      <c r="A79" s="831">
        <v>30</v>
      </c>
      <c r="B79" s="832" t="s">
        <v>2476</v>
      </c>
      <c r="C79" s="832" t="s">
        <v>2484</v>
      </c>
      <c r="D79" s="833" t="s">
        <v>3515</v>
      </c>
      <c r="E79" s="834" t="s">
        <v>2489</v>
      </c>
      <c r="F79" s="832" t="s">
        <v>2477</v>
      </c>
      <c r="G79" s="832" t="s">
        <v>2653</v>
      </c>
      <c r="H79" s="832" t="s">
        <v>567</v>
      </c>
      <c r="I79" s="832" t="s">
        <v>2654</v>
      </c>
      <c r="J79" s="832" t="s">
        <v>836</v>
      </c>
      <c r="K79" s="832" t="s">
        <v>837</v>
      </c>
      <c r="L79" s="835">
        <v>29.67</v>
      </c>
      <c r="M79" s="835">
        <v>89.01</v>
      </c>
      <c r="N79" s="832">
        <v>3</v>
      </c>
      <c r="O79" s="836">
        <v>1</v>
      </c>
      <c r="P79" s="835">
        <v>89.01</v>
      </c>
      <c r="Q79" s="837">
        <v>1</v>
      </c>
      <c r="R79" s="832">
        <v>3</v>
      </c>
      <c r="S79" s="837">
        <v>1</v>
      </c>
      <c r="T79" s="836">
        <v>1</v>
      </c>
      <c r="U79" s="838">
        <v>1</v>
      </c>
    </row>
    <row r="80" spans="1:21" ht="14.4" customHeight="1" x14ac:dyDescent="0.3">
      <c r="A80" s="831">
        <v>30</v>
      </c>
      <c r="B80" s="832" t="s">
        <v>2476</v>
      </c>
      <c r="C80" s="832" t="s">
        <v>2484</v>
      </c>
      <c r="D80" s="833" t="s">
        <v>3515</v>
      </c>
      <c r="E80" s="834" t="s">
        <v>2489</v>
      </c>
      <c r="F80" s="832" t="s">
        <v>2477</v>
      </c>
      <c r="G80" s="832" t="s">
        <v>2653</v>
      </c>
      <c r="H80" s="832" t="s">
        <v>567</v>
      </c>
      <c r="I80" s="832" t="s">
        <v>2655</v>
      </c>
      <c r="J80" s="832" t="s">
        <v>836</v>
      </c>
      <c r="K80" s="832" t="s">
        <v>837</v>
      </c>
      <c r="L80" s="835">
        <v>29.67</v>
      </c>
      <c r="M80" s="835">
        <v>29.67</v>
      </c>
      <c r="N80" s="832">
        <v>1</v>
      </c>
      <c r="O80" s="836">
        <v>0.5</v>
      </c>
      <c r="P80" s="835">
        <v>29.67</v>
      </c>
      <c r="Q80" s="837">
        <v>1</v>
      </c>
      <c r="R80" s="832">
        <v>1</v>
      </c>
      <c r="S80" s="837">
        <v>1</v>
      </c>
      <c r="T80" s="836">
        <v>0.5</v>
      </c>
      <c r="U80" s="838">
        <v>1</v>
      </c>
    </row>
    <row r="81" spans="1:21" ht="14.4" customHeight="1" x14ac:dyDescent="0.3">
      <c r="A81" s="831">
        <v>30</v>
      </c>
      <c r="B81" s="832" t="s">
        <v>2476</v>
      </c>
      <c r="C81" s="832" t="s">
        <v>2484</v>
      </c>
      <c r="D81" s="833" t="s">
        <v>3515</v>
      </c>
      <c r="E81" s="834" t="s">
        <v>2489</v>
      </c>
      <c r="F81" s="832" t="s">
        <v>2477</v>
      </c>
      <c r="G81" s="832" t="s">
        <v>2656</v>
      </c>
      <c r="H81" s="832" t="s">
        <v>567</v>
      </c>
      <c r="I81" s="832" t="s">
        <v>2657</v>
      </c>
      <c r="J81" s="832" t="s">
        <v>1236</v>
      </c>
      <c r="K81" s="832" t="s">
        <v>2161</v>
      </c>
      <c r="L81" s="835">
        <v>122.73</v>
      </c>
      <c r="M81" s="835">
        <v>122.73</v>
      </c>
      <c r="N81" s="832">
        <v>1</v>
      </c>
      <c r="O81" s="836">
        <v>0.5</v>
      </c>
      <c r="P81" s="835"/>
      <c r="Q81" s="837">
        <v>0</v>
      </c>
      <c r="R81" s="832"/>
      <c r="S81" s="837">
        <v>0</v>
      </c>
      <c r="T81" s="836"/>
      <c r="U81" s="838">
        <v>0</v>
      </c>
    </row>
    <row r="82" spans="1:21" ht="14.4" customHeight="1" x14ac:dyDescent="0.3">
      <c r="A82" s="831">
        <v>30</v>
      </c>
      <c r="B82" s="832" t="s">
        <v>2476</v>
      </c>
      <c r="C82" s="832" t="s">
        <v>2484</v>
      </c>
      <c r="D82" s="833" t="s">
        <v>3515</v>
      </c>
      <c r="E82" s="834" t="s">
        <v>2489</v>
      </c>
      <c r="F82" s="832" t="s">
        <v>2477</v>
      </c>
      <c r="G82" s="832" t="s">
        <v>2658</v>
      </c>
      <c r="H82" s="832" t="s">
        <v>567</v>
      </c>
      <c r="I82" s="832" t="s">
        <v>2659</v>
      </c>
      <c r="J82" s="832" t="s">
        <v>1254</v>
      </c>
      <c r="K82" s="832" t="s">
        <v>2660</v>
      </c>
      <c r="L82" s="835">
        <v>93.96</v>
      </c>
      <c r="M82" s="835">
        <v>93.96</v>
      </c>
      <c r="N82" s="832">
        <v>1</v>
      </c>
      <c r="O82" s="836">
        <v>0.5</v>
      </c>
      <c r="P82" s="835">
        <v>93.96</v>
      </c>
      <c r="Q82" s="837">
        <v>1</v>
      </c>
      <c r="R82" s="832">
        <v>1</v>
      </c>
      <c r="S82" s="837">
        <v>1</v>
      </c>
      <c r="T82" s="836">
        <v>0.5</v>
      </c>
      <c r="U82" s="838">
        <v>1</v>
      </c>
    </row>
    <row r="83" spans="1:21" ht="14.4" customHeight="1" x14ac:dyDescent="0.3">
      <c r="A83" s="831">
        <v>30</v>
      </c>
      <c r="B83" s="832" t="s">
        <v>2476</v>
      </c>
      <c r="C83" s="832" t="s">
        <v>2484</v>
      </c>
      <c r="D83" s="833" t="s">
        <v>3515</v>
      </c>
      <c r="E83" s="834" t="s">
        <v>2489</v>
      </c>
      <c r="F83" s="832" t="s">
        <v>2477</v>
      </c>
      <c r="G83" s="832" t="s">
        <v>2661</v>
      </c>
      <c r="H83" s="832" t="s">
        <v>595</v>
      </c>
      <c r="I83" s="832" t="s">
        <v>1971</v>
      </c>
      <c r="J83" s="832" t="s">
        <v>1972</v>
      </c>
      <c r="K83" s="832" t="s">
        <v>1973</v>
      </c>
      <c r="L83" s="835">
        <v>131.32</v>
      </c>
      <c r="M83" s="835">
        <v>393.96</v>
      </c>
      <c r="N83" s="832">
        <v>3</v>
      </c>
      <c r="O83" s="836">
        <v>1.5</v>
      </c>
      <c r="P83" s="835">
        <v>131.32</v>
      </c>
      <c r="Q83" s="837">
        <v>0.33333333333333331</v>
      </c>
      <c r="R83" s="832">
        <v>1</v>
      </c>
      <c r="S83" s="837">
        <v>0.33333333333333331</v>
      </c>
      <c r="T83" s="836">
        <v>0.5</v>
      </c>
      <c r="U83" s="838">
        <v>0.33333333333333331</v>
      </c>
    </row>
    <row r="84" spans="1:21" ht="14.4" customHeight="1" x14ac:dyDescent="0.3">
      <c r="A84" s="831">
        <v>30</v>
      </c>
      <c r="B84" s="832" t="s">
        <v>2476</v>
      </c>
      <c r="C84" s="832" t="s">
        <v>2484</v>
      </c>
      <c r="D84" s="833" t="s">
        <v>3515</v>
      </c>
      <c r="E84" s="834" t="s">
        <v>2489</v>
      </c>
      <c r="F84" s="832" t="s">
        <v>2477</v>
      </c>
      <c r="G84" s="832" t="s">
        <v>2662</v>
      </c>
      <c r="H84" s="832" t="s">
        <v>567</v>
      </c>
      <c r="I84" s="832" t="s">
        <v>2663</v>
      </c>
      <c r="J84" s="832" t="s">
        <v>1070</v>
      </c>
      <c r="K84" s="832" t="s">
        <v>1071</v>
      </c>
      <c r="L84" s="835">
        <v>0</v>
      </c>
      <c r="M84" s="835">
        <v>0</v>
      </c>
      <c r="N84" s="832">
        <v>1</v>
      </c>
      <c r="O84" s="836">
        <v>0.5</v>
      </c>
      <c r="P84" s="835">
        <v>0</v>
      </c>
      <c r="Q84" s="837"/>
      <c r="R84" s="832">
        <v>1</v>
      </c>
      <c r="S84" s="837">
        <v>1</v>
      </c>
      <c r="T84" s="836">
        <v>0.5</v>
      </c>
      <c r="U84" s="838">
        <v>1</v>
      </c>
    </row>
    <row r="85" spans="1:21" ht="14.4" customHeight="1" x14ac:dyDescent="0.3">
      <c r="A85" s="831">
        <v>30</v>
      </c>
      <c r="B85" s="832" t="s">
        <v>2476</v>
      </c>
      <c r="C85" s="832" t="s">
        <v>2484</v>
      </c>
      <c r="D85" s="833" t="s">
        <v>3515</v>
      </c>
      <c r="E85" s="834" t="s">
        <v>2489</v>
      </c>
      <c r="F85" s="832" t="s">
        <v>2477</v>
      </c>
      <c r="G85" s="832" t="s">
        <v>2664</v>
      </c>
      <c r="H85" s="832" t="s">
        <v>595</v>
      </c>
      <c r="I85" s="832" t="s">
        <v>2665</v>
      </c>
      <c r="J85" s="832" t="s">
        <v>1939</v>
      </c>
      <c r="K85" s="832" t="s">
        <v>2666</v>
      </c>
      <c r="L85" s="835">
        <v>184.74</v>
      </c>
      <c r="M85" s="835">
        <v>369.48</v>
      </c>
      <c r="N85" s="832">
        <v>2</v>
      </c>
      <c r="O85" s="836">
        <v>1.5</v>
      </c>
      <c r="P85" s="835"/>
      <c r="Q85" s="837">
        <v>0</v>
      </c>
      <c r="R85" s="832"/>
      <c r="S85" s="837">
        <v>0</v>
      </c>
      <c r="T85" s="836"/>
      <c r="U85" s="838">
        <v>0</v>
      </c>
    </row>
    <row r="86" spans="1:21" ht="14.4" customHeight="1" x14ac:dyDescent="0.3">
      <c r="A86" s="831">
        <v>30</v>
      </c>
      <c r="B86" s="832" t="s">
        <v>2476</v>
      </c>
      <c r="C86" s="832" t="s">
        <v>2484</v>
      </c>
      <c r="D86" s="833" t="s">
        <v>3515</v>
      </c>
      <c r="E86" s="834" t="s">
        <v>2489</v>
      </c>
      <c r="F86" s="832" t="s">
        <v>2477</v>
      </c>
      <c r="G86" s="832" t="s">
        <v>2664</v>
      </c>
      <c r="H86" s="832" t="s">
        <v>595</v>
      </c>
      <c r="I86" s="832" t="s">
        <v>2667</v>
      </c>
      <c r="J86" s="832" t="s">
        <v>2668</v>
      </c>
      <c r="K86" s="832" t="s">
        <v>2669</v>
      </c>
      <c r="L86" s="835">
        <v>120.61</v>
      </c>
      <c r="M86" s="835">
        <v>241.22</v>
      </c>
      <c r="N86" s="832">
        <v>2</v>
      </c>
      <c r="O86" s="836">
        <v>1</v>
      </c>
      <c r="P86" s="835"/>
      <c r="Q86" s="837">
        <v>0</v>
      </c>
      <c r="R86" s="832"/>
      <c r="S86" s="837">
        <v>0</v>
      </c>
      <c r="T86" s="836"/>
      <c r="U86" s="838">
        <v>0</v>
      </c>
    </row>
    <row r="87" spans="1:21" ht="14.4" customHeight="1" x14ac:dyDescent="0.3">
      <c r="A87" s="831">
        <v>30</v>
      </c>
      <c r="B87" s="832" t="s">
        <v>2476</v>
      </c>
      <c r="C87" s="832" t="s">
        <v>2484</v>
      </c>
      <c r="D87" s="833" t="s">
        <v>3515</v>
      </c>
      <c r="E87" s="834" t="s">
        <v>2489</v>
      </c>
      <c r="F87" s="832" t="s">
        <v>2477</v>
      </c>
      <c r="G87" s="832" t="s">
        <v>2670</v>
      </c>
      <c r="H87" s="832" t="s">
        <v>567</v>
      </c>
      <c r="I87" s="832" t="s">
        <v>2671</v>
      </c>
      <c r="J87" s="832" t="s">
        <v>1333</v>
      </c>
      <c r="K87" s="832" t="s">
        <v>2672</v>
      </c>
      <c r="L87" s="835">
        <v>0</v>
      </c>
      <c r="M87" s="835">
        <v>0</v>
      </c>
      <c r="N87" s="832">
        <v>1</v>
      </c>
      <c r="O87" s="836">
        <v>0.5</v>
      </c>
      <c r="P87" s="835"/>
      <c r="Q87" s="837"/>
      <c r="R87" s="832"/>
      <c r="S87" s="837">
        <v>0</v>
      </c>
      <c r="T87" s="836"/>
      <c r="U87" s="838">
        <v>0</v>
      </c>
    </row>
    <row r="88" spans="1:21" ht="14.4" customHeight="1" x14ac:dyDescent="0.3">
      <c r="A88" s="831">
        <v>30</v>
      </c>
      <c r="B88" s="832" t="s">
        <v>2476</v>
      </c>
      <c r="C88" s="832" t="s">
        <v>2484</v>
      </c>
      <c r="D88" s="833" t="s">
        <v>3515</v>
      </c>
      <c r="E88" s="834" t="s">
        <v>2489</v>
      </c>
      <c r="F88" s="832" t="s">
        <v>2477</v>
      </c>
      <c r="G88" s="832" t="s">
        <v>2673</v>
      </c>
      <c r="H88" s="832" t="s">
        <v>595</v>
      </c>
      <c r="I88" s="832" t="s">
        <v>2674</v>
      </c>
      <c r="J88" s="832" t="s">
        <v>1538</v>
      </c>
      <c r="K88" s="832" t="s">
        <v>2675</v>
      </c>
      <c r="L88" s="835">
        <v>2376.9299999999998</v>
      </c>
      <c r="M88" s="835">
        <v>2376.9299999999998</v>
      </c>
      <c r="N88" s="832">
        <v>1</v>
      </c>
      <c r="O88" s="836">
        <v>0.5</v>
      </c>
      <c r="P88" s="835">
        <v>2376.9299999999998</v>
      </c>
      <c r="Q88" s="837">
        <v>1</v>
      </c>
      <c r="R88" s="832">
        <v>1</v>
      </c>
      <c r="S88" s="837">
        <v>1</v>
      </c>
      <c r="T88" s="836">
        <v>0.5</v>
      </c>
      <c r="U88" s="838">
        <v>1</v>
      </c>
    </row>
    <row r="89" spans="1:21" ht="14.4" customHeight="1" x14ac:dyDescent="0.3">
      <c r="A89" s="831">
        <v>30</v>
      </c>
      <c r="B89" s="832" t="s">
        <v>2476</v>
      </c>
      <c r="C89" s="832" t="s">
        <v>2484</v>
      </c>
      <c r="D89" s="833" t="s">
        <v>3515</v>
      </c>
      <c r="E89" s="834" t="s">
        <v>2489</v>
      </c>
      <c r="F89" s="832" t="s">
        <v>2477</v>
      </c>
      <c r="G89" s="832" t="s">
        <v>2676</v>
      </c>
      <c r="H89" s="832" t="s">
        <v>595</v>
      </c>
      <c r="I89" s="832" t="s">
        <v>2177</v>
      </c>
      <c r="J89" s="832" t="s">
        <v>2178</v>
      </c>
      <c r="K89" s="832" t="s">
        <v>2179</v>
      </c>
      <c r="L89" s="835">
        <v>50.32</v>
      </c>
      <c r="M89" s="835">
        <v>150.96</v>
      </c>
      <c r="N89" s="832">
        <v>3</v>
      </c>
      <c r="O89" s="836">
        <v>1.5</v>
      </c>
      <c r="P89" s="835">
        <v>150.96</v>
      </c>
      <c r="Q89" s="837">
        <v>1</v>
      </c>
      <c r="R89" s="832">
        <v>3</v>
      </c>
      <c r="S89" s="837">
        <v>1</v>
      </c>
      <c r="T89" s="836">
        <v>1.5</v>
      </c>
      <c r="U89" s="838">
        <v>1</v>
      </c>
    </row>
    <row r="90" spans="1:21" ht="14.4" customHeight="1" x14ac:dyDescent="0.3">
      <c r="A90" s="831">
        <v>30</v>
      </c>
      <c r="B90" s="832" t="s">
        <v>2476</v>
      </c>
      <c r="C90" s="832" t="s">
        <v>2484</v>
      </c>
      <c r="D90" s="833" t="s">
        <v>3515</v>
      </c>
      <c r="E90" s="834" t="s">
        <v>2489</v>
      </c>
      <c r="F90" s="832" t="s">
        <v>2477</v>
      </c>
      <c r="G90" s="832" t="s">
        <v>2677</v>
      </c>
      <c r="H90" s="832" t="s">
        <v>595</v>
      </c>
      <c r="I90" s="832" t="s">
        <v>2678</v>
      </c>
      <c r="J90" s="832" t="s">
        <v>791</v>
      </c>
      <c r="K90" s="832" t="s">
        <v>2679</v>
      </c>
      <c r="L90" s="835">
        <v>0</v>
      </c>
      <c r="M90" s="835">
        <v>0</v>
      </c>
      <c r="N90" s="832">
        <v>1</v>
      </c>
      <c r="O90" s="836">
        <v>0.5</v>
      </c>
      <c r="P90" s="835"/>
      <c r="Q90" s="837"/>
      <c r="R90" s="832"/>
      <c r="S90" s="837">
        <v>0</v>
      </c>
      <c r="T90" s="836"/>
      <c r="U90" s="838">
        <v>0</v>
      </c>
    </row>
    <row r="91" spans="1:21" ht="14.4" customHeight="1" x14ac:dyDescent="0.3">
      <c r="A91" s="831">
        <v>30</v>
      </c>
      <c r="B91" s="832" t="s">
        <v>2476</v>
      </c>
      <c r="C91" s="832" t="s">
        <v>2484</v>
      </c>
      <c r="D91" s="833" t="s">
        <v>3515</v>
      </c>
      <c r="E91" s="834" t="s">
        <v>2489</v>
      </c>
      <c r="F91" s="832" t="s">
        <v>2477</v>
      </c>
      <c r="G91" s="832" t="s">
        <v>2680</v>
      </c>
      <c r="H91" s="832" t="s">
        <v>595</v>
      </c>
      <c r="I91" s="832" t="s">
        <v>2098</v>
      </c>
      <c r="J91" s="832" t="s">
        <v>2099</v>
      </c>
      <c r="K91" s="832" t="s">
        <v>2100</v>
      </c>
      <c r="L91" s="835">
        <v>84.18</v>
      </c>
      <c r="M91" s="835">
        <v>84.18</v>
      </c>
      <c r="N91" s="832">
        <v>1</v>
      </c>
      <c r="O91" s="836">
        <v>0.5</v>
      </c>
      <c r="P91" s="835"/>
      <c r="Q91" s="837">
        <v>0</v>
      </c>
      <c r="R91" s="832"/>
      <c r="S91" s="837">
        <v>0</v>
      </c>
      <c r="T91" s="836"/>
      <c r="U91" s="838">
        <v>0</v>
      </c>
    </row>
    <row r="92" spans="1:21" ht="14.4" customHeight="1" x14ac:dyDescent="0.3">
      <c r="A92" s="831">
        <v>30</v>
      </c>
      <c r="B92" s="832" t="s">
        <v>2476</v>
      </c>
      <c r="C92" s="832" t="s">
        <v>2484</v>
      </c>
      <c r="D92" s="833" t="s">
        <v>3515</v>
      </c>
      <c r="E92" s="834" t="s">
        <v>2489</v>
      </c>
      <c r="F92" s="832" t="s">
        <v>2477</v>
      </c>
      <c r="G92" s="832" t="s">
        <v>2680</v>
      </c>
      <c r="H92" s="832" t="s">
        <v>595</v>
      </c>
      <c r="I92" s="832" t="s">
        <v>2101</v>
      </c>
      <c r="J92" s="832" t="s">
        <v>2102</v>
      </c>
      <c r="K92" s="832" t="s">
        <v>2103</v>
      </c>
      <c r="L92" s="835">
        <v>49.08</v>
      </c>
      <c r="M92" s="835">
        <v>98.16</v>
      </c>
      <c r="N92" s="832">
        <v>2</v>
      </c>
      <c r="O92" s="836">
        <v>1</v>
      </c>
      <c r="P92" s="835"/>
      <c r="Q92" s="837">
        <v>0</v>
      </c>
      <c r="R92" s="832"/>
      <c r="S92" s="837">
        <v>0</v>
      </c>
      <c r="T92" s="836"/>
      <c r="U92" s="838">
        <v>0</v>
      </c>
    </row>
    <row r="93" spans="1:21" ht="14.4" customHeight="1" x14ac:dyDescent="0.3">
      <c r="A93" s="831">
        <v>30</v>
      </c>
      <c r="B93" s="832" t="s">
        <v>2476</v>
      </c>
      <c r="C93" s="832" t="s">
        <v>2484</v>
      </c>
      <c r="D93" s="833" t="s">
        <v>3515</v>
      </c>
      <c r="E93" s="834" t="s">
        <v>2489</v>
      </c>
      <c r="F93" s="832" t="s">
        <v>2477</v>
      </c>
      <c r="G93" s="832" t="s">
        <v>2680</v>
      </c>
      <c r="H93" s="832" t="s">
        <v>595</v>
      </c>
      <c r="I93" s="832" t="s">
        <v>2681</v>
      </c>
      <c r="J93" s="832" t="s">
        <v>2099</v>
      </c>
      <c r="K93" s="832" t="s">
        <v>2682</v>
      </c>
      <c r="L93" s="835">
        <v>49.08</v>
      </c>
      <c r="M93" s="835">
        <v>49.08</v>
      </c>
      <c r="N93" s="832">
        <v>1</v>
      </c>
      <c r="O93" s="836">
        <v>0.5</v>
      </c>
      <c r="P93" s="835"/>
      <c r="Q93" s="837">
        <v>0</v>
      </c>
      <c r="R93" s="832"/>
      <c r="S93" s="837">
        <v>0</v>
      </c>
      <c r="T93" s="836"/>
      <c r="U93" s="838">
        <v>0</v>
      </c>
    </row>
    <row r="94" spans="1:21" ht="14.4" customHeight="1" x14ac:dyDescent="0.3">
      <c r="A94" s="831">
        <v>30</v>
      </c>
      <c r="B94" s="832" t="s">
        <v>2476</v>
      </c>
      <c r="C94" s="832" t="s">
        <v>2484</v>
      </c>
      <c r="D94" s="833" t="s">
        <v>3515</v>
      </c>
      <c r="E94" s="834" t="s">
        <v>2489</v>
      </c>
      <c r="F94" s="832" t="s">
        <v>2477</v>
      </c>
      <c r="G94" s="832" t="s">
        <v>2683</v>
      </c>
      <c r="H94" s="832" t="s">
        <v>567</v>
      </c>
      <c r="I94" s="832" t="s">
        <v>2684</v>
      </c>
      <c r="J94" s="832" t="s">
        <v>1048</v>
      </c>
      <c r="K94" s="832" t="s">
        <v>1049</v>
      </c>
      <c r="L94" s="835">
        <v>107.27</v>
      </c>
      <c r="M94" s="835">
        <v>107.27</v>
      </c>
      <c r="N94" s="832">
        <v>1</v>
      </c>
      <c r="O94" s="836">
        <v>1</v>
      </c>
      <c r="P94" s="835">
        <v>107.27</v>
      </c>
      <c r="Q94" s="837">
        <v>1</v>
      </c>
      <c r="R94" s="832">
        <v>1</v>
      </c>
      <c r="S94" s="837">
        <v>1</v>
      </c>
      <c r="T94" s="836">
        <v>1</v>
      </c>
      <c r="U94" s="838">
        <v>1</v>
      </c>
    </row>
    <row r="95" spans="1:21" ht="14.4" customHeight="1" x14ac:dyDescent="0.3">
      <c r="A95" s="831">
        <v>30</v>
      </c>
      <c r="B95" s="832" t="s">
        <v>2476</v>
      </c>
      <c r="C95" s="832" t="s">
        <v>2484</v>
      </c>
      <c r="D95" s="833" t="s">
        <v>3515</v>
      </c>
      <c r="E95" s="834" t="s">
        <v>2489</v>
      </c>
      <c r="F95" s="832" t="s">
        <v>2478</v>
      </c>
      <c r="G95" s="832" t="s">
        <v>2685</v>
      </c>
      <c r="H95" s="832" t="s">
        <v>567</v>
      </c>
      <c r="I95" s="832" t="s">
        <v>2686</v>
      </c>
      <c r="J95" s="832" t="s">
        <v>2687</v>
      </c>
      <c r="K95" s="832"/>
      <c r="L95" s="835">
        <v>0</v>
      </c>
      <c r="M95" s="835">
        <v>0</v>
      </c>
      <c r="N95" s="832">
        <v>2</v>
      </c>
      <c r="O95" s="836">
        <v>2</v>
      </c>
      <c r="P95" s="835">
        <v>0</v>
      </c>
      <c r="Q95" s="837"/>
      <c r="R95" s="832">
        <v>2</v>
      </c>
      <c r="S95" s="837">
        <v>1</v>
      </c>
      <c r="T95" s="836">
        <v>2</v>
      </c>
      <c r="U95" s="838">
        <v>1</v>
      </c>
    </row>
    <row r="96" spans="1:21" ht="14.4" customHeight="1" x14ac:dyDescent="0.3">
      <c r="A96" s="831">
        <v>30</v>
      </c>
      <c r="B96" s="832" t="s">
        <v>2476</v>
      </c>
      <c r="C96" s="832" t="s">
        <v>2484</v>
      </c>
      <c r="D96" s="833" t="s">
        <v>3515</v>
      </c>
      <c r="E96" s="834" t="s">
        <v>2489</v>
      </c>
      <c r="F96" s="832" t="s">
        <v>2478</v>
      </c>
      <c r="G96" s="832" t="s">
        <v>2685</v>
      </c>
      <c r="H96" s="832" t="s">
        <v>567</v>
      </c>
      <c r="I96" s="832" t="s">
        <v>2688</v>
      </c>
      <c r="J96" s="832" t="s">
        <v>2687</v>
      </c>
      <c r="K96" s="832"/>
      <c r="L96" s="835">
        <v>0</v>
      </c>
      <c r="M96" s="835">
        <v>0</v>
      </c>
      <c r="N96" s="832">
        <v>1</v>
      </c>
      <c r="O96" s="836">
        <v>1</v>
      </c>
      <c r="P96" s="835">
        <v>0</v>
      </c>
      <c r="Q96" s="837"/>
      <c r="R96" s="832">
        <v>1</v>
      </c>
      <c r="S96" s="837">
        <v>1</v>
      </c>
      <c r="T96" s="836">
        <v>1</v>
      </c>
      <c r="U96" s="838">
        <v>1</v>
      </c>
    </row>
    <row r="97" spans="1:21" ht="14.4" customHeight="1" x14ac:dyDescent="0.3">
      <c r="A97" s="831">
        <v>30</v>
      </c>
      <c r="B97" s="832" t="s">
        <v>2476</v>
      </c>
      <c r="C97" s="832" t="s">
        <v>2484</v>
      </c>
      <c r="D97" s="833" t="s">
        <v>3515</v>
      </c>
      <c r="E97" s="834" t="s">
        <v>2490</v>
      </c>
      <c r="F97" s="832" t="s">
        <v>2477</v>
      </c>
      <c r="G97" s="832" t="s">
        <v>2689</v>
      </c>
      <c r="H97" s="832" t="s">
        <v>567</v>
      </c>
      <c r="I97" s="832" t="s">
        <v>2690</v>
      </c>
      <c r="J97" s="832" t="s">
        <v>2691</v>
      </c>
      <c r="K97" s="832" t="s">
        <v>2692</v>
      </c>
      <c r="L97" s="835">
        <v>70.48</v>
      </c>
      <c r="M97" s="835">
        <v>70.48</v>
      </c>
      <c r="N97" s="832">
        <v>1</v>
      </c>
      <c r="O97" s="836">
        <v>1</v>
      </c>
      <c r="P97" s="835"/>
      <c r="Q97" s="837">
        <v>0</v>
      </c>
      <c r="R97" s="832"/>
      <c r="S97" s="837">
        <v>0</v>
      </c>
      <c r="T97" s="836"/>
      <c r="U97" s="838">
        <v>0</v>
      </c>
    </row>
    <row r="98" spans="1:21" ht="14.4" customHeight="1" x14ac:dyDescent="0.3">
      <c r="A98" s="831">
        <v>30</v>
      </c>
      <c r="B98" s="832" t="s">
        <v>2476</v>
      </c>
      <c r="C98" s="832" t="s">
        <v>2484</v>
      </c>
      <c r="D98" s="833" t="s">
        <v>3515</v>
      </c>
      <c r="E98" s="834" t="s">
        <v>2490</v>
      </c>
      <c r="F98" s="832" t="s">
        <v>2477</v>
      </c>
      <c r="G98" s="832" t="s">
        <v>2693</v>
      </c>
      <c r="H98" s="832" t="s">
        <v>567</v>
      </c>
      <c r="I98" s="832" t="s">
        <v>2694</v>
      </c>
      <c r="J98" s="832" t="s">
        <v>2695</v>
      </c>
      <c r="K98" s="832" t="s">
        <v>2696</v>
      </c>
      <c r="L98" s="835">
        <v>254.83</v>
      </c>
      <c r="M98" s="835">
        <v>1528.98</v>
      </c>
      <c r="N98" s="832">
        <v>6</v>
      </c>
      <c r="O98" s="836">
        <v>1.5</v>
      </c>
      <c r="P98" s="835"/>
      <c r="Q98" s="837">
        <v>0</v>
      </c>
      <c r="R98" s="832"/>
      <c r="S98" s="837">
        <v>0</v>
      </c>
      <c r="T98" s="836"/>
      <c r="U98" s="838">
        <v>0</v>
      </c>
    </row>
    <row r="99" spans="1:21" ht="14.4" customHeight="1" x14ac:dyDescent="0.3">
      <c r="A99" s="831">
        <v>30</v>
      </c>
      <c r="B99" s="832" t="s">
        <v>2476</v>
      </c>
      <c r="C99" s="832" t="s">
        <v>2484</v>
      </c>
      <c r="D99" s="833" t="s">
        <v>3515</v>
      </c>
      <c r="E99" s="834" t="s">
        <v>2490</v>
      </c>
      <c r="F99" s="832" t="s">
        <v>2477</v>
      </c>
      <c r="G99" s="832" t="s">
        <v>2498</v>
      </c>
      <c r="H99" s="832" t="s">
        <v>567</v>
      </c>
      <c r="I99" s="832" t="s">
        <v>2501</v>
      </c>
      <c r="J99" s="832" t="s">
        <v>2502</v>
      </c>
      <c r="K99" s="832" t="s">
        <v>2161</v>
      </c>
      <c r="L99" s="835">
        <v>36.270000000000003</v>
      </c>
      <c r="M99" s="835">
        <v>36.270000000000003</v>
      </c>
      <c r="N99" s="832">
        <v>1</v>
      </c>
      <c r="O99" s="836">
        <v>0.5</v>
      </c>
      <c r="P99" s="835"/>
      <c r="Q99" s="837">
        <v>0</v>
      </c>
      <c r="R99" s="832"/>
      <c r="S99" s="837">
        <v>0</v>
      </c>
      <c r="T99" s="836"/>
      <c r="U99" s="838">
        <v>0</v>
      </c>
    </row>
    <row r="100" spans="1:21" ht="14.4" customHeight="1" x14ac:dyDescent="0.3">
      <c r="A100" s="831">
        <v>30</v>
      </c>
      <c r="B100" s="832" t="s">
        <v>2476</v>
      </c>
      <c r="C100" s="832" t="s">
        <v>2484</v>
      </c>
      <c r="D100" s="833" t="s">
        <v>3515</v>
      </c>
      <c r="E100" s="834" t="s">
        <v>2490</v>
      </c>
      <c r="F100" s="832" t="s">
        <v>2477</v>
      </c>
      <c r="G100" s="832" t="s">
        <v>2498</v>
      </c>
      <c r="H100" s="832" t="s">
        <v>595</v>
      </c>
      <c r="I100" s="832" t="s">
        <v>2158</v>
      </c>
      <c r="J100" s="832" t="s">
        <v>615</v>
      </c>
      <c r="K100" s="832" t="s">
        <v>617</v>
      </c>
      <c r="L100" s="835">
        <v>65.28</v>
      </c>
      <c r="M100" s="835">
        <v>783.36</v>
      </c>
      <c r="N100" s="832">
        <v>12</v>
      </c>
      <c r="O100" s="836">
        <v>3</v>
      </c>
      <c r="P100" s="835">
        <v>195.84</v>
      </c>
      <c r="Q100" s="837">
        <v>0.25</v>
      </c>
      <c r="R100" s="832">
        <v>3</v>
      </c>
      <c r="S100" s="837">
        <v>0.25</v>
      </c>
      <c r="T100" s="836">
        <v>0.5</v>
      </c>
      <c r="U100" s="838">
        <v>0.16666666666666666</v>
      </c>
    </row>
    <row r="101" spans="1:21" ht="14.4" customHeight="1" x14ac:dyDescent="0.3">
      <c r="A101" s="831">
        <v>30</v>
      </c>
      <c r="B101" s="832" t="s">
        <v>2476</v>
      </c>
      <c r="C101" s="832" t="s">
        <v>2484</v>
      </c>
      <c r="D101" s="833" t="s">
        <v>3515</v>
      </c>
      <c r="E101" s="834" t="s">
        <v>2490</v>
      </c>
      <c r="F101" s="832" t="s">
        <v>2477</v>
      </c>
      <c r="G101" s="832" t="s">
        <v>2503</v>
      </c>
      <c r="H101" s="832" t="s">
        <v>595</v>
      </c>
      <c r="I101" s="832" t="s">
        <v>2232</v>
      </c>
      <c r="J101" s="832" t="s">
        <v>2233</v>
      </c>
      <c r="K101" s="832" t="s">
        <v>2234</v>
      </c>
      <c r="L101" s="835">
        <v>9.4</v>
      </c>
      <c r="M101" s="835">
        <v>56.400000000000006</v>
      </c>
      <c r="N101" s="832">
        <v>6</v>
      </c>
      <c r="O101" s="836">
        <v>1</v>
      </c>
      <c r="P101" s="835">
        <v>56.400000000000006</v>
      </c>
      <c r="Q101" s="837">
        <v>1</v>
      </c>
      <c r="R101" s="832">
        <v>6</v>
      </c>
      <c r="S101" s="837">
        <v>1</v>
      </c>
      <c r="T101" s="836">
        <v>1</v>
      </c>
      <c r="U101" s="838">
        <v>1</v>
      </c>
    </row>
    <row r="102" spans="1:21" ht="14.4" customHeight="1" x14ac:dyDescent="0.3">
      <c r="A102" s="831">
        <v>30</v>
      </c>
      <c r="B102" s="832" t="s">
        <v>2476</v>
      </c>
      <c r="C102" s="832" t="s">
        <v>2484</v>
      </c>
      <c r="D102" s="833" t="s">
        <v>3515</v>
      </c>
      <c r="E102" s="834" t="s">
        <v>2490</v>
      </c>
      <c r="F102" s="832" t="s">
        <v>2477</v>
      </c>
      <c r="G102" s="832" t="s">
        <v>2503</v>
      </c>
      <c r="H102" s="832" t="s">
        <v>595</v>
      </c>
      <c r="I102" s="832" t="s">
        <v>2235</v>
      </c>
      <c r="J102" s="832" t="s">
        <v>2233</v>
      </c>
      <c r="K102" s="832" t="s">
        <v>2236</v>
      </c>
      <c r="L102" s="835">
        <v>4.7</v>
      </c>
      <c r="M102" s="835">
        <v>23.5</v>
      </c>
      <c r="N102" s="832">
        <v>5</v>
      </c>
      <c r="O102" s="836">
        <v>1</v>
      </c>
      <c r="P102" s="835">
        <v>23.5</v>
      </c>
      <c r="Q102" s="837">
        <v>1</v>
      </c>
      <c r="R102" s="832">
        <v>5</v>
      </c>
      <c r="S102" s="837">
        <v>1</v>
      </c>
      <c r="T102" s="836">
        <v>1</v>
      </c>
      <c r="U102" s="838">
        <v>1</v>
      </c>
    </row>
    <row r="103" spans="1:21" ht="14.4" customHeight="1" x14ac:dyDescent="0.3">
      <c r="A103" s="831">
        <v>30</v>
      </c>
      <c r="B103" s="832" t="s">
        <v>2476</v>
      </c>
      <c r="C103" s="832" t="s">
        <v>2484</v>
      </c>
      <c r="D103" s="833" t="s">
        <v>3515</v>
      </c>
      <c r="E103" s="834" t="s">
        <v>2490</v>
      </c>
      <c r="F103" s="832" t="s">
        <v>2477</v>
      </c>
      <c r="G103" s="832" t="s">
        <v>2504</v>
      </c>
      <c r="H103" s="832" t="s">
        <v>595</v>
      </c>
      <c r="I103" s="832" t="s">
        <v>2378</v>
      </c>
      <c r="J103" s="832" t="s">
        <v>2019</v>
      </c>
      <c r="K103" s="832" t="s">
        <v>2379</v>
      </c>
      <c r="L103" s="835">
        <v>93.27</v>
      </c>
      <c r="M103" s="835">
        <v>186.54</v>
      </c>
      <c r="N103" s="832">
        <v>2</v>
      </c>
      <c r="O103" s="836">
        <v>1.5</v>
      </c>
      <c r="P103" s="835">
        <v>93.27</v>
      </c>
      <c r="Q103" s="837">
        <v>0.5</v>
      </c>
      <c r="R103" s="832">
        <v>1</v>
      </c>
      <c r="S103" s="837">
        <v>0.5</v>
      </c>
      <c r="T103" s="836">
        <v>1</v>
      </c>
      <c r="U103" s="838">
        <v>0.66666666666666663</v>
      </c>
    </row>
    <row r="104" spans="1:21" ht="14.4" customHeight="1" x14ac:dyDescent="0.3">
      <c r="A104" s="831">
        <v>30</v>
      </c>
      <c r="B104" s="832" t="s">
        <v>2476</v>
      </c>
      <c r="C104" s="832" t="s">
        <v>2484</v>
      </c>
      <c r="D104" s="833" t="s">
        <v>3515</v>
      </c>
      <c r="E104" s="834" t="s">
        <v>2490</v>
      </c>
      <c r="F104" s="832" t="s">
        <v>2477</v>
      </c>
      <c r="G104" s="832" t="s">
        <v>2504</v>
      </c>
      <c r="H104" s="832" t="s">
        <v>595</v>
      </c>
      <c r="I104" s="832" t="s">
        <v>2018</v>
      </c>
      <c r="J104" s="832" t="s">
        <v>2019</v>
      </c>
      <c r="K104" s="832" t="s">
        <v>2020</v>
      </c>
      <c r="L104" s="835">
        <v>31.09</v>
      </c>
      <c r="M104" s="835">
        <v>31.09</v>
      </c>
      <c r="N104" s="832">
        <v>1</v>
      </c>
      <c r="O104" s="836">
        <v>0.5</v>
      </c>
      <c r="P104" s="835">
        <v>31.09</v>
      </c>
      <c r="Q104" s="837">
        <v>1</v>
      </c>
      <c r="R104" s="832">
        <v>1</v>
      </c>
      <c r="S104" s="837">
        <v>1</v>
      </c>
      <c r="T104" s="836">
        <v>0.5</v>
      </c>
      <c r="U104" s="838">
        <v>1</v>
      </c>
    </row>
    <row r="105" spans="1:21" ht="14.4" customHeight="1" x14ac:dyDescent="0.3">
      <c r="A105" s="831">
        <v>30</v>
      </c>
      <c r="B105" s="832" t="s">
        <v>2476</v>
      </c>
      <c r="C105" s="832" t="s">
        <v>2484</v>
      </c>
      <c r="D105" s="833" t="s">
        <v>3515</v>
      </c>
      <c r="E105" s="834" t="s">
        <v>2490</v>
      </c>
      <c r="F105" s="832" t="s">
        <v>2477</v>
      </c>
      <c r="G105" s="832" t="s">
        <v>2504</v>
      </c>
      <c r="H105" s="832" t="s">
        <v>567</v>
      </c>
      <c r="I105" s="832" t="s">
        <v>2697</v>
      </c>
      <c r="J105" s="832" t="s">
        <v>2698</v>
      </c>
      <c r="K105" s="832" t="s">
        <v>2020</v>
      </c>
      <c r="L105" s="835">
        <v>0</v>
      </c>
      <c r="M105" s="835">
        <v>0</v>
      </c>
      <c r="N105" s="832">
        <v>3</v>
      </c>
      <c r="O105" s="836">
        <v>0.5</v>
      </c>
      <c r="P105" s="835"/>
      <c r="Q105" s="837"/>
      <c r="R105" s="832"/>
      <c r="S105" s="837">
        <v>0</v>
      </c>
      <c r="T105" s="836"/>
      <c r="U105" s="838">
        <v>0</v>
      </c>
    </row>
    <row r="106" spans="1:21" ht="14.4" customHeight="1" x14ac:dyDescent="0.3">
      <c r="A106" s="831">
        <v>30</v>
      </c>
      <c r="B106" s="832" t="s">
        <v>2476</v>
      </c>
      <c r="C106" s="832" t="s">
        <v>2484</v>
      </c>
      <c r="D106" s="833" t="s">
        <v>3515</v>
      </c>
      <c r="E106" s="834" t="s">
        <v>2490</v>
      </c>
      <c r="F106" s="832" t="s">
        <v>2477</v>
      </c>
      <c r="G106" s="832" t="s">
        <v>2505</v>
      </c>
      <c r="H106" s="832" t="s">
        <v>595</v>
      </c>
      <c r="I106" s="832" t="s">
        <v>2699</v>
      </c>
      <c r="J106" s="832" t="s">
        <v>2078</v>
      </c>
      <c r="K106" s="832" t="s">
        <v>2700</v>
      </c>
      <c r="L106" s="835">
        <v>430.05</v>
      </c>
      <c r="M106" s="835">
        <v>1290.1500000000001</v>
      </c>
      <c r="N106" s="832">
        <v>3</v>
      </c>
      <c r="O106" s="836">
        <v>2</v>
      </c>
      <c r="P106" s="835">
        <v>860.1</v>
      </c>
      <c r="Q106" s="837">
        <v>0.66666666666666663</v>
      </c>
      <c r="R106" s="832">
        <v>2</v>
      </c>
      <c r="S106" s="837">
        <v>0.66666666666666663</v>
      </c>
      <c r="T106" s="836">
        <v>1</v>
      </c>
      <c r="U106" s="838">
        <v>0.5</v>
      </c>
    </row>
    <row r="107" spans="1:21" ht="14.4" customHeight="1" x14ac:dyDescent="0.3">
      <c r="A107" s="831">
        <v>30</v>
      </c>
      <c r="B107" s="832" t="s">
        <v>2476</v>
      </c>
      <c r="C107" s="832" t="s">
        <v>2484</v>
      </c>
      <c r="D107" s="833" t="s">
        <v>3515</v>
      </c>
      <c r="E107" s="834" t="s">
        <v>2490</v>
      </c>
      <c r="F107" s="832" t="s">
        <v>2477</v>
      </c>
      <c r="G107" s="832" t="s">
        <v>2505</v>
      </c>
      <c r="H107" s="832" t="s">
        <v>595</v>
      </c>
      <c r="I107" s="832" t="s">
        <v>2411</v>
      </c>
      <c r="J107" s="832" t="s">
        <v>2078</v>
      </c>
      <c r="K107" s="832" t="s">
        <v>2412</v>
      </c>
      <c r="L107" s="835">
        <v>139.77000000000001</v>
      </c>
      <c r="M107" s="835">
        <v>559.08000000000004</v>
      </c>
      <c r="N107" s="832">
        <v>4</v>
      </c>
      <c r="O107" s="836">
        <v>1</v>
      </c>
      <c r="P107" s="835">
        <v>419.31000000000006</v>
      </c>
      <c r="Q107" s="837">
        <v>0.75</v>
      </c>
      <c r="R107" s="832">
        <v>3</v>
      </c>
      <c r="S107" s="837">
        <v>0.75</v>
      </c>
      <c r="T107" s="836">
        <v>0.5</v>
      </c>
      <c r="U107" s="838">
        <v>0.5</v>
      </c>
    </row>
    <row r="108" spans="1:21" ht="14.4" customHeight="1" x14ac:dyDescent="0.3">
      <c r="A108" s="831">
        <v>30</v>
      </c>
      <c r="B108" s="832" t="s">
        <v>2476</v>
      </c>
      <c r="C108" s="832" t="s">
        <v>2484</v>
      </c>
      <c r="D108" s="833" t="s">
        <v>3515</v>
      </c>
      <c r="E108" s="834" t="s">
        <v>2490</v>
      </c>
      <c r="F108" s="832" t="s">
        <v>2477</v>
      </c>
      <c r="G108" s="832" t="s">
        <v>2505</v>
      </c>
      <c r="H108" s="832" t="s">
        <v>595</v>
      </c>
      <c r="I108" s="832" t="s">
        <v>2413</v>
      </c>
      <c r="J108" s="832" t="s">
        <v>2078</v>
      </c>
      <c r="K108" s="832" t="s">
        <v>2414</v>
      </c>
      <c r="L108" s="835">
        <v>279.52999999999997</v>
      </c>
      <c r="M108" s="835">
        <v>1118.1199999999999</v>
      </c>
      <c r="N108" s="832">
        <v>4</v>
      </c>
      <c r="O108" s="836">
        <v>3</v>
      </c>
      <c r="P108" s="835">
        <v>279.52999999999997</v>
      </c>
      <c r="Q108" s="837">
        <v>0.25</v>
      </c>
      <c r="R108" s="832">
        <v>1</v>
      </c>
      <c r="S108" s="837">
        <v>0.25</v>
      </c>
      <c r="T108" s="836">
        <v>0.5</v>
      </c>
      <c r="U108" s="838">
        <v>0.16666666666666666</v>
      </c>
    </row>
    <row r="109" spans="1:21" ht="14.4" customHeight="1" x14ac:dyDescent="0.3">
      <c r="A109" s="831">
        <v>30</v>
      </c>
      <c r="B109" s="832" t="s">
        <v>2476</v>
      </c>
      <c r="C109" s="832" t="s">
        <v>2484</v>
      </c>
      <c r="D109" s="833" t="s">
        <v>3515</v>
      </c>
      <c r="E109" s="834" t="s">
        <v>2490</v>
      </c>
      <c r="F109" s="832" t="s">
        <v>2477</v>
      </c>
      <c r="G109" s="832" t="s">
        <v>2505</v>
      </c>
      <c r="H109" s="832" t="s">
        <v>567</v>
      </c>
      <c r="I109" s="832" t="s">
        <v>2701</v>
      </c>
      <c r="J109" s="832" t="s">
        <v>2702</v>
      </c>
      <c r="K109" s="832" t="s">
        <v>730</v>
      </c>
      <c r="L109" s="835">
        <v>46.6</v>
      </c>
      <c r="M109" s="835">
        <v>139.80000000000001</v>
      </c>
      <c r="N109" s="832">
        <v>3</v>
      </c>
      <c r="O109" s="836">
        <v>0.5</v>
      </c>
      <c r="P109" s="835">
        <v>139.80000000000001</v>
      </c>
      <c r="Q109" s="837">
        <v>1</v>
      </c>
      <c r="R109" s="832">
        <v>3</v>
      </c>
      <c r="S109" s="837">
        <v>1</v>
      </c>
      <c r="T109" s="836">
        <v>0.5</v>
      </c>
      <c r="U109" s="838">
        <v>1</v>
      </c>
    </row>
    <row r="110" spans="1:21" ht="14.4" customHeight="1" x14ac:dyDescent="0.3">
      <c r="A110" s="831">
        <v>30</v>
      </c>
      <c r="B110" s="832" t="s">
        <v>2476</v>
      </c>
      <c r="C110" s="832" t="s">
        <v>2484</v>
      </c>
      <c r="D110" s="833" t="s">
        <v>3515</v>
      </c>
      <c r="E110" s="834" t="s">
        <v>2490</v>
      </c>
      <c r="F110" s="832" t="s">
        <v>2477</v>
      </c>
      <c r="G110" s="832" t="s">
        <v>2505</v>
      </c>
      <c r="H110" s="832" t="s">
        <v>567</v>
      </c>
      <c r="I110" s="832" t="s">
        <v>2701</v>
      </c>
      <c r="J110" s="832" t="s">
        <v>2702</v>
      </c>
      <c r="K110" s="832" t="s">
        <v>730</v>
      </c>
      <c r="L110" s="835">
        <v>58.85</v>
      </c>
      <c r="M110" s="835">
        <v>176.55</v>
      </c>
      <c r="N110" s="832">
        <v>3</v>
      </c>
      <c r="O110" s="836">
        <v>0.5</v>
      </c>
      <c r="P110" s="835">
        <v>176.55</v>
      </c>
      <c r="Q110" s="837">
        <v>1</v>
      </c>
      <c r="R110" s="832">
        <v>3</v>
      </c>
      <c r="S110" s="837">
        <v>1</v>
      </c>
      <c r="T110" s="836">
        <v>0.5</v>
      </c>
      <c r="U110" s="838">
        <v>1</v>
      </c>
    </row>
    <row r="111" spans="1:21" ht="14.4" customHeight="1" x14ac:dyDescent="0.3">
      <c r="A111" s="831">
        <v>30</v>
      </c>
      <c r="B111" s="832" t="s">
        <v>2476</v>
      </c>
      <c r="C111" s="832" t="s">
        <v>2484</v>
      </c>
      <c r="D111" s="833" t="s">
        <v>3515</v>
      </c>
      <c r="E111" s="834" t="s">
        <v>2490</v>
      </c>
      <c r="F111" s="832" t="s">
        <v>2477</v>
      </c>
      <c r="G111" s="832" t="s">
        <v>2505</v>
      </c>
      <c r="H111" s="832" t="s">
        <v>567</v>
      </c>
      <c r="I111" s="832" t="s">
        <v>2703</v>
      </c>
      <c r="J111" s="832" t="s">
        <v>2704</v>
      </c>
      <c r="K111" s="832" t="s">
        <v>2705</v>
      </c>
      <c r="L111" s="835">
        <v>279.52999999999997</v>
      </c>
      <c r="M111" s="835">
        <v>279.52999999999997</v>
      </c>
      <c r="N111" s="832">
        <v>1</v>
      </c>
      <c r="O111" s="836">
        <v>0.5</v>
      </c>
      <c r="P111" s="835"/>
      <c r="Q111" s="837">
        <v>0</v>
      </c>
      <c r="R111" s="832"/>
      <c r="S111" s="837">
        <v>0</v>
      </c>
      <c r="T111" s="836"/>
      <c r="U111" s="838">
        <v>0</v>
      </c>
    </row>
    <row r="112" spans="1:21" ht="14.4" customHeight="1" x14ac:dyDescent="0.3">
      <c r="A112" s="831">
        <v>30</v>
      </c>
      <c r="B112" s="832" t="s">
        <v>2476</v>
      </c>
      <c r="C112" s="832" t="s">
        <v>2484</v>
      </c>
      <c r="D112" s="833" t="s">
        <v>3515</v>
      </c>
      <c r="E112" s="834" t="s">
        <v>2490</v>
      </c>
      <c r="F112" s="832" t="s">
        <v>2477</v>
      </c>
      <c r="G112" s="832" t="s">
        <v>2512</v>
      </c>
      <c r="H112" s="832" t="s">
        <v>595</v>
      </c>
      <c r="I112" s="832" t="s">
        <v>2000</v>
      </c>
      <c r="J112" s="832" t="s">
        <v>2001</v>
      </c>
      <c r="K112" s="832" t="s">
        <v>2002</v>
      </c>
      <c r="L112" s="835">
        <v>65.540000000000006</v>
      </c>
      <c r="M112" s="835">
        <v>196.62</v>
      </c>
      <c r="N112" s="832">
        <v>3</v>
      </c>
      <c r="O112" s="836">
        <v>1</v>
      </c>
      <c r="P112" s="835"/>
      <c r="Q112" s="837">
        <v>0</v>
      </c>
      <c r="R112" s="832"/>
      <c r="S112" s="837">
        <v>0</v>
      </c>
      <c r="T112" s="836"/>
      <c r="U112" s="838">
        <v>0</v>
      </c>
    </row>
    <row r="113" spans="1:21" ht="14.4" customHeight="1" x14ac:dyDescent="0.3">
      <c r="A113" s="831">
        <v>30</v>
      </c>
      <c r="B113" s="832" t="s">
        <v>2476</v>
      </c>
      <c r="C113" s="832" t="s">
        <v>2484</v>
      </c>
      <c r="D113" s="833" t="s">
        <v>3515</v>
      </c>
      <c r="E113" s="834" t="s">
        <v>2490</v>
      </c>
      <c r="F113" s="832" t="s">
        <v>2477</v>
      </c>
      <c r="G113" s="832" t="s">
        <v>2512</v>
      </c>
      <c r="H113" s="832" t="s">
        <v>595</v>
      </c>
      <c r="I113" s="832" t="s">
        <v>2373</v>
      </c>
      <c r="J113" s="832" t="s">
        <v>2001</v>
      </c>
      <c r="K113" s="832" t="s">
        <v>2374</v>
      </c>
      <c r="L113" s="835">
        <v>229.38</v>
      </c>
      <c r="M113" s="835">
        <v>458.76</v>
      </c>
      <c r="N113" s="832">
        <v>2</v>
      </c>
      <c r="O113" s="836">
        <v>1.5</v>
      </c>
      <c r="P113" s="835">
        <v>458.76</v>
      </c>
      <c r="Q113" s="837">
        <v>1</v>
      </c>
      <c r="R113" s="832">
        <v>2</v>
      </c>
      <c r="S113" s="837">
        <v>1</v>
      </c>
      <c r="T113" s="836">
        <v>1.5</v>
      </c>
      <c r="U113" s="838">
        <v>1</v>
      </c>
    </row>
    <row r="114" spans="1:21" ht="14.4" customHeight="1" x14ac:dyDescent="0.3">
      <c r="A114" s="831">
        <v>30</v>
      </c>
      <c r="B114" s="832" t="s">
        <v>2476</v>
      </c>
      <c r="C114" s="832" t="s">
        <v>2484</v>
      </c>
      <c r="D114" s="833" t="s">
        <v>3515</v>
      </c>
      <c r="E114" s="834" t="s">
        <v>2490</v>
      </c>
      <c r="F114" s="832" t="s">
        <v>2477</v>
      </c>
      <c r="G114" s="832" t="s">
        <v>2516</v>
      </c>
      <c r="H114" s="832" t="s">
        <v>567</v>
      </c>
      <c r="I114" s="832" t="s">
        <v>2706</v>
      </c>
      <c r="J114" s="832" t="s">
        <v>2518</v>
      </c>
      <c r="K114" s="832" t="s">
        <v>2707</v>
      </c>
      <c r="L114" s="835">
        <v>105.32</v>
      </c>
      <c r="M114" s="835">
        <v>105.32</v>
      </c>
      <c r="N114" s="832">
        <v>1</v>
      </c>
      <c r="O114" s="836">
        <v>0.5</v>
      </c>
      <c r="P114" s="835"/>
      <c r="Q114" s="837">
        <v>0</v>
      </c>
      <c r="R114" s="832"/>
      <c r="S114" s="837">
        <v>0</v>
      </c>
      <c r="T114" s="836"/>
      <c r="U114" s="838">
        <v>0</v>
      </c>
    </row>
    <row r="115" spans="1:21" ht="14.4" customHeight="1" x14ac:dyDescent="0.3">
      <c r="A115" s="831">
        <v>30</v>
      </c>
      <c r="B115" s="832" t="s">
        <v>2476</v>
      </c>
      <c r="C115" s="832" t="s">
        <v>2484</v>
      </c>
      <c r="D115" s="833" t="s">
        <v>3515</v>
      </c>
      <c r="E115" s="834" t="s">
        <v>2490</v>
      </c>
      <c r="F115" s="832" t="s">
        <v>2477</v>
      </c>
      <c r="G115" s="832" t="s">
        <v>2516</v>
      </c>
      <c r="H115" s="832" t="s">
        <v>567</v>
      </c>
      <c r="I115" s="832" t="s">
        <v>2708</v>
      </c>
      <c r="J115" s="832" t="s">
        <v>2709</v>
      </c>
      <c r="K115" s="832" t="s">
        <v>2710</v>
      </c>
      <c r="L115" s="835">
        <v>16.38</v>
      </c>
      <c r="M115" s="835">
        <v>16.38</v>
      </c>
      <c r="N115" s="832">
        <v>1</v>
      </c>
      <c r="O115" s="836">
        <v>0.5</v>
      </c>
      <c r="P115" s="835">
        <v>16.38</v>
      </c>
      <c r="Q115" s="837">
        <v>1</v>
      </c>
      <c r="R115" s="832">
        <v>1</v>
      </c>
      <c r="S115" s="837">
        <v>1</v>
      </c>
      <c r="T115" s="836">
        <v>0.5</v>
      </c>
      <c r="U115" s="838">
        <v>1</v>
      </c>
    </row>
    <row r="116" spans="1:21" ht="14.4" customHeight="1" x14ac:dyDescent="0.3">
      <c r="A116" s="831">
        <v>30</v>
      </c>
      <c r="B116" s="832" t="s">
        <v>2476</v>
      </c>
      <c r="C116" s="832" t="s">
        <v>2484</v>
      </c>
      <c r="D116" s="833" t="s">
        <v>3515</v>
      </c>
      <c r="E116" s="834" t="s">
        <v>2490</v>
      </c>
      <c r="F116" s="832" t="s">
        <v>2477</v>
      </c>
      <c r="G116" s="832" t="s">
        <v>2516</v>
      </c>
      <c r="H116" s="832" t="s">
        <v>567</v>
      </c>
      <c r="I116" s="832" t="s">
        <v>2711</v>
      </c>
      <c r="J116" s="832" t="s">
        <v>2712</v>
      </c>
      <c r="K116" s="832" t="s">
        <v>2006</v>
      </c>
      <c r="L116" s="835">
        <v>35.11</v>
      </c>
      <c r="M116" s="835">
        <v>315.99</v>
      </c>
      <c r="N116" s="832">
        <v>9</v>
      </c>
      <c r="O116" s="836">
        <v>1.5</v>
      </c>
      <c r="P116" s="835">
        <v>105.33</v>
      </c>
      <c r="Q116" s="837">
        <v>0.33333333333333331</v>
      </c>
      <c r="R116" s="832">
        <v>3</v>
      </c>
      <c r="S116" s="837">
        <v>0.33333333333333331</v>
      </c>
      <c r="T116" s="836">
        <v>0.5</v>
      </c>
      <c r="U116" s="838">
        <v>0.33333333333333331</v>
      </c>
    </row>
    <row r="117" spans="1:21" ht="14.4" customHeight="1" x14ac:dyDescent="0.3">
      <c r="A117" s="831">
        <v>30</v>
      </c>
      <c r="B117" s="832" t="s">
        <v>2476</v>
      </c>
      <c r="C117" s="832" t="s">
        <v>2484</v>
      </c>
      <c r="D117" s="833" t="s">
        <v>3515</v>
      </c>
      <c r="E117" s="834" t="s">
        <v>2490</v>
      </c>
      <c r="F117" s="832" t="s">
        <v>2477</v>
      </c>
      <c r="G117" s="832" t="s">
        <v>2516</v>
      </c>
      <c r="H117" s="832" t="s">
        <v>595</v>
      </c>
      <c r="I117" s="832" t="s">
        <v>2004</v>
      </c>
      <c r="J117" s="832" t="s">
        <v>1501</v>
      </c>
      <c r="K117" s="832" t="s">
        <v>685</v>
      </c>
      <c r="L117" s="835">
        <v>17.559999999999999</v>
      </c>
      <c r="M117" s="835">
        <v>105.35999999999999</v>
      </c>
      <c r="N117" s="832">
        <v>6</v>
      </c>
      <c r="O117" s="836">
        <v>1.5</v>
      </c>
      <c r="P117" s="835"/>
      <c r="Q117" s="837">
        <v>0</v>
      </c>
      <c r="R117" s="832"/>
      <c r="S117" s="837">
        <v>0</v>
      </c>
      <c r="T117" s="836"/>
      <c r="U117" s="838">
        <v>0</v>
      </c>
    </row>
    <row r="118" spans="1:21" ht="14.4" customHeight="1" x14ac:dyDescent="0.3">
      <c r="A118" s="831">
        <v>30</v>
      </c>
      <c r="B118" s="832" t="s">
        <v>2476</v>
      </c>
      <c r="C118" s="832" t="s">
        <v>2484</v>
      </c>
      <c r="D118" s="833" t="s">
        <v>3515</v>
      </c>
      <c r="E118" s="834" t="s">
        <v>2490</v>
      </c>
      <c r="F118" s="832" t="s">
        <v>2477</v>
      </c>
      <c r="G118" s="832" t="s">
        <v>2516</v>
      </c>
      <c r="H118" s="832" t="s">
        <v>595</v>
      </c>
      <c r="I118" s="832" t="s">
        <v>2005</v>
      </c>
      <c r="J118" s="832" t="s">
        <v>1501</v>
      </c>
      <c r="K118" s="832" t="s">
        <v>2006</v>
      </c>
      <c r="L118" s="835">
        <v>35.11</v>
      </c>
      <c r="M118" s="835">
        <v>35.11</v>
      </c>
      <c r="N118" s="832">
        <v>1</v>
      </c>
      <c r="O118" s="836">
        <v>1</v>
      </c>
      <c r="P118" s="835">
        <v>35.11</v>
      </c>
      <c r="Q118" s="837">
        <v>1</v>
      </c>
      <c r="R118" s="832">
        <v>1</v>
      </c>
      <c r="S118" s="837">
        <v>1</v>
      </c>
      <c r="T118" s="836">
        <v>1</v>
      </c>
      <c r="U118" s="838">
        <v>1</v>
      </c>
    </row>
    <row r="119" spans="1:21" ht="14.4" customHeight="1" x14ac:dyDescent="0.3">
      <c r="A119" s="831">
        <v>30</v>
      </c>
      <c r="B119" s="832" t="s">
        <v>2476</v>
      </c>
      <c r="C119" s="832" t="s">
        <v>2484</v>
      </c>
      <c r="D119" s="833" t="s">
        <v>3515</v>
      </c>
      <c r="E119" s="834" t="s">
        <v>2490</v>
      </c>
      <c r="F119" s="832" t="s">
        <v>2477</v>
      </c>
      <c r="G119" s="832" t="s">
        <v>2713</v>
      </c>
      <c r="H119" s="832" t="s">
        <v>567</v>
      </c>
      <c r="I119" s="832" t="s">
        <v>2714</v>
      </c>
      <c r="J119" s="832" t="s">
        <v>2715</v>
      </c>
      <c r="K119" s="832" t="s">
        <v>2716</v>
      </c>
      <c r="L119" s="835">
        <v>0</v>
      </c>
      <c r="M119" s="835">
        <v>0</v>
      </c>
      <c r="N119" s="832">
        <v>5</v>
      </c>
      <c r="O119" s="836">
        <v>2</v>
      </c>
      <c r="P119" s="835">
        <v>0</v>
      </c>
      <c r="Q119" s="837"/>
      <c r="R119" s="832">
        <v>5</v>
      </c>
      <c r="S119" s="837">
        <v>1</v>
      </c>
      <c r="T119" s="836">
        <v>2</v>
      </c>
      <c r="U119" s="838">
        <v>1</v>
      </c>
    </row>
    <row r="120" spans="1:21" ht="14.4" customHeight="1" x14ac:dyDescent="0.3">
      <c r="A120" s="831">
        <v>30</v>
      </c>
      <c r="B120" s="832" t="s">
        <v>2476</v>
      </c>
      <c r="C120" s="832" t="s">
        <v>2484</v>
      </c>
      <c r="D120" s="833" t="s">
        <v>3515</v>
      </c>
      <c r="E120" s="834" t="s">
        <v>2490</v>
      </c>
      <c r="F120" s="832" t="s">
        <v>2477</v>
      </c>
      <c r="G120" s="832" t="s">
        <v>2713</v>
      </c>
      <c r="H120" s="832" t="s">
        <v>567</v>
      </c>
      <c r="I120" s="832" t="s">
        <v>2717</v>
      </c>
      <c r="J120" s="832" t="s">
        <v>2715</v>
      </c>
      <c r="K120" s="832" t="s">
        <v>1011</v>
      </c>
      <c r="L120" s="835">
        <v>0</v>
      </c>
      <c r="M120" s="835">
        <v>0</v>
      </c>
      <c r="N120" s="832">
        <v>2</v>
      </c>
      <c r="O120" s="836">
        <v>0.5</v>
      </c>
      <c r="P120" s="835">
        <v>0</v>
      </c>
      <c r="Q120" s="837"/>
      <c r="R120" s="832">
        <v>2</v>
      </c>
      <c r="S120" s="837">
        <v>1</v>
      </c>
      <c r="T120" s="836">
        <v>0.5</v>
      </c>
      <c r="U120" s="838">
        <v>1</v>
      </c>
    </row>
    <row r="121" spans="1:21" ht="14.4" customHeight="1" x14ac:dyDescent="0.3">
      <c r="A121" s="831">
        <v>30</v>
      </c>
      <c r="B121" s="832" t="s">
        <v>2476</v>
      </c>
      <c r="C121" s="832" t="s">
        <v>2484</v>
      </c>
      <c r="D121" s="833" t="s">
        <v>3515</v>
      </c>
      <c r="E121" s="834" t="s">
        <v>2490</v>
      </c>
      <c r="F121" s="832" t="s">
        <v>2477</v>
      </c>
      <c r="G121" s="832" t="s">
        <v>2713</v>
      </c>
      <c r="H121" s="832" t="s">
        <v>567</v>
      </c>
      <c r="I121" s="832" t="s">
        <v>2717</v>
      </c>
      <c r="J121" s="832" t="s">
        <v>2715</v>
      </c>
      <c r="K121" s="832" t="s">
        <v>1011</v>
      </c>
      <c r="L121" s="835">
        <v>6.03</v>
      </c>
      <c r="M121" s="835">
        <v>18.09</v>
      </c>
      <c r="N121" s="832">
        <v>3</v>
      </c>
      <c r="O121" s="836">
        <v>0.5</v>
      </c>
      <c r="P121" s="835">
        <v>18.09</v>
      </c>
      <c r="Q121" s="837">
        <v>1</v>
      </c>
      <c r="R121" s="832">
        <v>3</v>
      </c>
      <c r="S121" s="837">
        <v>1</v>
      </c>
      <c r="T121" s="836">
        <v>0.5</v>
      </c>
      <c r="U121" s="838">
        <v>1</v>
      </c>
    </row>
    <row r="122" spans="1:21" ht="14.4" customHeight="1" x14ac:dyDescent="0.3">
      <c r="A122" s="831">
        <v>30</v>
      </c>
      <c r="B122" s="832" t="s">
        <v>2476</v>
      </c>
      <c r="C122" s="832" t="s">
        <v>2484</v>
      </c>
      <c r="D122" s="833" t="s">
        <v>3515</v>
      </c>
      <c r="E122" s="834" t="s">
        <v>2490</v>
      </c>
      <c r="F122" s="832" t="s">
        <v>2477</v>
      </c>
      <c r="G122" s="832" t="s">
        <v>2718</v>
      </c>
      <c r="H122" s="832" t="s">
        <v>595</v>
      </c>
      <c r="I122" s="832" t="s">
        <v>2299</v>
      </c>
      <c r="J122" s="832" t="s">
        <v>1328</v>
      </c>
      <c r="K122" s="832" t="s">
        <v>730</v>
      </c>
      <c r="L122" s="835">
        <v>58.77</v>
      </c>
      <c r="M122" s="835">
        <v>58.77</v>
      </c>
      <c r="N122" s="832">
        <v>1</v>
      </c>
      <c r="O122" s="836">
        <v>0.5</v>
      </c>
      <c r="P122" s="835">
        <v>58.77</v>
      </c>
      <c r="Q122" s="837">
        <v>1</v>
      </c>
      <c r="R122" s="832">
        <v>1</v>
      </c>
      <c r="S122" s="837">
        <v>1</v>
      </c>
      <c r="T122" s="836">
        <v>0.5</v>
      </c>
      <c r="U122" s="838">
        <v>1</v>
      </c>
    </row>
    <row r="123" spans="1:21" ht="14.4" customHeight="1" x14ac:dyDescent="0.3">
      <c r="A123" s="831">
        <v>30</v>
      </c>
      <c r="B123" s="832" t="s">
        <v>2476</v>
      </c>
      <c r="C123" s="832" t="s">
        <v>2484</v>
      </c>
      <c r="D123" s="833" t="s">
        <v>3515</v>
      </c>
      <c r="E123" s="834" t="s">
        <v>2490</v>
      </c>
      <c r="F123" s="832" t="s">
        <v>2477</v>
      </c>
      <c r="G123" s="832" t="s">
        <v>2719</v>
      </c>
      <c r="H123" s="832" t="s">
        <v>567</v>
      </c>
      <c r="I123" s="832" t="s">
        <v>2720</v>
      </c>
      <c r="J123" s="832" t="s">
        <v>2721</v>
      </c>
      <c r="K123" s="832" t="s">
        <v>2722</v>
      </c>
      <c r="L123" s="835">
        <v>0</v>
      </c>
      <c r="M123" s="835">
        <v>0</v>
      </c>
      <c r="N123" s="832">
        <v>3</v>
      </c>
      <c r="O123" s="836">
        <v>1</v>
      </c>
      <c r="P123" s="835">
        <v>0</v>
      </c>
      <c r="Q123" s="837"/>
      <c r="R123" s="832">
        <v>3</v>
      </c>
      <c r="S123" s="837">
        <v>1</v>
      </c>
      <c r="T123" s="836">
        <v>1</v>
      </c>
      <c r="U123" s="838">
        <v>1</v>
      </c>
    </row>
    <row r="124" spans="1:21" ht="14.4" customHeight="1" x14ac:dyDescent="0.3">
      <c r="A124" s="831">
        <v>30</v>
      </c>
      <c r="B124" s="832" t="s">
        <v>2476</v>
      </c>
      <c r="C124" s="832" t="s">
        <v>2484</v>
      </c>
      <c r="D124" s="833" t="s">
        <v>3515</v>
      </c>
      <c r="E124" s="834" t="s">
        <v>2490</v>
      </c>
      <c r="F124" s="832" t="s">
        <v>2477</v>
      </c>
      <c r="G124" s="832" t="s">
        <v>2522</v>
      </c>
      <c r="H124" s="832" t="s">
        <v>595</v>
      </c>
      <c r="I124" s="832" t="s">
        <v>2523</v>
      </c>
      <c r="J124" s="832" t="s">
        <v>729</v>
      </c>
      <c r="K124" s="832" t="s">
        <v>730</v>
      </c>
      <c r="L124" s="835">
        <v>65.989999999999995</v>
      </c>
      <c r="M124" s="835">
        <v>131.97999999999999</v>
      </c>
      <c r="N124" s="832">
        <v>2</v>
      </c>
      <c r="O124" s="836">
        <v>0.5</v>
      </c>
      <c r="P124" s="835"/>
      <c r="Q124" s="837">
        <v>0</v>
      </c>
      <c r="R124" s="832"/>
      <c r="S124" s="837">
        <v>0</v>
      </c>
      <c r="T124" s="836"/>
      <c r="U124" s="838">
        <v>0</v>
      </c>
    </row>
    <row r="125" spans="1:21" ht="14.4" customHeight="1" x14ac:dyDescent="0.3">
      <c r="A125" s="831">
        <v>30</v>
      </c>
      <c r="B125" s="832" t="s">
        <v>2476</v>
      </c>
      <c r="C125" s="832" t="s">
        <v>2484</v>
      </c>
      <c r="D125" s="833" t="s">
        <v>3515</v>
      </c>
      <c r="E125" s="834" t="s">
        <v>2490</v>
      </c>
      <c r="F125" s="832" t="s">
        <v>2477</v>
      </c>
      <c r="G125" s="832" t="s">
        <v>2522</v>
      </c>
      <c r="H125" s="832" t="s">
        <v>567</v>
      </c>
      <c r="I125" s="832" t="s">
        <v>2723</v>
      </c>
      <c r="J125" s="832" t="s">
        <v>729</v>
      </c>
      <c r="K125" s="832" t="s">
        <v>730</v>
      </c>
      <c r="L125" s="835">
        <v>65.989999999999995</v>
      </c>
      <c r="M125" s="835">
        <v>131.97999999999999</v>
      </c>
      <c r="N125" s="832">
        <v>2</v>
      </c>
      <c r="O125" s="836">
        <v>0.5</v>
      </c>
      <c r="P125" s="835"/>
      <c r="Q125" s="837">
        <v>0</v>
      </c>
      <c r="R125" s="832"/>
      <c r="S125" s="837">
        <v>0</v>
      </c>
      <c r="T125" s="836"/>
      <c r="U125" s="838">
        <v>0</v>
      </c>
    </row>
    <row r="126" spans="1:21" ht="14.4" customHeight="1" x14ac:dyDescent="0.3">
      <c r="A126" s="831">
        <v>30</v>
      </c>
      <c r="B126" s="832" t="s">
        <v>2476</v>
      </c>
      <c r="C126" s="832" t="s">
        <v>2484</v>
      </c>
      <c r="D126" s="833" t="s">
        <v>3515</v>
      </c>
      <c r="E126" s="834" t="s">
        <v>2490</v>
      </c>
      <c r="F126" s="832" t="s">
        <v>2477</v>
      </c>
      <c r="G126" s="832" t="s">
        <v>2525</v>
      </c>
      <c r="H126" s="832" t="s">
        <v>567</v>
      </c>
      <c r="I126" s="832" t="s">
        <v>2529</v>
      </c>
      <c r="J126" s="832" t="s">
        <v>2527</v>
      </c>
      <c r="K126" s="832" t="s">
        <v>2530</v>
      </c>
      <c r="L126" s="835">
        <v>23.72</v>
      </c>
      <c r="M126" s="835">
        <v>71.16</v>
      </c>
      <c r="N126" s="832">
        <v>3</v>
      </c>
      <c r="O126" s="836">
        <v>0.5</v>
      </c>
      <c r="P126" s="835">
        <v>71.16</v>
      </c>
      <c r="Q126" s="837">
        <v>1</v>
      </c>
      <c r="R126" s="832">
        <v>3</v>
      </c>
      <c r="S126" s="837">
        <v>1</v>
      </c>
      <c r="T126" s="836">
        <v>0.5</v>
      </c>
      <c r="U126" s="838">
        <v>1</v>
      </c>
    </row>
    <row r="127" spans="1:21" ht="14.4" customHeight="1" x14ac:dyDescent="0.3">
      <c r="A127" s="831">
        <v>30</v>
      </c>
      <c r="B127" s="832" t="s">
        <v>2476</v>
      </c>
      <c r="C127" s="832" t="s">
        <v>2484</v>
      </c>
      <c r="D127" s="833" t="s">
        <v>3515</v>
      </c>
      <c r="E127" s="834" t="s">
        <v>2490</v>
      </c>
      <c r="F127" s="832" t="s">
        <v>2477</v>
      </c>
      <c r="G127" s="832" t="s">
        <v>2724</v>
      </c>
      <c r="H127" s="832" t="s">
        <v>567</v>
      </c>
      <c r="I127" s="832" t="s">
        <v>2725</v>
      </c>
      <c r="J127" s="832" t="s">
        <v>2726</v>
      </c>
      <c r="K127" s="832" t="s">
        <v>2727</v>
      </c>
      <c r="L127" s="835">
        <v>140.94999999999999</v>
      </c>
      <c r="M127" s="835">
        <v>140.94999999999999</v>
      </c>
      <c r="N127" s="832">
        <v>1</v>
      </c>
      <c r="O127" s="836">
        <v>1</v>
      </c>
      <c r="P127" s="835"/>
      <c r="Q127" s="837">
        <v>0</v>
      </c>
      <c r="R127" s="832"/>
      <c r="S127" s="837">
        <v>0</v>
      </c>
      <c r="T127" s="836"/>
      <c r="U127" s="838">
        <v>0</v>
      </c>
    </row>
    <row r="128" spans="1:21" ht="14.4" customHeight="1" x14ac:dyDescent="0.3">
      <c r="A128" s="831">
        <v>30</v>
      </c>
      <c r="B128" s="832" t="s">
        <v>2476</v>
      </c>
      <c r="C128" s="832" t="s">
        <v>2484</v>
      </c>
      <c r="D128" s="833" t="s">
        <v>3515</v>
      </c>
      <c r="E128" s="834" t="s">
        <v>2490</v>
      </c>
      <c r="F128" s="832" t="s">
        <v>2477</v>
      </c>
      <c r="G128" s="832" t="s">
        <v>2531</v>
      </c>
      <c r="H128" s="832" t="s">
        <v>567</v>
      </c>
      <c r="I128" s="832" t="s">
        <v>2728</v>
      </c>
      <c r="J128" s="832" t="s">
        <v>2729</v>
      </c>
      <c r="K128" s="832" t="s">
        <v>2730</v>
      </c>
      <c r="L128" s="835">
        <v>52.87</v>
      </c>
      <c r="M128" s="835">
        <v>264.34999999999997</v>
      </c>
      <c r="N128" s="832">
        <v>5</v>
      </c>
      <c r="O128" s="836">
        <v>2.5</v>
      </c>
      <c r="P128" s="835">
        <v>158.60999999999999</v>
      </c>
      <c r="Q128" s="837">
        <v>0.6</v>
      </c>
      <c r="R128" s="832">
        <v>3</v>
      </c>
      <c r="S128" s="837">
        <v>0.6</v>
      </c>
      <c r="T128" s="836">
        <v>2</v>
      </c>
      <c r="U128" s="838">
        <v>0.8</v>
      </c>
    </row>
    <row r="129" spans="1:21" ht="14.4" customHeight="1" x14ac:dyDescent="0.3">
      <c r="A129" s="831">
        <v>30</v>
      </c>
      <c r="B129" s="832" t="s">
        <v>2476</v>
      </c>
      <c r="C129" s="832" t="s">
        <v>2484</v>
      </c>
      <c r="D129" s="833" t="s">
        <v>3515</v>
      </c>
      <c r="E129" s="834" t="s">
        <v>2490</v>
      </c>
      <c r="F129" s="832" t="s">
        <v>2477</v>
      </c>
      <c r="G129" s="832" t="s">
        <v>2531</v>
      </c>
      <c r="H129" s="832" t="s">
        <v>567</v>
      </c>
      <c r="I129" s="832" t="s">
        <v>2731</v>
      </c>
      <c r="J129" s="832" t="s">
        <v>2732</v>
      </c>
      <c r="K129" s="832" t="s">
        <v>2733</v>
      </c>
      <c r="L129" s="835">
        <v>70.48</v>
      </c>
      <c r="M129" s="835">
        <v>281.92</v>
      </c>
      <c r="N129" s="832">
        <v>4</v>
      </c>
      <c r="O129" s="836">
        <v>2</v>
      </c>
      <c r="P129" s="835">
        <v>281.92</v>
      </c>
      <c r="Q129" s="837">
        <v>1</v>
      </c>
      <c r="R129" s="832">
        <v>4</v>
      </c>
      <c r="S129" s="837">
        <v>1</v>
      </c>
      <c r="T129" s="836">
        <v>2</v>
      </c>
      <c r="U129" s="838">
        <v>1</v>
      </c>
    </row>
    <row r="130" spans="1:21" ht="14.4" customHeight="1" x14ac:dyDescent="0.3">
      <c r="A130" s="831">
        <v>30</v>
      </c>
      <c r="B130" s="832" t="s">
        <v>2476</v>
      </c>
      <c r="C130" s="832" t="s">
        <v>2484</v>
      </c>
      <c r="D130" s="833" t="s">
        <v>3515</v>
      </c>
      <c r="E130" s="834" t="s">
        <v>2490</v>
      </c>
      <c r="F130" s="832" t="s">
        <v>2477</v>
      </c>
      <c r="G130" s="832" t="s">
        <v>2531</v>
      </c>
      <c r="H130" s="832" t="s">
        <v>567</v>
      </c>
      <c r="I130" s="832" t="s">
        <v>2734</v>
      </c>
      <c r="J130" s="832" t="s">
        <v>2735</v>
      </c>
      <c r="K130" s="832" t="s">
        <v>2736</v>
      </c>
      <c r="L130" s="835">
        <v>35.25</v>
      </c>
      <c r="M130" s="835">
        <v>35.25</v>
      </c>
      <c r="N130" s="832">
        <v>1</v>
      </c>
      <c r="O130" s="836">
        <v>0.5</v>
      </c>
      <c r="P130" s="835"/>
      <c r="Q130" s="837">
        <v>0</v>
      </c>
      <c r="R130" s="832"/>
      <c r="S130" s="837">
        <v>0</v>
      </c>
      <c r="T130" s="836"/>
      <c r="U130" s="838">
        <v>0</v>
      </c>
    </row>
    <row r="131" spans="1:21" ht="14.4" customHeight="1" x14ac:dyDescent="0.3">
      <c r="A131" s="831">
        <v>30</v>
      </c>
      <c r="B131" s="832" t="s">
        <v>2476</v>
      </c>
      <c r="C131" s="832" t="s">
        <v>2484</v>
      </c>
      <c r="D131" s="833" t="s">
        <v>3515</v>
      </c>
      <c r="E131" s="834" t="s">
        <v>2490</v>
      </c>
      <c r="F131" s="832" t="s">
        <v>2477</v>
      </c>
      <c r="G131" s="832" t="s">
        <v>2531</v>
      </c>
      <c r="H131" s="832" t="s">
        <v>567</v>
      </c>
      <c r="I131" s="832" t="s">
        <v>2737</v>
      </c>
      <c r="J131" s="832" t="s">
        <v>2738</v>
      </c>
      <c r="K131" s="832" t="s">
        <v>2739</v>
      </c>
      <c r="L131" s="835">
        <v>39.020000000000003</v>
      </c>
      <c r="M131" s="835">
        <v>78.040000000000006</v>
      </c>
      <c r="N131" s="832">
        <v>2</v>
      </c>
      <c r="O131" s="836">
        <v>0.5</v>
      </c>
      <c r="P131" s="835"/>
      <c r="Q131" s="837">
        <v>0</v>
      </c>
      <c r="R131" s="832"/>
      <c r="S131" s="837">
        <v>0</v>
      </c>
      <c r="T131" s="836"/>
      <c r="U131" s="838">
        <v>0</v>
      </c>
    </row>
    <row r="132" spans="1:21" ht="14.4" customHeight="1" x14ac:dyDescent="0.3">
      <c r="A132" s="831">
        <v>30</v>
      </c>
      <c r="B132" s="832" t="s">
        <v>2476</v>
      </c>
      <c r="C132" s="832" t="s">
        <v>2484</v>
      </c>
      <c r="D132" s="833" t="s">
        <v>3515</v>
      </c>
      <c r="E132" s="834" t="s">
        <v>2490</v>
      </c>
      <c r="F132" s="832" t="s">
        <v>2477</v>
      </c>
      <c r="G132" s="832" t="s">
        <v>2537</v>
      </c>
      <c r="H132" s="832" t="s">
        <v>567</v>
      </c>
      <c r="I132" s="832" t="s">
        <v>2538</v>
      </c>
      <c r="J132" s="832" t="s">
        <v>760</v>
      </c>
      <c r="K132" s="832" t="s">
        <v>2539</v>
      </c>
      <c r="L132" s="835">
        <v>91.11</v>
      </c>
      <c r="M132" s="835">
        <v>637.77</v>
      </c>
      <c r="N132" s="832">
        <v>7</v>
      </c>
      <c r="O132" s="836">
        <v>2.5</v>
      </c>
      <c r="P132" s="835"/>
      <c r="Q132" s="837">
        <v>0</v>
      </c>
      <c r="R132" s="832"/>
      <c r="S132" s="837">
        <v>0</v>
      </c>
      <c r="T132" s="836"/>
      <c r="U132" s="838">
        <v>0</v>
      </c>
    </row>
    <row r="133" spans="1:21" ht="14.4" customHeight="1" x14ac:dyDescent="0.3">
      <c r="A133" s="831">
        <v>30</v>
      </c>
      <c r="B133" s="832" t="s">
        <v>2476</v>
      </c>
      <c r="C133" s="832" t="s">
        <v>2484</v>
      </c>
      <c r="D133" s="833" t="s">
        <v>3515</v>
      </c>
      <c r="E133" s="834" t="s">
        <v>2490</v>
      </c>
      <c r="F133" s="832" t="s">
        <v>2477</v>
      </c>
      <c r="G133" s="832" t="s">
        <v>2740</v>
      </c>
      <c r="H133" s="832" t="s">
        <v>595</v>
      </c>
      <c r="I133" s="832" t="s">
        <v>2741</v>
      </c>
      <c r="J133" s="832" t="s">
        <v>2742</v>
      </c>
      <c r="K133" s="832" t="s">
        <v>2743</v>
      </c>
      <c r="L133" s="835">
        <v>300.31</v>
      </c>
      <c r="M133" s="835">
        <v>300.31</v>
      </c>
      <c r="N133" s="832">
        <v>1</v>
      </c>
      <c r="O133" s="836">
        <v>0.5</v>
      </c>
      <c r="P133" s="835"/>
      <c r="Q133" s="837">
        <v>0</v>
      </c>
      <c r="R133" s="832"/>
      <c r="S133" s="837">
        <v>0</v>
      </c>
      <c r="T133" s="836"/>
      <c r="U133" s="838">
        <v>0</v>
      </c>
    </row>
    <row r="134" spans="1:21" ht="14.4" customHeight="1" x14ac:dyDescent="0.3">
      <c r="A134" s="831">
        <v>30</v>
      </c>
      <c r="B134" s="832" t="s">
        <v>2476</v>
      </c>
      <c r="C134" s="832" t="s">
        <v>2484</v>
      </c>
      <c r="D134" s="833" t="s">
        <v>3515</v>
      </c>
      <c r="E134" s="834" t="s">
        <v>2490</v>
      </c>
      <c r="F134" s="832" t="s">
        <v>2477</v>
      </c>
      <c r="G134" s="832" t="s">
        <v>2744</v>
      </c>
      <c r="H134" s="832" t="s">
        <v>567</v>
      </c>
      <c r="I134" s="832" t="s">
        <v>2745</v>
      </c>
      <c r="J134" s="832" t="s">
        <v>2746</v>
      </c>
      <c r="K134" s="832" t="s">
        <v>2747</v>
      </c>
      <c r="L134" s="835">
        <v>93.49</v>
      </c>
      <c r="M134" s="835">
        <v>560.93999999999994</v>
      </c>
      <c r="N134" s="832">
        <v>6</v>
      </c>
      <c r="O134" s="836">
        <v>2</v>
      </c>
      <c r="P134" s="835"/>
      <c r="Q134" s="837">
        <v>0</v>
      </c>
      <c r="R134" s="832"/>
      <c r="S134" s="837">
        <v>0</v>
      </c>
      <c r="T134" s="836"/>
      <c r="U134" s="838">
        <v>0</v>
      </c>
    </row>
    <row r="135" spans="1:21" ht="14.4" customHeight="1" x14ac:dyDescent="0.3">
      <c r="A135" s="831">
        <v>30</v>
      </c>
      <c r="B135" s="832" t="s">
        <v>2476</v>
      </c>
      <c r="C135" s="832" t="s">
        <v>2484</v>
      </c>
      <c r="D135" s="833" t="s">
        <v>3515</v>
      </c>
      <c r="E135" s="834" t="s">
        <v>2490</v>
      </c>
      <c r="F135" s="832" t="s">
        <v>2477</v>
      </c>
      <c r="G135" s="832" t="s">
        <v>2744</v>
      </c>
      <c r="H135" s="832" t="s">
        <v>567</v>
      </c>
      <c r="I135" s="832" t="s">
        <v>2748</v>
      </c>
      <c r="J135" s="832" t="s">
        <v>1423</v>
      </c>
      <c r="K135" s="832" t="s">
        <v>2749</v>
      </c>
      <c r="L135" s="835">
        <v>46.75</v>
      </c>
      <c r="M135" s="835">
        <v>374</v>
      </c>
      <c r="N135" s="832">
        <v>8</v>
      </c>
      <c r="O135" s="836">
        <v>3</v>
      </c>
      <c r="P135" s="835">
        <v>46.75</v>
      </c>
      <c r="Q135" s="837">
        <v>0.125</v>
      </c>
      <c r="R135" s="832">
        <v>1</v>
      </c>
      <c r="S135" s="837">
        <v>0.125</v>
      </c>
      <c r="T135" s="836">
        <v>1</v>
      </c>
      <c r="U135" s="838">
        <v>0.33333333333333331</v>
      </c>
    </row>
    <row r="136" spans="1:21" ht="14.4" customHeight="1" x14ac:dyDescent="0.3">
      <c r="A136" s="831">
        <v>30</v>
      </c>
      <c r="B136" s="832" t="s">
        <v>2476</v>
      </c>
      <c r="C136" s="832" t="s">
        <v>2484</v>
      </c>
      <c r="D136" s="833" t="s">
        <v>3515</v>
      </c>
      <c r="E136" s="834" t="s">
        <v>2490</v>
      </c>
      <c r="F136" s="832" t="s">
        <v>2477</v>
      </c>
      <c r="G136" s="832" t="s">
        <v>2750</v>
      </c>
      <c r="H136" s="832" t="s">
        <v>567</v>
      </c>
      <c r="I136" s="832" t="s">
        <v>2751</v>
      </c>
      <c r="J136" s="832" t="s">
        <v>828</v>
      </c>
      <c r="K136" s="832" t="s">
        <v>2752</v>
      </c>
      <c r="L136" s="835">
        <v>159.16999999999999</v>
      </c>
      <c r="M136" s="835">
        <v>318.33999999999997</v>
      </c>
      <c r="N136" s="832">
        <v>2</v>
      </c>
      <c r="O136" s="836">
        <v>1.5</v>
      </c>
      <c r="P136" s="835"/>
      <c r="Q136" s="837">
        <v>0</v>
      </c>
      <c r="R136" s="832"/>
      <c r="S136" s="837">
        <v>0</v>
      </c>
      <c r="T136" s="836"/>
      <c r="U136" s="838">
        <v>0</v>
      </c>
    </row>
    <row r="137" spans="1:21" ht="14.4" customHeight="1" x14ac:dyDescent="0.3">
      <c r="A137" s="831">
        <v>30</v>
      </c>
      <c r="B137" s="832" t="s">
        <v>2476</v>
      </c>
      <c r="C137" s="832" t="s">
        <v>2484</v>
      </c>
      <c r="D137" s="833" t="s">
        <v>3515</v>
      </c>
      <c r="E137" s="834" t="s">
        <v>2490</v>
      </c>
      <c r="F137" s="832" t="s">
        <v>2477</v>
      </c>
      <c r="G137" s="832" t="s">
        <v>2547</v>
      </c>
      <c r="H137" s="832" t="s">
        <v>595</v>
      </c>
      <c r="I137" s="832" t="s">
        <v>2753</v>
      </c>
      <c r="J137" s="832" t="s">
        <v>1612</v>
      </c>
      <c r="K137" s="832" t="s">
        <v>2754</v>
      </c>
      <c r="L137" s="835">
        <v>556.04</v>
      </c>
      <c r="M137" s="835">
        <v>556.04</v>
      </c>
      <c r="N137" s="832">
        <v>1</v>
      </c>
      <c r="O137" s="836">
        <v>1</v>
      </c>
      <c r="P137" s="835"/>
      <c r="Q137" s="837">
        <v>0</v>
      </c>
      <c r="R137" s="832"/>
      <c r="S137" s="837">
        <v>0</v>
      </c>
      <c r="T137" s="836"/>
      <c r="U137" s="838">
        <v>0</v>
      </c>
    </row>
    <row r="138" spans="1:21" ht="14.4" customHeight="1" x14ac:dyDescent="0.3">
      <c r="A138" s="831">
        <v>30</v>
      </c>
      <c r="B138" s="832" t="s">
        <v>2476</v>
      </c>
      <c r="C138" s="832" t="s">
        <v>2484</v>
      </c>
      <c r="D138" s="833" t="s">
        <v>3515</v>
      </c>
      <c r="E138" s="834" t="s">
        <v>2490</v>
      </c>
      <c r="F138" s="832" t="s">
        <v>2477</v>
      </c>
      <c r="G138" s="832" t="s">
        <v>2755</v>
      </c>
      <c r="H138" s="832" t="s">
        <v>567</v>
      </c>
      <c r="I138" s="832" t="s">
        <v>2174</v>
      </c>
      <c r="J138" s="832" t="s">
        <v>2170</v>
      </c>
      <c r="K138" s="832" t="s">
        <v>2175</v>
      </c>
      <c r="L138" s="835">
        <v>969.48</v>
      </c>
      <c r="M138" s="835">
        <v>1938.96</v>
      </c>
      <c r="N138" s="832">
        <v>2</v>
      </c>
      <c r="O138" s="836">
        <v>1</v>
      </c>
      <c r="P138" s="835">
        <v>1938.96</v>
      </c>
      <c r="Q138" s="837">
        <v>1</v>
      </c>
      <c r="R138" s="832">
        <v>2</v>
      </c>
      <c r="S138" s="837">
        <v>1</v>
      </c>
      <c r="T138" s="836">
        <v>1</v>
      </c>
      <c r="U138" s="838">
        <v>1</v>
      </c>
    </row>
    <row r="139" spans="1:21" ht="14.4" customHeight="1" x14ac:dyDescent="0.3">
      <c r="A139" s="831">
        <v>30</v>
      </c>
      <c r="B139" s="832" t="s">
        <v>2476</v>
      </c>
      <c r="C139" s="832" t="s">
        <v>2484</v>
      </c>
      <c r="D139" s="833" t="s">
        <v>3515</v>
      </c>
      <c r="E139" s="834" t="s">
        <v>2490</v>
      </c>
      <c r="F139" s="832" t="s">
        <v>2477</v>
      </c>
      <c r="G139" s="832" t="s">
        <v>2548</v>
      </c>
      <c r="H139" s="832" t="s">
        <v>595</v>
      </c>
      <c r="I139" s="832" t="s">
        <v>1980</v>
      </c>
      <c r="J139" s="832" t="s">
        <v>874</v>
      </c>
      <c r="K139" s="832" t="s">
        <v>1981</v>
      </c>
      <c r="L139" s="835">
        <v>42.51</v>
      </c>
      <c r="M139" s="835">
        <v>127.53</v>
      </c>
      <c r="N139" s="832">
        <v>3</v>
      </c>
      <c r="O139" s="836">
        <v>1.5</v>
      </c>
      <c r="P139" s="835">
        <v>85.02</v>
      </c>
      <c r="Q139" s="837">
        <v>0.66666666666666663</v>
      </c>
      <c r="R139" s="832">
        <v>2</v>
      </c>
      <c r="S139" s="837">
        <v>0.66666666666666663</v>
      </c>
      <c r="T139" s="836">
        <v>0.5</v>
      </c>
      <c r="U139" s="838">
        <v>0.33333333333333331</v>
      </c>
    </row>
    <row r="140" spans="1:21" ht="14.4" customHeight="1" x14ac:dyDescent="0.3">
      <c r="A140" s="831">
        <v>30</v>
      </c>
      <c r="B140" s="832" t="s">
        <v>2476</v>
      </c>
      <c r="C140" s="832" t="s">
        <v>2484</v>
      </c>
      <c r="D140" s="833" t="s">
        <v>3515</v>
      </c>
      <c r="E140" s="834" t="s">
        <v>2490</v>
      </c>
      <c r="F140" s="832" t="s">
        <v>2477</v>
      </c>
      <c r="G140" s="832" t="s">
        <v>2756</v>
      </c>
      <c r="H140" s="832" t="s">
        <v>567</v>
      </c>
      <c r="I140" s="832" t="s">
        <v>2757</v>
      </c>
      <c r="J140" s="832" t="s">
        <v>2758</v>
      </c>
      <c r="K140" s="832" t="s">
        <v>1566</v>
      </c>
      <c r="L140" s="835">
        <v>339.47</v>
      </c>
      <c r="M140" s="835">
        <v>339.47</v>
      </c>
      <c r="N140" s="832">
        <v>1</v>
      </c>
      <c r="O140" s="836">
        <v>1</v>
      </c>
      <c r="P140" s="835"/>
      <c r="Q140" s="837">
        <v>0</v>
      </c>
      <c r="R140" s="832"/>
      <c r="S140" s="837">
        <v>0</v>
      </c>
      <c r="T140" s="836"/>
      <c r="U140" s="838">
        <v>0</v>
      </c>
    </row>
    <row r="141" spans="1:21" ht="14.4" customHeight="1" x14ac:dyDescent="0.3">
      <c r="A141" s="831">
        <v>30</v>
      </c>
      <c r="B141" s="832" t="s">
        <v>2476</v>
      </c>
      <c r="C141" s="832" t="s">
        <v>2484</v>
      </c>
      <c r="D141" s="833" t="s">
        <v>3515</v>
      </c>
      <c r="E141" s="834" t="s">
        <v>2490</v>
      </c>
      <c r="F141" s="832" t="s">
        <v>2477</v>
      </c>
      <c r="G141" s="832" t="s">
        <v>2759</v>
      </c>
      <c r="H141" s="832" t="s">
        <v>567</v>
      </c>
      <c r="I141" s="832" t="s">
        <v>2760</v>
      </c>
      <c r="J141" s="832" t="s">
        <v>2761</v>
      </c>
      <c r="K141" s="832" t="s">
        <v>2762</v>
      </c>
      <c r="L141" s="835">
        <v>32.81</v>
      </c>
      <c r="M141" s="835">
        <v>98.43</v>
      </c>
      <c r="N141" s="832">
        <v>3</v>
      </c>
      <c r="O141" s="836">
        <v>1</v>
      </c>
      <c r="P141" s="835">
        <v>98.43</v>
      </c>
      <c r="Q141" s="837">
        <v>1</v>
      </c>
      <c r="R141" s="832">
        <v>3</v>
      </c>
      <c r="S141" s="837">
        <v>1</v>
      </c>
      <c r="T141" s="836">
        <v>1</v>
      </c>
      <c r="U141" s="838">
        <v>1</v>
      </c>
    </row>
    <row r="142" spans="1:21" ht="14.4" customHeight="1" x14ac:dyDescent="0.3">
      <c r="A142" s="831">
        <v>30</v>
      </c>
      <c r="B142" s="832" t="s">
        <v>2476</v>
      </c>
      <c r="C142" s="832" t="s">
        <v>2484</v>
      </c>
      <c r="D142" s="833" t="s">
        <v>3515</v>
      </c>
      <c r="E142" s="834" t="s">
        <v>2490</v>
      </c>
      <c r="F142" s="832" t="s">
        <v>2477</v>
      </c>
      <c r="G142" s="832" t="s">
        <v>2763</v>
      </c>
      <c r="H142" s="832" t="s">
        <v>567</v>
      </c>
      <c r="I142" s="832" t="s">
        <v>2764</v>
      </c>
      <c r="J142" s="832" t="s">
        <v>1025</v>
      </c>
      <c r="K142" s="832" t="s">
        <v>2765</v>
      </c>
      <c r="L142" s="835">
        <v>84.39</v>
      </c>
      <c r="M142" s="835">
        <v>84.39</v>
      </c>
      <c r="N142" s="832">
        <v>1</v>
      </c>
      <c r="O142" s="836">
        <v>0.5</v>
      </c>
      <c r="P142" s="835">
        <v>84.39</v>
      </c>
      <c r="Q142" s="837">
        <v>1</v>
      </c>
      <c r="R142" s="832">
        <v>1</v>
      </c>
      <c r="S142" s="837">
        <v>1</v>
      </c>
      <c r="T142" s="836">
        <v>0.5</v>
      </c>
      <c r="U142" s="838">
        <v>1</v>
      </c>
    </row>
    <row r="143" spans="1:21" ht="14.4" customHeight="1" x14ac:dyDescent="0.3">
      <c r="A143" s="831">
        <v>30</v>
      </c>
      <c r="B143" s="832" t="s">
        <v>2476</v>
      </c>
      <c r="C143" s="832" t="s">
        <v>2484</v>
      </c>
      <c r="D143" s="833" t="s">
        <v>3515</v>
      </c>
      <c r="E143" s="834" t="s">
        <v>2490</v>
      </c>
      <c r="F143" s="832" t="s">
        <v>2477</v>
      </c>
      <c r="G143" s="832" t="s">
        <v>2763</v>
      </c>
      <c r="H143" s="832" t="s">
        <v>567</v>
      </c>
      <c r="I143" s="832" t="s">
        <v>2766</v>
      </c>
      <c r="J143" s="832" t="s">
        <v>2767</v>
      </c>
      <c r="K143" s="832" t="s">
        <v>2768</v>
      </c>
      <c r="L143" s="835">
        <v>50.64</v>
      </c>
      <c r="M143" s="835">
        <v>101.28</v>
      </c>
      <c r="N143" s="832">
        <v>2</v>
      </c>
      <c r="O143" s="836">
        <v>0.5</v>
      </c>
      <c r="P143" s="835"/>
      <c r="Q143" s="837">
        <v>0</v>
      </c>
      <c r="R143" s="832"/>
      <c r="S143" s="837">
        <v>0</v>
      </c>
      <c r="T143" s="836"/>
      <c r="U143" s="838">
        <v>0</v>
      </c>
    </row>
    <row r="144" spans="1:21" ht="14.4" customHeight="1" x14ac:dyDescent="0.3">
      <c r="A144" s="831">
        <v>30</v>
      </c>
      <c r="B144" s="832" t="s">
        <v>2476</v>
      </c>
      <c r="C144" s="832" t="s">
        <v>2484</v>
      </c>
      <c r="D144" s="833" t="s">
        <v>3515</v>
      </c>
      <c r="E144" s="834" t="s">
        <v>2490</v>
      </c>
      <c r="F144" s="832" t="s">
        <v>2477</v>
      </c>
      <c r="G144" s="832" t="s">
        <v>2769</v>
      </c>
      <c r="H144" s="832" t="s">
        <v>567</v>
      </c>
      <c r="I144" s="832" t="s">
        <v>2770</v>
      </c>
      <c r="J144" s="832" t="s">
        <v>954</v>
      </c>
      <c r="K144" s="832" t="s">
        <v>2771</v>
      </c>
      <c r="L144" s="835">
        <v>45.03</v>
      </c>
      <c r="M144" s="835">
        <v>360.24</v>
      </c>
      <c r="N144" s="832">
        <v>8</v>
      </c>
      <c r="O144" s="836">
        <v>2</v>
      </c>
      <c r="P144" s="835">
        <v>135.09</v>
      </c>
      <c r="Q144" s="837">
        <v>0.375</v>
      </c>
      <c r="R144" s="832">
        <v>3</v>
      </c>
      <c r="S144" s="837">
        <v>0.375</v>
      </c>
      <c r="T144" s="836">
        <v>0.5</v>
      </c>
      <c r="U144" s="838">
        <v>0.25</v>
      </c>
    </row>
    <row r="145" spans="1:21" ht="14.4" customHeight="1" x14ac:dyDescent="0.3">
      <c r="A145" s="831">
        <v>30</v>
      </c>
      <c r="B145" s="832" t="s">
        <v>2476</v>
      </c>
      <c r="C145" s="832" t="s">
        <v>2484</v>
      </c>
      <c r="D145" s="833" t="s">
        <v>3515</v>
      </c>
      <c r="E145" s="834" t="s">
        <v>2490</v>
      </c>
      <c r="F145" s="832" t="s">
        <v>2477</v>
      </c>
      <c r="G145" s="832" t="s">
        <v>2772</v>
      </c>
      <c r="H145" s="832" t="s">
        <v>567</v>
      </c>
      <c r="I145" s="832" t="s">
        <v>2773</v>
      </c>
      <c r="J145" s="832" t="s">
        <v>2774</v>
      </c>
      <c r="K145" s="832" t="s">
        <v>2775</v>
      </c>
      <c r="L145" s="835">
        <v>37.69</v>
      </c>
      <c r="M145" s="835">
        <v>113.07</v>
      </c>
      <c r="N145" s="832">
        <v>3</v>
      </c>
      <c r="O145" s="836">
        <v>0.5</v>
      </c>
      <c r="P145" s="835"/>
      <c r="Q145" s="837">
        <v>0</v>
      </c>
      <c r="R145" s="832"/>
      <c r="S145" s="837">
        <v>0</v>
      </c>
      <c r="T145" s="836"/>
      <c r="U145" s="838">
        <v>0</v>
      </c>
    </row>
    <row r="146" spans="1:21" ht="14.4" customHeight="1" x14ac:dyDescent="0.3">
      <c r="A146" s="831">
        <v>30</v>
      </c>
      <c r="B146" s="832" t="s">
        <v>2476</v>
      </c>
      <c r="C146" s="832" t="s">
        <v>2484</v>
      </c>
      <c r="D146" s="833" t="s">
        <v>3515</v>
      </c>
      <c r="E146" s="834" t="s">
        <v>2490</v>
      </c>
      <c r="F146" s="832" t="s">
        <v>2477</v>
      </c>
      <c r="G146" s="832" t="s">
        <v>2555</v>
      </c>
      <c r="H146" s="832" t="s">
        <v>567</v>
      </c>
      <c r="I146" s="832" t="s">
        <v>2556</v>
      </c>
      <c r="J146" s="832" t="s">
        <v>1310</v>
      </c>
      <c r="K146" s="832" t="s">
        <v>2557</v>
      </c>
      <c r="L146" s="835">
        <v>94.7</v>
      </c>
      <c r="M146" s="835">
        <v>568.20000000000005</v>
      </c>
      <c r="N146" s="832">
        <v>6</v>
      </c>
      <c r="O146" s="836">
        <v>4.5</v>
      </c>
      <c r="P146" s="835">
        <v>284.10000000000002</v>
      </c>
      <c r="Q146" s="837">
        <v>0.5</v>
      </c>
      <c r="R146" s="832">
        <v>3</v>
      </c>
      <c r="S146" s="837">
        <v>0.5</v>
      </c>
      <c r="T146" s="836">
        <v>2</v>
      </c>
      <c r="U146" s="838">
        <v>0.44444444444444442</v>
      </c>
    </row>
    <row r="147" spans="1:21" ht="14.4" customHeight="1" x14ac:dyDescent="0.3">
      <c r="A147" s="831">
        <v>30</v>
      </c>
      <c r="B147" s="832" t="s">
        <v>2476</v>
      </c>
      <c r="C147" s="832" t="s">
        <v>2484</v>
      </c>
      <c r="D147" s="833" t="s">
        <v>3515</v>
      </c>
      <c r="E147" s="834" t="s">
        <v>2490</v>
      </c>
      <c r="F147" s="832" t="s">
        <v>2477</v>
      </c>
      <c r="G147" s="832" t="s">
        <v>2555</v>
      </c>
      <c r="H147" s="832" t="s">
        <v>567</v>
      </c>
      <c r="I147" s="832" t="s">
        <v>2776</v>
      </c>
      <c r="J147" s="832" t="s">
        <v>1310</v>
      </c>
      <c r="K147" s="832" t="s">
        <v>2557</v>
      </c>
      <c r="L147" s="835">
        <v>94.7</v>
      </c>
      <c r="M147" s="835">
        <v>94.7</v>
      </c>
      <c r="N147" s="832">
        <v>1</v>
      </c>
      <c r="O147" s="836">
        <v>1</v>
      </c>
      <c r="P147" s="835"/>
      <c r="Q147" s="837">
        <v>0</v>
      </c>
      <c r="R147" s="832"/>
      <c r="S147" s="837">
        <v>0</v>
      </c>
      <c r="T147" s="836"/>
      <c r="U147" s="838">
        <v>0</v>
      </c>
    </row>
    <row r="148" spans="1:21" ht="14.4" customHeight="1" x14ac:dyDescent="0.3">
      <c r="A148" s="831">
        <v>30</v>
      </c>
      <c r="B148" s="832" t="s">
        <v>2476</v>
      </c>
      <c r="C148" s="832" t="s">
        <v>2484</v>
      </c>
      <c r="D148" s="833" t="s">
        <v>3515</v>
      </c>
      <c r="E148" s="834" t="s">
        <v>2490</v>
      </c>
      <c r="F148" s="832" t="s">
        <v>2477</v>
      </c>
      <c r="G148" s="832" t="s">
        <v>2777</v>
      </c>
      <c r="H148" s="832" t="s">
        <v>567</v>
      </c>
      <c r="I148" s="832" t="s">
        <v>2778</v>
      </c>
      <c r="J148" s="832" t="s">
        <v>936</v>
      </c>
      <c r="K148" s="832" t="s">
        <v>2779</v>
      </c>
      <c r="L148" s="835">
        <v>49.2</v>
      </c>
      <c r="M148" s="835">
        <v>49.2</v>
      </c>
      <c r="N148" s="832">
        <v>1</v>
      </c>
      <c r="O148" s="836">
        <v>0.5</v>
      </c>
      <c r="P148" s="835">
        <v>49.2</v>
      </c>
      <c r="Q148" s="837">
        <v>1</v>
      </c>
      <c r="R148" s="832">
        <v>1</v>
      </c>
      <c r="S148" s="837">
        <v>1</v>
      </c>
      <c r="T148" s="836">
        <v>0.5</v>
      </c>
      <c r="U148" s="838">
        <v>1</v>
      </c>
    </row>
    <row r="149" spans="1:21" ht="14.4" customHeight="1" x14ac:dyDescent="0.3">
      <c r="A149" s="831">
        <v>30</v>
      </c>
      <c r="B149" s="832" t="s">
        <v>2476</v>
      </c>
      <c r="C149" s="832" t="s">
        <v>2484</v>
      </c>
      <c r="D149" s="833" t="s">
        <v>3515</v>
      </c>
      <c r="E149" s="834" t="s">
        <v>2490</v>
      </c>
      <c r="F149" s="832" t="s">
        <v>2477</v>
      </c>
      <c r="G149" s="832" t="s">
        <v>2780</v>
      </c>
      <c r="H149" s="832" t="s">
        <v>567</v>
      </c>
      <c r="I149" s="832" t="s">
        <v>2781</v>
      </c>
      <c r="J149" s="832" t="s">
        <v>2782</v>
      </c>
      <c r="K149" s="832" t="s">
        <v>2783</v>
      </c>
      <c r="L149" s="835">
        <v>91.78</v>
      </c>
      <c r="M149" s="835">
        <v>91.78</v>
      </c>
      <c r="N149" s="832">
        <v>1</v>
      </c>
      <c r="O149" s="836">
        <v>1</v>
      </c>
      <c r="P149" s="835">
        <v>91.78</v>
      </c>
      <c r="Q149" s="837">
        <v>1</v>
      </c>
      <c r="R149" s="832">
        <v>1</v>
      </c>
      <c r="S149" s="837">
        <v>1</v>
      </c>
      <c r="T149" s="836">
        <v>1</v>
      </c>
      <c r="U149" s="838">
        <v>1</v>
      </c>
    </row>
    <row r="150" spans="1:21" ht="14.4" customHeight="1" x14ac:dyDescent="0.3">
      <c r="A150" s="831">
        <v>30</v>
      </c>
      <c r="B150" s="832" t="s">
        <v>2476</v>
      </c>
      <c r="C150" s="832" t="s">
        <v>2484</v>
      </c>
      <c r="D150" s="833" t="s">
        <v>3515</v>
      </c>
      <c r="E150" s="834" t="s">
        <v>2490</v>
      </c>
      <c r="F150" s="832" t="s">
        <v>2477</v>
      </c>
      <c r="G150" s="832" t="s">
        <v>2561</v>
      </c>
      <c r="H150" s="832" t="s">
        <v>567</v>
      </c>
      <c r="I150" s="832" t="s">
        <v>2784</v>
      </c>
      <c r="J150" s="832" t="s">
        <v>1085</v>
      </c>
      <c r="K150" s="832" t="s">
        <v>1632</v>
      </c>
      <c r="L150" s="835">
        <v>296.62</v>
      </c>
      <c r="M150" s="835">
        <v>296.62</v>
      </c>
      <c r="N150" s="832">
        <v>1</v>
      </c>
      <c r="O150" s="836">
        <v>0.5</v>
      </c>
      <c r="P150" s="835">
        <v>296.62</v>
      </c>
      <c r="Q150" s="837">
        <v>1</v>
      </c>
      <c r="R150" s="832">
        <v>1</v>
      </c>
      <c r="S150" s="837">
        <v>1</v>
      </c>
      <c r="T150" s="836">
        <v>0.5</v>
      </c>
      <c r="U150" s="838">
        <v>1</v>
      </c>
    </row>
    <row r="151" spans="1:21" ht="14.4" customHeight="1" x14ac:dyDescent="0.3">
      <c r="A151" s="831">
        <v>30</v>
      </c>
      <c r="B151" s="832" t="s">
        <v>2476</v>
      </c>
      <c r="C151" s="832" t="s">
        <v>2484</v>
      </c>
      <c r="D151" s="833" t="s">
        <v>3515</v>
      </c>
      <c r="E151" s="834" t="s">
        <v>2490</v>
      </c>
      <c r="F151" s="832" t="s">
        <v>2477</v>
      </c>
      <c r="G151" s="832" t="s">
        <v>2785</v>
      </c>
      <c r="H151" s="832" t="s">
        <v>567</v>
      </c>
      <c r="I151" s="832" t="s">
        <v>2786</v>
      </c>
      <c r="J151" s="832" t="s">
        <v>2787</v>
      </c>
      <c r="K151" s="832" t="s">
        <v>2788</v>
      </c>
      <c r="L151" s="835">
        <v>982.84</v>
      </c>
      <c r="M151" s="835">
        <v>1965.68</v>
      </c>
      <c r="N151" s="832">
        <v>2</v>
      </c>
      <c r="O151" s="836">
        <v>1</v>
      </c>
      <c r="P151" s="835">
        <v>1965.68</v>
      </c>
      <c r="Q151" s="837">
        <v>1</v>
      </c>
      <c r="R151" s="832">
        <v>2</v>
      </c>
      <c r="S151" s="837">
        <v>1</v>
      </c>
      <c r="T151" s="836">
        <v>1</v>
      </c>
      <c r="U151" s="838">
        <v>1</v>
      </c>
    </row>
    <row r="152" spans="1:21" ht="14.4" customHeight="1" x14ac:dyDescent="0.3">
      <c r="A152" s="831">
        <v>30</v>
      </c>
      <c r="B152" s="832" t="s">
        <v>2476</v>
      </c>
      <c r="C152" s="832" t="s">
        <v>2484</v>
      </c>
      <c r="D152" s="833" t="s">
        <v>3515</v>
      </c>
      <c r="E152" s="834" t="s">
        <v>2490</v>
      </c>
      <c r="F152" s="832" t="s">
        <v>2477</v>
      </c>
      <c r="G152" s="832" t="s">
        <v>2789</v>
      </c>
      <c r="H152" s="832" t="s">
        <v>567</v>
      </c>
      <c r="I152" s="832" t="s">
        <v>2790</v>
      </c>
      <c r="J152" s="832" t="s">
        <v>1429</v>
      </c>
      <c r="K152" s="832" t="s">
        <v>2791</v>
      </c>
      <c r="L152" s="835">
        <v>48.09</v>
      </c>
      <c r="M152" s="835">
        <v>480.9</v>
      </c>
      <c r="N152" s="832">
        <v>10</v>
      </c>
      <c r="O152" s="836">
        <v>5</v>
      </c>
      <c r="P152" s="835">
        <v>336.63</v>
      </c>
      <c r="Q152" s="837">
        <v>0.70000000000000007</v>
      </c>
      <c r="R152" s="832">
        <v>7</v>
      </c>
      <c r="S152" s="837">
        <v>0.7</v>
      </c>
      <c r="T152" s="836">
        <v>3.5</v>
      </c>
      <c r="U152" s="838">
        <v>0.7</v>
      </c>
    </row>
    <row r="153" spans="1:21" ht="14.4" customHeight="1" x14ac:dyDescent="0.3">
      <c r="A153" s="831">
        <v>30</v>
      </c>
      <c r="B153" s="832" t="s">
        <v>2476</v>
      </c>
      <c r="C153" s="832" t="s">
        <v>2484</v>
      </c>
      <c r="D153" s="833" t="s">
        <v>3515</v>
      </c>
      <c r="E153" s="834" t="s">
        <v>2490</v>
      </c>
      <c r="F153" s="832" t="s">
        <v>2477</v>
      </c>
      <c r="G153" s="832" t="s">
        <v>2789</v>
      </c>
      <c r="H153" s="832" t="s">
        <v>567</v>
      </c>
      <c r="I153" s="832" t="s">
        <v>2790</v>
      </c>
      <c r="J153" s="832" t="s">
        <v>1429</v>
      </c>
      <c r="K153" s="832" t="s">
        <v>2791</v>
      </c>
      <c r="L153" s="835">
        <v>42.14</v>
      </c>
      <c r="M153" s="835">
        <v>168.56</v>
      </c>
      <c r="N153" s="832">
        <v>4</v>
      </c>
      <c r="O153" s="836">
        <v>1.5</v>
      </c>
      <c r="P153" s="835">
        <v>84.28</v>
      </c>
      <c r="Q153" s="837">
        <v>0.5</v>
      </c>
      <c r="R153" s="832">
        <v>2</v>
      </c>
      <c r="S153" s="837">
        <v>0.5</v>
      </c>
      <c r="T153" s="836">
        <v>0.5</v>
      </c>
      <c r="U153" s="838">
        <v>0.33333333333333331</v>
      </c>
    </row>
    <row r="154" spans="1:21" ht="14.4" customHeight="1" x14ac:dyDescent="0.3">
      <c r="A154" s="831">
        <v>30</v>
      </c>
      <c r="B154" s="832" t="s">
        <v>2476</v>
      </c>
      <c r="C154" s="832" t="s">
        <v>2484</v>
      </c>
      <c r="D154" s="833" t="s">
        <v>3515</v>
      </c>
      <c r="E154" s="834" t="s">
        <v>2490</v>
      </c>
      <c r="F154" s="832" t="s">
        <v>2477</v>
      </c>
      <c r="G154" s="832" t="s">
        <v>2792</v>
      </c>
      <c r="H154" s="832" t="s">
        <v>567</v>
      </c>
      <c r="I154" s="832" t="s">
        <v>2793</v>
      </c>
      <c r="J154" s="832" t="s">
        <v>2794</v>
      </c>
      <c r="K154" s="832" t="s">
        <v>2795</v>
      </c>
      <c r="L154" s="835">
        <v>0</v>
      </c>
      <c r="M154" s="835">
        <v>0</v>
      </c>
      <c r="N154" s="832">
        <v>1</v>
      </c>
      <c r="O154" s="836">
        <v>0.5</v>
      </c>
      <c r="P154" s="835">
        <v>0</v>
      </c>
      <c r="Q154" s="837"/>
      <c r="R154" s="832">
        <v>1</v>
      </c>
      <c r="S154" s="837">
        <v>1</v>
      </c>
      <c r="T154" s="836">
        <v>0.5</v>
      </c>
      <c r="U154" s="838">
        <v>1</v>
      </c>
    </row>
    <row r="155" spans="1:21" ht="14.4" customHeight="1" x14ac:dyDescent="0.3">
      <c r="A155" s="831">
        <v>30</v>
      </c>
      <c r="B155" s="832" t="s">
        <v>2476</v>
      </c>
      <c r="C155" s="832" t="s">
        <v>2484</v>
      </c>
      <c r="D155" s="833" t="s">
        <v>3515</v>
      </c>
      <c r="E155" s="834" t="s">
        <v>2490</v>
      </c>
      <c r="F155" s="832" t="s">
        <v>2477</v>
      </c>
      <c r="G155" s="832" t="s">
        <v>2792</v>
      </c>
      <c r="H155" s="832" t="s">
        <v>567</v>
      </c>
      <c r="I155" s="832" t="s">
        <v>2793</v>
      </c>
      <c r="J155" s="832" t="s">
        <v>2794</v>
      </c>
      <c r="K155" s="832" t="s">
        <v>2795</v>
      </c>
      <c r="L155" s="835">
        <v>15</v>
      </c>
      <c r="M155" s="835">
        <v>45</v>
      </c>
      <c r="N155" s="832">
        <v>3</v>
      </c>
      <c r="O155" s="836">
        <v>2</v>
      </c>
      <c r="P155" s="835">
        <v>30</v>
      </c>
      <c r="Q155" s="837">
        <v>0.66666666666666663</v>
      </c>
      <c r="R155" s="832">
        <v>2</v>
      </c>
      <c r="S155" s="837">
        <v>0.66666666666666663</v>
      </c>
      <c r="T155" s="836">
        <v>1.5</v>
      </c>
      <c r="U155" s="838">
        <v>0.75</v>
      </c>
    </row>
    <row r="156" spans="1:21" ht="14.4" customHeight="1" x14ac:dyDescent="0.3">
      <c r="A156" s="831">
        <v>30</v>
      </c>
      <c r="B156" s="832" t="s">
        <v>2476</v>
      </c>
      <c r="C156" s="832" t="s">
        <v>2484</v>
      </c>
      <c r="D156" s="833" t="s">
        <v>3515</v>
      </c>
      <c r="E156" s="834" t="s">
        <v>2490</v>
      </c>
      <c r="F156" s="832" t="s">
        <v>2477</v>
      </c>
      <c r="G156" s="832" t="s">
        <v>2796</v>
      </c>
      <c r="H156" s="832" t="s">
        <v>567</v>
      </c>
      <c r="I156" s="832" t="s">
        <v>2797</v>
      </c>
      <c r="J156" s="832" t="s">
        <v>1441</v>
      </c>
      <c r="K156" s="832" t="s">
        <v>2798</v>
      </c>
      <c r="L156" s="835">
        <v>111.72</v>
      </c>
      <c r="M156" s="835">
        <v>111.72</v>
      </c>
      <c r="N156" s="832">
        <v>1</v>
      </c>
      <c r="O156" s="836">
        <v>1</v>
      </c>
      <c r="P156" s="835">
        <v>111.72</v>
      </c>
      <c r="Q156" s="837">
        <v>1</v>
      </c>
      <c r="R156" s="832">
        <v>1</v>
      </c>
      <c r="S156" s="837">
        <v>1</v>
      </c>
      <c r="T156" s="836">
        <v>1</v>
      </c>
      <c r="U156" s="838">
        <v>1</v>
      </c>
    </row>
    <row r="157" spans="1:21" ht="14.4" customHeight="1" x14ac:dyDescent="0.3">
      <c r="A157" s="831">
        <v>30</v>
      </c>
      <c r="B157" s="832" t="s">
        <v>2476</v>
      </c>
      <c r="C157" s="832" t="s">
        <v>2484</v>
      </c>
      <c r="D157" s="833" t="s">
        <v>3515</v>
      </c>
      <c r="E157" s="834" t="s">
        <v>2490</v>
      </c>
      <c r="F157" s="832" t="s">
        <v>2477</v>
      </c>
      <c r="G157" s="832" t="s">
        <v>2571</v>
      </c>
      <c r="H157" s="832" t="s">
        <v>567</v>
      </c>
      <c r="I157" s="832" t="s">
        <v>2799</v>
      </c>
      <c r="J157" s="832" t="s">
        <v>2800</v>
      </c>
      <c r="K157" s="832" t="s">
        <v>2801</v>
      </c>
      <c r="L157" s="835">
        <v>300.33</v>
      </c>
      <c r="M157" s="835">
        <v>300.33</v>
      </c>
      <c r="N157" s="832">
        <v>1</v>
      </c>
      <c r="O157" s="836">
        <v>0.5</v>
      </c>
      <c r="P157" s="835">
        <v>300.33</v>
      </c>
      <c r="Q157" s="837">
        <v>1</v>
      </c>
      <c r="R157" s="832">
        <v>1</v>
      </c>
      <c r="S157" s="837">
        <v>1</v>
      </c>
      <c r="T157" s="836">
        <v>0.5</v>
      </c>
      <c r="U157" s="838">
        <v>1</v>
      </c>
    </row>
    <row r="158" spans="1:21" ht="14.4" customHeight="1" x14ac:dyDescent="0.3">
      <c r="A158" s="831">
        <v>30</v>
      </c>
      <c r="B158" s="832" t="s">
        <v>2476</v>
      </c>
      <c r="C158" s="832" t="s">
        <v>2484</v>
      </c>
      <c r="D158" s="833" t="s">
        <v>3515</v>
      </c>
      <c r="E158" s="834" t="s">
        <v>2490</v>
      </c>
      <c r="F158" s="832" t="s">
        <v>2477</v>
      </c>
      <c r="G158" s="832" t="s">
        <v>2802</v>
      </c>
      <c r="H158" s="832" t="s">
        <v>567</v>
      </c>
      <c r="I158" s="832" t="s">
        <v>2803</v>
      </c>
      <c r="J158" s="832" t="s">
        <v>1512</v>
      </c>
      <c r="K158" s="832" t="s">
        <v>1513</v>
      </c>
      <c r="L158" s="835">
        <v>38.5</v>
      </c>
      <c r="M158" s="835">
        <v>38.5</v>
      </c>
      <c r="N158" s="832">
        <v>1</v>
      </c>
      <c r="O158" s="836">
        <v>1</v>
      </c>
      <c r="P158" s="835">
        <v>38.5</v>
      </c>
      <c r="Q158" s="837">
        <v>1</v>
      </c>
      <c r="R158" s="832">
        <v>1</v>
      </c>
      <c r="S158" s="837">
        <v>1</v>
      </c>
      <c r="T158" s="836">
        <v>1</v>
      </c>
      <c r="U158" s="838">
        <v>1</v>
      </c>
    </row>
    <row r="159" spans="1:21" ht="14.4" customHeight="1" x14ac:dyDescent="0.3">
      <c r="A159" s="831">
        <v>30</v>
      </c>
      <c r="B159" s="832" t="s">
        <v>2476</v>
      </c>
      <c r="C159" s="832" t="s">
        <v>2484</v>
      </c>
      <c r="D159" s="833" t="s">
        <v>3515</v>
      </c>
      <c r="E159" s="834" t="s">
        <v>2490</v>
      </c>
      <c r="F159" s="832" t="s">
        <v>2477</v>
      </c>
      <c r="G159" s="832" t="s">
        <v>2804</v>
      </c>
      <c r="H159" s="832" t="s">
        <v>567</v>
      </c>
      <c r="I159" s="832" t="s">
        <v>2805</v>
      </c>
      <c r="J159" s="832" t="s">
        <v>2806</v>
      </c>
      <c r="K159" s="832" t="s">
        <v>2807</v>
      </c>
      <c r="L159" s="835">
        <v>393.63</v>
      </c>
      <c r="M159" s="835">
        <v>393.63</v>
      </c>
      <c r="N159" s="832">
        <v>1</v>
      </c>
      <c r="O159" s="836">
        <v>1</v>
      </c>
      <c r="P159" s="835">
        <v>393.63</v>
      </c>
      <c r="Q159" s="837">
        <v>1</v>
      </c>
      <c r="R159" s="832">
        <v>1</v>
      </c>
      <c r="S159" s="837">
        <v>1</v>
      </c>
      <c r="T159" s="836">
        <v>1</v>
      </c>
      <c r="U159" s="838">
        <v>1</v>
      </c>
    </row>
    <row r="160" spans="1:21" ht="14.4" customHeight="1" x14ac:dyDescent="0.3">
      <c r="A160" s="831">
        <v>30</v>
      </c>
      <c r="B160" s="832" t="s">
        <v>2476</v>
      </c>
      <c r="C160" s="832" t="s">
        <v>2484</v>
      </c>
      <c r="D160" s="833" t="s">
        <v>3515</v>
      </c>
      <c r="E160" s="834" t="s">
        <v>2490</v>
      </c>
      <c r="F160" s="832" t="s">
        <v>2477</v>
      </c>
      <c r="G160" s="832" t="s">
        <v>2804</v>
      </c>
      <c r="H160" s="832" t="s">
        <v>567</v>
      </c>
      <c r="I160" s="832" t="s">
        <v>2808</v>
      </c>
      <c r="J160" s="832" t="s">
        <v>2809</v>
      </c>
      <c r="K160" s="832" t="s">
        <v>2810</v>
      </c>
      <c r="L160" s="835">
        <v>1702.95</v>
      </c>
      <c r="M160" s="835">
        <v>1702.95</v>
      </c>
      <c r="N160" s="832">
        <v>1</v>
      </c>
      <c r="O160" s="836">
        <v>1</v>
      </c>
      <c r="P160" s="835"/>
      <c r="Q160" s="837">
        <v>0</v>
      </c>
      <c r="R160" s="832"/>
      <c r="S160" s="837">
        <v>0</v>
      </c>
      <c r="T160" s="836"/>
      <c r="U160" s="838">
        <v>0</v>
      </c>
    </row>
    <row r="161" spans="1:21" ht="14.4" customHeight="1" x14ac:dyDescent="0.3">
      <c r="A161" s="831">
        <v>30</v>
      </c>
      <c r="B161" s="832" t="s">
        <v>2476</v>
      </c>
      <c r="C161" s="832" t="s">
        <v>2484</v>
      </c>
      <c r="D161" s="833" t="s">
        <v>3515</v>
      </c>
      <c r="E161" s="834" t="s">
        <v>2490</v>
      </c>
      <c r="F161" s="832" t="s">
        <v>2477</v>
      </c>
      <c r="G161" s="832" t="s">
        <v>2804</v>
      </c>
      <c r="H161" s="832" t="s">
        <v>567</v>
      </c>
      <c r="I161" s="832" t="s">
        <v>2811</v>
      </c>
      <c r="J161" s="832" t="s">
        <v>2812</v>
      </c>
      <c r="K161" s="832" t="s">
        <v>2813</v>
      </c>
      <c r="L161" s="835">
        <v>244.5</v>
      </c>
      <c r="M161" s="835">
        <v>489</v>
      </c>
      <c r="N161" s="832">
        <v>2</v>
      </c>
      <c r="O161" s="836">
        <v>2</v>
      </c>
      <c r="P161" s="835">
        <v>244.5</v>
      </c>
      <c r="Q161" s="837">
        <v>0.5</v>
      </c>
      <c r="R161" s="832">
        <v>1</v>
      </c>
      <c r="S161" s="837">
        <v>0.5</v>
      </c>
      <c r="T161" s="836">
        <v>1</v>
      </c>
      <c r="U161" s="838">
        <v>0.5</v>
      </c>
    </row>
    <row r="162" spans="1:21" ht="14.4" customHeight="1" x14ac:dyDescent="0.3">
      <c r="A162" s="831">
        <v>30</v>
      </c>
      <c r="B162" s="832" t="s">
        <v>2476</v>
      </c>
      <c r="C162" s="832" t="s">
        <v>2484</v>
      </c>
      <c r="D162" s="833" t="s">
        <v>3515</v>
      </c>
      <c r="E162" s="834" t="s">
        <v>2490</v>
      </c>
      <c r="F162" s="832" t="s">
        <v>2477</v>
      </c>
      <c r="G162" s="832" t="s">
        <v>2578</v>
      </c>
      <c r="H162" s="832" t="s">
        <v>567</v>
      </c>
      <c r="I162" s="832" t="s">
        <v>2814</v>
      </c>
      <c r="J162" s="832" t="s">
        <v>2580</v>
      </c>
      <c r="K162" s="832" t="s">
        <v>2815</v>
      </c>
      <c r="L162" s="835">
        <v>17.239999999999998</v>
      </c>
      <c r="M162" s="835">
        <v>17.239999999999998</v>
      </c>
      <c r="N162" s="832">
        <v>1</v>
      </c>
      <c r="O162" s="836">
        <v>0.5</v>
      </c>
      <c r="P162" s="835"/>
      <c r="Q162" s="837">
        <v>0</v>
      </c>
      <c r="R162" s="832"/>
      <c r="S162" s="837">
        <v>0</v>
      </c>
      <c r="T162" s="836"/>
      <c r="U162" s="838">
        <v>0</v>
      </c>
    </row>
    <row r="163" spans="1:21" ht="14.4" customHeight="1" x14ac:dyDescent="0.3">
      <c r="A163" s="831">
        <v>30</v>
      </c>
      <c r="B163" s="832" t="s">
        <v>2476</v>
      </c>
      <c r="C163" s="832" t="s">
        <v>2484</v>
      </c>
      <c r="D163" s="833" t="s">
        <v>3515</v>
      </c>
      <c r="E163" s="834" t="s">
        <v>2490</v>
      </c>
      <c r="F163" s="832" t="s">
        <v>2477</v>
      </c>
      <c r="G163" s="832" t="s">
        <v>2582</v>
      </c>
      <c r="H163" s="832" t="s">
        <v>567</v>
      </c>
      <c r="I163" s="832" t="s">
        <v>2583</v>
      </c>
      <c r="J163" s="832" t="s">
        <v>2584</v>
      </c>
      <c r="K163" s="832" t="s">
        <v>2585</v>
      </c>
      <c r="L163" s="835">
        <v>26.37</v>
      </c>
      <c r="M163" s="835">
        <v>26.37</v>
      </c>
      <c r="N163" s="832">
        <v>1</v>
      </c>
      <c r="O163" s="836">
        <v>0.5</v>
      </c>
      <c r="P163" s="835"/>
      <c r="Q163" s="837">
        <v>0</v>
      </c>
      <c r="R163" s="832"/>
      <c r="S163" s="837">
        <v>0</v>
      </c>
      <c r="T163" s="836"/>
      <c r="U163" s="838">
        <v>0</v>
      </c>
    </row>
    <row r="164" spans="1:21" ht="14.4" customHeight="1" x14ac:dyDescent="0.3">
      <c r="A164" s="831">
        <v>30</v>
      </c>
      <c r="B164" s="832" t="s">
        <v>2476</v>
      </c>
      <c r="C164" s="832" t="s">
        <v>2484</v>
      </c>
      <c r="D164" s="833" t="s">
        <v>3515</v>
      </c>
      <c r="E164" s="834" t="s">
        <v>2490</v>
      </c>
      <c r="F164" s="832" t="s">
        <v>2477</v>
      </c>
      <c r="G164" s="832" t="s">
        <v>2582</v>
      </c>
      <c r="H164" s="832" t="s">
        <v>567</v>
      </c>
      <c r="I164" s="832" t="s">
        <v>2816</v>
      </c>
      <c r="J164" s="832" t="s">
        <v>2587</v>
      </c>
      <c r="K164" s="832" t="s">
        <v>2817</v>
      </c>
      <c r="L164" s="835">
        <v>0</v>
      </c>
      <c r="M164" s="835">
        <v>0</v>
      </c>
      <c r="N164" s="832">
        <v>1</v>
      </c>
      <c r="O164" s="836">
        <v>0.5</v>
      </c>
      <c r="P164" s="835">
        <v>0</v>
      </c>
      <c r="Q164" s="837"/>
      <c r="R164" s="832">
        <v>1</v>
      </c>
      <c r="S164" s="837">
        <v>1</v>
      </c>
      <c r="T164" s="836">
        <v>0.5</v>
      </c>
      <c r="U164" s="838">
        <v>1</v>
      </c>
    </row>
    <row r="165" spans="1:21" ht="14.4" customHeight="1" x14ac:dyDescent="0.3">
      <c r="A165" s="831">
        <v>30</v>
      </c>
      <c r="B165" s="832" t="s">
        <v>2476</v>
      </c>
      <c r="C165" s="832" t="s">
        <v>2484</v>
      </c>
      <c r="D165" s="833" t="s">
        <v>3515</v>
      </c>
      <c r="E165" s="834" t="s">
        <v>2490</v>
      </c>
      <c r="F165" s="832" t="s">
        <v>2477</v>
      </c>
      <c r="G165" s="832" t="s">
        <v>2582</v>
      </c>
      <c r="H165" s="832" t="s">
        <v>567</v>
      </c>
      <c r="I165" s="832" t="s">
        <v>2818</v>
      </c>
      <c r="J165" s="832" t="s">
        <v>2587</v>
      </c>
      <c r="K165" s="832" t="s">
        <v>2819</v>
      </c>
      <c r="L165" s="835">
        <v>0</v>
      </c>
      <c r="M165" s="835">
        <v>0</v>
      </c>
      <c r="N165" s="832">
        <v>1</v>
      </c>
      <c r="O165" s="836">
        <v>0.5</v>
      </c>
      <c r="P165" s="835">
        <v>0</v>
      </c>
      <c r="Q165" s="837"/>
      <c r="R165" s="832">
        <v>1</v>
      </c>
      <c r="S165" s="837">
        <v>1</v>
      </c>
      <c r="T165" s="836">
        <v>0.5</v>
      </c>
      <c r="U165" s="838">
        <v>1</v>
      </c>
    </row>
    <row r="166" spans="1:21" ht="14.4" customHeight="1" x14ac:dyDescent="0.3">
      <c r="A166" s="831">
        <v>30</v>
      </c>
      <c r="B166" s="832" t="s">
        <v>2476</v>
      </c>
      <c r="C166" s="832" t="s">
        <v>2484</v>
      </c>
      <c r="D166" s="833" t="s">
        <v>3515</v>
      </c>
      <c r="E166" s="834" t="s">
        <v>2490</v>
      </c>
      <c r="F166" s="832" t="s">
        <v>2477</v>
      </c>
      <c r="G166" s="832" t="s">
        <v>2582</v>
      </c>
      <c r="H166" s="832" t="s">
        <v>567</v>
      </c>
      <c r="I166" s="832" t="s">
        <v>2591</v>
      </c>
      <c r="J166" s="832" t="s">
        <v>2584</v>
      </c>
      <c r="K166" s="832" t="s">
        <v>2592</v>
      </c>
      <c r="L166" s="835">
        <v>10.55</v>
      </c>
      <c r="M166" s="835">
        <v>10.55</v>
      </c>
      <c r="N166" s="832">
        <v>1</v>
      </c>
      <c r="O166" s="836">
        <v>0.5</v>
      </c>
      <c r="P166" s="835">
        <v>10.55</v>
      </c>
      <c r="Q166" s="837">
        <v>1</v>
      </c>
      <c r="R166" s="832">
        <v>1</v>
      </c>
      <c r="S166" s="837">
        <v>1</v>
      </c>
      <c r="T166" s="836">
        <v>0.5</v>
      </c>
      <c r="U166" s="838">
        <v>1</v>
      </c>
    </row>
    <row r="167" spans="1:21" ht="14.4" customHeight="1" x14ac:dyDescent="0.3">
      <c r="A167" s="831">
        <v>30</v>
      </c>
      <c r="B167" s="832" t="s">
        <v>2476</v>
      </c>
      <c r="C167" s="832" t="s">
        <v>2484</v>
      </c>
      <c r="D167" s="833" t="s">
        <v>3515</v>
      </c>
      <c r="E167" s="834" t="s">
        <v>2490</v>
      </c>
      <c r="F167" s="832" t="s">
        <v>2477</v>
      </c>
      <c r="G167" s="832" t="s">
        <v>2582</v>
      </c>
      <c r="H167" s="832" t="s">
        <v>567</v>
      </c>
      <c r="I167" s="832" t="s">
        <v>2820</v>
      </c>
      <c r="J167" s="832" t="s">
        <v>2821</v>
      </c>
      <c r="K167" s="832" t="s">
        <v>2822</v>
      </c>
      <c r="L167" s="835">
        <v>31.65</v>
      </c>
      <c r="M167" s="835">
        <v>31.65</v>
      </c>
      <c r="N167" s="832">
        <v>1</v>
      </c>
      <c r="O167" s="836">
        <v>0.5</v>
      </c>
      <c r="P167" s="835"/>
      <c r="Q167" s="837">
        <v>0</v>
      </c>
      <c r="R167" s="832"/>
      <c r="S167" s="837">
        <v>0</v>
      </c>
      <c r="T167" s="836"/>
      <c r="U167" s="838">
        <v>0</v>
      </c>
    </row>
    <row r="168" spans="1:21" ht="14.4" customHeight="1" x14ac:dyDescent="0.3">
      <c r="A168" s="831">
        <v>30</v>
      </c>
      <c r="B168" s="832" t="s">
        <v>2476</v>
      </c>
      <c r="C168" s="832" t="s">
        <v>2484</v>
      </c>
      <c r="D168" s="833" t="s">
        <v>3515</v>
      </c>
      <c r="E168" s="834" t="s">
        <v>2490</v>
      </c>
      <c r="F168" s="832" t="s">
        <v>2477</v>
      </c>
      <c r="G168" s="832" t="s">
        <v>2582</v>
      </c>
      <c r="H168" s="832" t="s">
        <v>567</v>
      </c>
      <c r="I168" s="832" t="s">
        <v>2823</v>
      </c>
      <c r="J168" s="832" t="s">
        <v>1491</v>
      </c>
      <c r="K168" s="832" t="s">
        <v>2817</v>
      </c>
      <c r="L168" s="835">
        <v>0</v>
      </c>
      <c r="M168" s="835">
        <v>0</v>
      </c>
      <c r="N168" s="832">
        <v>1</v>
      </c>
      <c r="O168" s="836">
        <v>0.5</v>
      </c>
      <c r="P168" s="835">
        <v>0</v>
      </c>
      <c r="Q168" s="837"/>
      <c r="R168" s="832">
        <v>1</v>
      </c>
      <c r="S168" s="837">
        <v>1</v>
      </c>
      <c r="T168" s="836">
        <v>0.5</v>
      </c>
      <c r="U168" s="838">
        <v>1</v>
      </c>
    </row>
    <row r="169" spans="1:21" ht="14.4" customHeight="1" x14ac:dyDescent="0.3">
      <c r="A169" s="831">
        <v>30</v>
      </c>
      <c r="B169" s="832" t="s">
        <v>2476</v>
      </c>
      <c r="C169" s="832" t="s">
        <v>2484</v>
      </c>
      <c r="D169" s="833" t="s">
        <v>3515</v>
      </c>
      <c r="E169" s="834" t="s">
        <v>2490</v>
      </c>
      <c r="F169" s="832" t="s">
        <v>2477</v>
      </c>
      <c r="G169" s="832" t="s">
        <v>2582</v>
      </c>
      <c r="H169" s="832" t="s">
        <v>567</v>
      </c>
      <c r="I169" s="832" t="s">
        <v>2824</v>
      </c>
      <c r="J169" s="832" t="s">
        <v>626</v>
      </c>
      <c r="K169" s="832" t="s">
        <v>2825</v>
      </c>
      <c r="L169" s="835">
        <v>31.65</v>
      </c>
      <c r="M169" s="835">
        <v>31.65</v>
      </c>
      <c r="N169" s="832">
        <v>1</v>
      </c>
      <c r="O169" s="836">
        <v>1</v>
      </c>
      <c r="P169" s="835"/>
      <c r="Q169" s="837">
        <v>0</v>
      </c>
      <c r="R169" s="832"/>
      <c r="S169" s="837">
        <v>0</v>
      </c>
      <c r="T169" s="836"/>
      <c r="U169" s="838">
        <v>0</v>
      </c>
    </row>
    <row r="170" spans="1:21" ht="14.4" customHeight="1" x14ac:dyDescent="0.3">
      <c r="A170" s="831">
        <v>30</v>
      </c>
      <c r="B170" s="832" t="s">
        <v>2476</v>
      </c>
      <c r="C170" s="832" t="s">
        <v>2484</v>
      </c>
      <c r="D170" s="833" t="s">
        <v>3515</v>
      </c>
      <c r="E170" s="834" t="s">
        <v>2490</v>
      </c>
      <c r="F170" s="832" t="s">
        <v>2477</v>
      </c>
      <c r="G170" s="832" t="s">
        <v>2582</v>
      </c>
      <c r="H170" s="832" t="s">
        <v>567</v>
      </c>
      <c r="I170" s="832" t="s">
        <v>2826</v>
      </c>
      <c r="J170" s="832" t="s">
        <v>1491</v>
      </c>
      <c r="K170" s="832" t="s">
        <v>2819</v>
      </c>
      <c r="L170" s="835">
        <v>0</v>
      </c>
      <c r="M170" s="835">
        <v>0</v>
      </c>
      <c r="N170" s="832">
        <v>4</v>
      </c>
      <c r="O170" s="836">
        <v>3</v>
      </c>
      <c r="P170" s="835">
        <v>0</v>
      </c>
      <c r="Q170" s="837"/>
      <c r="R170" s="832">
        <v>1</v>
      </c>
      <c r="S170" s="837">
        <v>0.25</v>
      </c>
      <c r="T170" s="836">
        <v>0.5</v>
      </c>
      <c r="U170" s="838">
        <v>0.16666666666666666</v>
      </c>
    </row>
    <row r="171" spans="1:21" ht="14.4" customHeight="1" x14ac:dyDescent="0.3">
      <c r="A171" s="831">
        <v>30</v>
      </c>
      <c r="B171" s="832" t="s">
        <v>2476</v>
      </c>
      <c r="C171" s="832" t="s">
        <v>2484</v>
      </c>
      <c r="D171" s="833" t="s">
        <v>3515</v>
      </c>
      <c r="E171" s="834" t="s">
        <v>2490</v>
      </c>
      <c r="F171" s="832" t="s">
        <v>2477</v>
      </c>
      <c r="G171" s="832" t="s">
        <v>2827</v>
      </c>
      <c r="H171" s="832" t="s">
        <v>567</v>
      </c>
      <c r="I171" s="832" t="s">
        <v>2828</v>
      </c>
      <c r="J171" s="832" t="s">
        <v>2829</v>
      </c>
      <c r="K171" s="832" t="s">
        <v>1585</v>
      </c>
      <c r="L171" s="835">
        <v>0</v>
      </c>
      <c r="M171" s="835">
        <v>0</v>
      </c>
      <c r="N171" s="832">
        <v>1</v>
      </c>
      <c r="O171" s="836">
        <v>1</v>
      </c>
      <c r="P171" s="835">
        <v>0</v>
      </c>
      <c r="Q171" s="837"/>
      <c r="R171" s="832">
        <v>1</v>
      </c>
      <c r="S171" s="837">
        <v>1</v>
      </c>
      <c r="T171" s="836">
        <v>1</v>
      </c>
      <c r="U171" s="838">
        <v>1</v>
      </c>
    </row>
    <row r="172" spans="1:21" ht="14.4" customHeight="1" x14ac:dyDescent="0.3">
      <c r="A172" s="831">
        <v>30</v>
      </c>
      <c r="B172" s="832" t="s">
        <v>2476</v>
      </c>
      <c r="C172" s="832" t="s">
        <v>2484</v>
      </c>
      <c r="D172" s="833" t="s">
        <v>3515</v>
      </c>
      <c r="E172" s="834" t="s">
        <v>2490</v>
      </c>
      <c r="F172" s="832" t="s">
        <v>2477</v>
      </c>
      <c r="G172" s="832" t="s">
        <v>2601</v>
      </c>
      <c r="H172" s="832" t="s">
        <v>567</v>
      </c>
      <c r="I172" s="832" t="s">
        <v>2830</v>
      </c>
      <c r="J172" s="832" t="s">
        <v>2831</v>
      </c>
      <c r="K172" s="832" t="s">
        <v>2832</v>
      </c>
      <c r="L172" s="835">
        <v>61.24</v>
      </c>
      <c r="M172" s="835">
        <v>367.44</v>
      </c>
      <c r="N172" s="832">
        <v>6</v>
      </c>
      <c r="O172" s="836">
        <v>1</v>
      </c>
      <c r="P172" s="835">
        <v>183.72</v>
      </c>
      <c r="Q172" s="837">
        <v>0.5</v>
      </c>
      <c r="R172" s="832">
        <v>3</v>
      </c>
      <c r="S172" s="837">
        <v>0.5</v>
      </c>
      <c r="T172" s="836">
        <v>0.5</v>
      </c>
      <c r="U172" s="838">
        <v>0.5</v>
      </c>
    </row>
    <row r="173" spans="1:21" ht="14.4" customHeight="1" x14ac:dyDescent="0.3">
      <c r="A173" s="831">
        <v>30</v>
      </c>
      <c r="B173" s="832" t="s">
        <v>2476</v>
      </c>
      <c r="C173" s="832" t="s">
        <v>2484</v>
      </c>
      <c r="D173" s="833" t="s">
        <v>3515</v>
      </c>
      <c r="E173" s="834" t="s">
        <v>2490</v>
      </c>
      <c r="F173" s="832" t="s">
        <v>2477</v>
      </c>
      <c r="G173" s="832" t="s">
        <v>2601</v>
      </c>
      <c r="H173" s="832" t="s">
        <v>567</v>
      </c>
      <c r="I173" s="832" t="s">
        <v>2833</v>
      </c>
      <c r="J173" s="832" t="s">
        <v>2831</v>
      </c>
      <c r="K173" s="832" t="s">
        <v>2834</v>
      </c>
      <c r="L173" s="835">
        <v>48.84</v>
      </c>
      <c r="M173" s="835">
        <v>146.52000000000001</v>
      </c>
      <c r="N173" s="832">
        <v>3</v>
      </c>
      <c r="O173" s="836">
        <v>0.5</v>
      </c>
      <c r="P173" s="835">
        <v>146.52000000000001</v>
      </c>
      <c r="Q173" s="837">
        <v>1</v>
      </c>
      <c r="R173" s="832">
        <v>3</v>
      </c>
      <c r="S173" s="837">
        <v>1</v>
      </c>
      <c r="T173" s="836">
        <v>0.5</v>
      </c>
      <c r="U173" s="838">
        <v>1</v>
      </c>
    </row>
    <row r="174" spans="1:21" ht="14.4" customHeight="1" x14ac:dyDescent="0.3">
      <c r="A174" s="831">
        <v>30</v>
      </c>
      <c r="B174" s="832" t="s">
        <v>2476</v>
      </c>
      <c r="C174" s="832" t="s">
        <v>2484</v>
      </c>
      <c r="D174" s="833" t="s">
        <v>3515</v>
      </c>
      <c r="E174" s="834" t="s">
        <v>2490</v>
      </c>
      <c r="F174" s="832" t="s">
        <v>2477</v>
      </c>
      <c r="G174" s="832" t="s">
        <v>2835</v>
      </c>
      <c r="H174" s="832" t="s">
        <v>567</v>
      </c>
      <c r="I174" s="832" t="s">
        <v>2836</v>
      </c>
      <c r="J174" s="832" t="s">
        <v>862</v>
      </c>
      <c r="K174" s="832" t="s">
        <v>2837</v>
      </c>
      <c r="L174" s="835">
        <v>248.55</v>
      </c>
      <c r="M174" s="835">
        <v>497.1</v>
      </c>
      <c r="N174" s="832">
        <v>2</v>
      </c>
      <c r="O174" s="836">
        <v>2</v>
      </c>
      <c r="P174" s="835">
        <v>497.1</v>
      </c>
      <c r="Q174" s="837">
        <v>1</v>
      </c>
      <c r="R174" s="832">
        <v>2</v>
      </c>
      <c r="S174" s="837">
        <v>1</v>
      </c>
      <c r="T174" s="836">
        <v>2</v>
      </c>
      <c r="U174" s="838">
        <v>1</v>
      </c>
    </row>
    <row r="175" spans="1:21" ht="14.4" customHeight="1" x14ac:dyDescent="0.3">
      <c r="A175" s="831">
        <v>30</v>
      </c>
      <c r="B175" s="832" t="s">
        <v>2476</v>
      </c>
      <c r="C175" s="832" t="s">
        <v>2484</v>
      </c>
      <c r="D175" s="833" t="s">
        <v>3515</v>
      </c>
      <c r="E175" s="834" t="s">
        <v>2490</v>
      </c>
      <c r="F175" s="832" t="s">
        <v>2477</v>
      </c>
      <c r="G175" s="832" t="s">
        <v>2838</v>
      </c>
      <c r="H175" s="832" t="s">
        <v>567</v>
      </c>
      <c r="I175" s="832" t="s">
        <v>2839</v>
      </c>
      <c r="J175" s="832" t="s">
        <v>2840</v>
      </c>
      <c r="K175" s="832" t="s">
        <v>2841</v>
      </c>
      <c r="L175" s="835">
        <v>195.77</v>
      </c>
      <c r="M175" s="835">
        <v>195.77</v>
      </c>
      <c r="N175" s="832">
        <v>1</v>
      </c>
      <c r="O175" s="836">
        <v>1</v>
      </c>
      <c r="P175" s="835">
        <v>195.77</v>
      </c>
      <c r="Q175" s="837">
        <v>1</v>
      </c>
      <c r="R175" s="832">
        <v>1</v>
      </c>
      <c r="S175" s="837">
        <v>1</v>
      </c>
      <c r="T175" s="836">
        <v>1</v>
      </c>
      <c r="U175" s="838">
        <v>1</v>
      </c>
    </row>
    <row r="176" spans="1:21" ht="14.4" customHeight="1" x14ac:dyDescent="0.3">
      <c r="A176" s="831">
        <v>30</v>
      </c>
      <c r="B176" s="832" t="s">
        <v>2476</v>
      </c>
      <c r="C176" s="832" t="s">
        <v>2484</v>
      </c>
      <c r="D176" s="833" t="s">
        <v>3515</v>
      </c>
      <c r="E176" s="834" t="s">
        <v>2490</v>
      </c>
      <c r="F176" s="832" t="s">
        <v>2477</v>
      </c>
      <c r="G176" s="832" t="s">
        <v>2842</v>
      </c>
      <c r="H176" s="832" t="s">
        <v>567</v>
      </c>
      <c r="I176" s="832" t="s">
        <v>2843</v>
      </c>
      <c r="J176" s="832" t="s">
        <v>2844</v>
      </c>
      <c r="K176" s="832" t="s">
        <v>1969</v>
      </c>
      <c r="L176" s="835">
        <v>38.56</v>
      </c>
      <c r="M176" s="835">
        <v>192.8</v>
      </c>
      <c r="N176" s="832">
        <v>5</v>
      </c>
      <c r="O176" s="836">
        <v>1.5</v>
      </c>
      <c r="P176" s="835">
        <v>115.68</v>
      </c>
      <c r="Q176" s="837">
        <v>0.6</v>
      </c>
      <c r="R176" s="832">
        <v>3</v>
      </c>
      <c r="S176" s="837">
        <v>0.6</v>
      </c>
      <c r="T176" s="836">
        <v>1</v>
      </c>
      <c r="U176" s="838">
        <v>0.66666666666666663</v>
      </c>
    </row>
    <row r="177" spans="1:21" ht="14.4" customHeight="1" x14ac:dyDescent="0.3">
      <c r="A177" s="831">
        <v>30</v>
      </c>
      <c r="B177" s="832" t="s">
        <v>2476</v>
      </c>
      <c r="C177" s="832" t="s">
        <v>2484</v>
      </c>
      <c r="D177" s="833" t="s">
        <v>3515</v>
      </c>
      <c r="E177" s="834" t="s">
        <v>2490</v>
      </c>
      <c r="F177" s="832" t="s">
        <v>2477</v>
      </c>
      <c r="G177" s="832" t="s">
        <v>2842</v>
      </c>
      <c r="H177" s="832" t="s">
        <v>567</v>
      </c>
      <c r="I177" s="832" t="s">
        <v>2845</v>
      </c>
      <c r="J177" s="832" t="s">
        <v>1530</v>
      </c>
      <c r="K177" s="832" t="s">
        <v>1969</v>
      </c>
      <c r="L177" s="835">
        <v>38.56</v>
      </c>
      <c r="M177" s="835">
        <v>192.8</v>
      </c>
      <c r="N177" s="832">
        <v>5</v>
      </c>
      <c r="O177" s="836">
        <v>1.5</v>
      </c>
      <c r="P177" s="835">
        <v>115.68</v>
      </c>
      <c r="Q177" s="837">
        <v>0.6</v>
      </c>
      <c r="R177" s="832">
        <v>3</v>
      </c>
      <c r="S177" s="837">
        <v>0.6</v>
      </c>
      <c r="T177" s="836">
        <v>1</v>
      </c>
      <c r="U177" s="838">
        <v>0.66666666666666663</v>
      </c>
    </row>
    <row r="178" spans="1:21" ht="14.4" customHeight="1" x14ac:dyDescent="0.3">
      <c r="A178" s="831">
        <v>30</v>
      </c>
      <c r="B178" s="832" t="s">
        <v>2476</v>
      </c>
      <c r="C178" s="832" t="s">
        <v>2484</v>
      </c>
      <c r="D178" s="833" t="s">
        <v>3515</v>
      </c>
      <c r="E178" s="834" t="s">
        <v>2490</v>
      </c>
      <c r="F178" s="832" t="s">
        <v>2477</v>
      </c>
      <c r="G178" s="832" t="s">
        <v>2846</v>
      </c>
      <c r="H178" s="832" t="s">
        <v>595</v>
      </c>
      <c r="I178" s="832" t="s">
        <v>2847</v>
      </c>
      <c r="J178" s="832" t="s">
        <v>2154</v>
      </c>
      <c r="K178" s="832" t="s">
        <v>2848</v>
      </c>
      <c r="L178" s="835">
        <v>140.96</v>
      </c>
      <c r="M178" s="835">
        <v>140.96</v>
      </c>
      <c r="N178" s="832">
        <v>1</v>
      </c>
      <c r="O178" s="836">
        <v>0.5</v>
      </c>
      <c r="P178" s="835">
        <v>140.96</v>
      </c>
      <c r="Q178" s="837">
        <v>1</v>
      </c>
      <c r="R178" s="832">
        <v>1</v>
      </c>
      <c r="S178" s="837">
        <v>1</v>
      </c>
      <c r="T178" s="836">
        <v>0.5</v>
      </c>
      <c r="U178" s="838">
        <v>1</v>
      </c>
    </row>
    <row r="179" spans="1:21" ht="14.4" customHeight="1" x14ac:dyDescent="0.3">
      <c r="A179" s="831">
        <v>30</v>
      </c>
      <c r="B179" s="832" t="s">
        <v>2476</v>
      </c>
      <c r="C179" s="832" t="s">
        <v>2484</v>
      </c>
      <c r="D179" s="833" t="s">
        <v>3515</v>
      </c>
      <c r="E179" s="834" t="s">
        <v>2490</v>
      </c>
      <c r="F179" s="832" t="s">
        <v>2477</v>
      </c>
      <c r="G179" s="832" t="s">
        <v>2608</v>
      </c>
      <c r="H179" s="832" t="s">
        <v>567</v>
      </c>
      <c r="I179" s="832" t="s">
        <v>2849</v>
      </c>
      <c r="J179" s="832" t="s">
        <v>2850</v>
      </c>
      <c r="K179" s="832" t="s">
        <v>2851</v>
      </c>
      <c r="L179" s="835">
        <v>56.17</v>
      </c>
      <c r="M179" s="835">
        <v>112.34</v>
      </c>
      <c r="N179" s="832">
        <v>2</v>
      </c>
      <c r="O179" s="836">
        <v>0.5</v>
      </c>
      <c r="P179" s="835">
        <v>112.34</v>
      </c>
      <c r="Q179" s="837">
        <v>1</v>
      </c>
      <c r="R179" s="832">
        <v>2</v>
      </c>
      <c r="S179" s="837">
        <v>1</v>
      </c>
      <c r="T179" s="836">
        <v>0.5</v>
      </c>
      <c r="U179" s="838">
        <v>1</v>
      </c>
    </row>
    <row r="180" spans="1:21" ht="14.4" customHeight="1" x14ac:dyDescent="0.3">
      <c r="A180" s="831">
        <v>30</v>
      </c>
      <c r="B180" s="832" t="s">
        <v>2476</v>
      </c>
      <c r="C180" s="832" t="s">
        <v>2484</v>
      </c>
      <c r="D180" s="833" t="s">
        <v>3515</v>
      </c>
      <c r="E180" s="834" t="s">
        <v>2490</v>
      </c>
      <c r="F180" s="832" t="s">
        <v>2477</v>
      </c>
      <c r="G180" s="832" t="s">
        <v>2608</v>
      </c>
      <c r="H180" s="832" t="s">
        <v>567</v>
      </c>
      <c r="I180" s="832" t="s">
        <v>2852</v>
      </c>
      <c r="J180" s="832" t="s">
        <v>1201</v>
      </c>
      <c r="K180" s="832" t="s">
        <v>1931</v>
      </c>
      <c r="L180" s="835">
        <v>86.41</v>
      </c>
      <c r="M180" s="835">
        <v>86.41</v>
      </c>
      <c r="N180" s="832">
        <v>1</v>
      </c>
      <c r="O180" s="836">
        <v>0.5</v>
      </c>
      <c r="P180" s="835">
        <v>86.41</v>
      </c>
      <c r="Q180" s="837">
        <v>1</v>
      </c>
      <c r="R180" s="832">
        <v>1</v>
      </c>
      <c r="S180" s="837">
        <v>1</v>
      </c>
      <c r="T180" s="836">
        <v>0.5</v>
      </c>
      <c r="U180" s="838">
        <v>1</v>
      </c>
    </row>
    <row r="181" spans="1:21" ht="14.4" customHeight="1" x14ac:dyDescent="0.3">
      <c r="A181" s="831">
        <v>30</v>
      </c>
      <c r="B181" s="832" t="s">
        <v>2476</v>
      </c>
      <c r="C181" s="832" t="s">
        <v>2484</v>
      </c>
      <c r="D181" s="833" t="s">
        <v>3515</v>
      </c>
      <c r="E181" s="834" t="s">
        <v>2490</v>
      </c>
      <c r="F181" s="832" t="s">
        <v>2477</v>
      </c>
      <c r="G181" s="832" t="s">
        <v>2853</v>
      </c>
      <c r="H181" s="832" t="s">
        <v>595</v>
      </c>
      <c r="I181" s="832" t="s">
        <v>2854</v>
      </c>
      <c r="J181" s="832" t="s">
        <v>2855</v>
      </c>
      <c r="K181" s="832" t="s">
        <v>2856</v>
      </c>
      <c r="L181" s="835">
        <v>32.869999999999997</v>
      </c>
      <c r="M181" s="835">
        <v>32.869999999999997</v>
      </c>
      <c r="N181" s="832">
        <v>1</v>
      </c>
      <c r="O181" s="836">
        <v>0.5</v>
      </c>
      <c r="P181" s="835">
        <v>32.869999999999997</v>
      </c>
      <c r="Q181" s="837">
        <v>1</v>
      </c>
      <c r="R181" s="832">
        <v>1</v>
      </c>
      <c r="S181" s="837">
        <v>1</v>
      </c>
      <c r="T181" s="836">
        <v>0.5</v>
      </c>
      <c r="U181" s="838">
        <v>1</v>
      </c>
    </row>
    <row r="182" spans="1:21" ht="14.4" customHeight="1" x14ac:dyDescent="0.3">
      <c r="A182" s="831">
        <v>30</v>
      </c>
      <c r="B182" s="832" t="s">
        <v>2476</v>
      </c>
      <c r="C182" s="832" t="s">
        <v>2484</v>
      </c>
      <c r="D182" s="833" t="s">
        <v>3515</v>
      </c>
      <c r="E182" s="834" t="s">
        <v>2490</v>
      </c>
      <c r="F182" s="832" t="s">
        <v>2477</v>
      </c>
      <c r="G182" s="832" t="s">
        <v>2857</v>
      </c>
      <c r="H182" s="832" t="s">
        <v>567</v>
      </c>
      <c r="I182" s="832" t="s">
        <v>2858</v>
      </c>
      <c r="J182" s="832" t="s">
        <v>1294</v>
      </c>
      <c r="K182" s="832" t="s">
        <v>1995</v>
      </c>
      <c r="L182" s="835">
        <v>41.32</v>
      </c>
      <c r="M182" s="835">
        <v>41.32</v>
      </c>
      <c r="N182" s="832">
        <v>1</v>
      </c>
      <c r="O182" s="836">
        <v>0.5</v>
      </c>
      <c r="P182" s="835">
        <v>41.32</v>
      </c>
      <c r="Q182" s="837">
        <v>1</v>
      </c>
      <c r="R182" s="832">
        <v>1</v>
      </c>
      <c r="S182" s="837">
        <v>1</v>
      </c>
      <c r="T182" s="836">
        <v>0.5</v>
      </c>
      <c r="U182" s="838">
        <v>1</v>
      </c>
    </row>
    <row r="183" spans="1:21" ht="14.4" customHeight="1" x14ac:dyDescent="0.3">
      <c r="A183" s="831">
        <v>30</v>
      </c>
      <c r="B183" s="832" t="s">
        <v>2476</v>
      </c>
      <c r="C183" s="832" t="s">
        <v>2484</v>
      </c>
      <c r="D183" s="833" t="s">
        <v>3515</v>
      </c>
      <c r="E183" s="834" t="s">
        <v>2490</v>
      </c>
      <c r="F183" s="832" t="s">
        <v>2477</v>
      </c>
      <c r="G183" s="832" t="s">
        <v>2857</v>
      </c>
      <c r="H183" s="832" t="s">
        <v>595</v>
      </c>
      <c r="I183" s="832" t="s">
        <v>1996</v>
      </c>
      <c r="J183" s="832" t="s">
        <v>667</v>
      </c>
      <c r="K183" s="832" t="s">
        <v>668</v>
      </c>
      <c r="L183" s="835">
        <v>10.65</v>
      </c>
      <c r="M183" s="835">
        <v>31.950000000000003</v>
      </c>
      <c r="N183" s="832">
        <v>3</v>
      </c>
      <c r="O183" s="836">
        <v>0.5</v>
      </c>
      <c r="P183" s="835">
        <v>31.950000000000003</v>
      </c>
      <c r="Q183" s="837">
        <v>1</v>
      </c>
      <c r="R183" s="832">
        <v>3</v>
      </c>
      <c r="S183" s="837">
        <v>1</v>
      </c>
      <c r="T183" s="836">
        <v>0.5</v>
      </c>
      <c r="U183" s="838">
        <v>1</v>
      </c>
    </row>
    <row r="184" spans="1:21" ht="14.4" customHeight="1" x14ac:dyDescent="0.3">
      <c r="A184" s="831">
        <v>30</v>
      </c>
      <c r="B184" s="832" t="s">
        <v>2476</v>
      </c>
      <c r="C184" s="832" t="s">
        <v>2484</v>
      </c>
      <c r="D184" s="833" t="s">
        <v>3515</v>
      </c>
      <c r="E184" s="834" t="s">
        <v>2490</v>
      </c>
      <c r="F184" s="832" t="s">
        <v>2477</v>
      </c>
      <c r="G184" s="832" t="s">
        <v>2857</v>
      </c>
      <c r="H184" s="832" t="s">
        <v>595</v>
      </c>
      <c r="I184" s="832" t="s">
        <v>2859</v>
      </c>
      <c r="J184" s="832" t="s">
        <v>667</v>
      </c>
      <c r="K184" s="832" t="s">
        <v>671</v>
      </c>
      <c r="L184" s="835">
        <v>17.559999999999999</v>
      </c>
      <c r="M184" s="835">
        <v>105.35999999999999</v>
      </c>
      <c r="N184" s="832">
        <v>6</v>
      </c>
      <c r="O184" s="836">
        <v>1.5</v>
      </c>
      <c r="P184" s="835">
        <v>52.679999999999993</v>
      </c>
      <c r="Q184" s="837">
        <v>0.5</v>
      </c>
      <c r="R184" s="832">
        <v>3</v>
      </c>
      <c r="S184" s="837">
        <v>0.5</v>
      </c>
      <c r="T184" s="836">
        <v>0.5</v>
      </c>
      <c r="U184" s="838">
        <v>0.33333333333333331</v>
      </c>
    </row>
    <row r="185" spans="1:21" ht="14.4" customHeight="1" x14ac:dyDescent="0.3">
      <c r="A185" s="831">
        <v>30</v>
      </c>
      <c r="B185" s="832" t="s">
        <v>2476</v>
      </c>
      <c r="C185" s="832" t="s">
        <v>2484</v>
      </c>
      <c r="D185" s="833" t="s">
        <v>3515</v>
      </c>
      <c r="E185" s="834" t="s">
        <v>2490</v>
      </c>
      <c r="F185" s="832" t="s">
        <v>2477</v>
      </c>
      <c r="G185" s="832" t="s">
        <v>2614</v>
      </c>
      <c r="H185" s="832" t="s">
        <v>595</v>
      </c>
      <c r="I185" s="832" t="s">
        <v>1950</v>
      </c>
      <c r="J185" s="832" t="s">
        <v>866</v>
      </c>
      <c r="K185" s="832" t="s">
        <v>1951</v>
      </c>
      <c r="L185" s="835">
        <v>490.89</v>
      </c>
      <c r="M185" s="835">
        <v>490.89</v>
      </c>
      <c r="N185" s="832">
        <v>1</v>
      </c>
      <c r="O185" s="836">
        <v>1</v>
      </c>
      <c r="P185" s="835">
        <v>490.89</v>
      </c>
      <c r="Q185" s="837">
        <v>1</v>
      </c>
      <c r="R185" s="832">
        <v>1</v>
      </c>
      <c r="S185" s="837">
        <v>1</v>
      </c>
      <c r="T185" s="836">
        <v>1</v>
      </c>
      <c r="U185" s="838">
        <v>1</v>
      </c>
    </row>
    <row r="186" spans="1:21" ht="14.4" customHeight="1" x14ac:dyDescent="0.3">
      <c r="A186" s="831">
        <v>30</v>
      </c>
      <c r="B186" s="832" t="s">
        <v>2476</v>
      </c>
      <c r="C186" s="832" t="s">
        <v>2484</v>
      </c>
      <c r="D186" s="833" t="s">
        <v>3515</v>
      </c>
      <c r="E186" s="834" t="s">
        <v>2490</v>
      </c>
      <c r="F186" s="832" t="s">
        <v>2477</v>
      </c>
      <c r="G186" s="832" t="s">
        <v>2614</v>
      </c>
      <c r="H186" s="832" t="s">
        <v>595</v>
      </c>
      <c r="I186" s="832" t="s">
        <v>1944</v>
      </c>
      <c r="J186" s="832" t="s">
        <v>866</v>
      </c>
      <c r="K186" s="832" t="s">
        <v>1945</v>
      </c>
      <c r="L186" s="835">
        <v>923.74</v>
      </c>
      <c r="M186" s="835">
        <v>2771.2200000000003</v>
      </c>
      <c r="N186" s="832">
        <v>3</v>
      </c>
      <c r="O186" s="836">
        <v>2</v>
      </c>
      <c r="P186" s="835">
        <v>2771.2200000000003</v>
      </c>
      <c r="Q186" s="837">
        <v>1</v>
      </c>
      <c r="R186" s="832">
        <v>3</v>
      </c>
      <c r="S186" s="837">
        <v>1</v>
      </c>
      <c r="T186" s="836">
        <v>2</v>
      </c>
      <c r="U186" s="838">
        <v>1</v>
      </c>
    </row>
    <row r="187" spans="1:21" ht="14.4" customHeight="1" x14ac:dyDescent="0.3">
      <c r="A187" s="831">
        <v>30</v>
      </c>
      <c r="B187" s="832" t="s">
        <v>2476</v>
      </c>
      <c r="C187" s="832" t="s">
        <v>2484</v>
      </c>
      <c r="D187" s="833" t="s">
        <v>3515</v>
      </c>
      <c r="E187" s="834" t="s">
        <v>2490</v>
      </c>
      <c r="F187" s="832" t="s">
        <v>2477</v>
      </c>
      <c r="G187" s="832" t="s">
        <v>2615</v>
      </c>
      <c r="H187" s="832" t="s">
        <v>567</v>
      </c>
      <c r="I187" s="832" t="s">
        <v>2616</v>
      </c>
      <c r="J187" s="832" t="s">
        <v>819</v>
      </c>
      <c r="K187" s="832" t="s">
        <v>2617</v>
      </c>
      <c r="L187" s="835">
        <v>57.28</v>
      </c>
      <c r="M187" s="835">
        <v>57.28</v>
      </c>
      <c r="N187" s="832">
        <v>1</v>
      </c>
      <c r="O187" s="836">
        <v>0.5</v>
      </c>
      <c r="P187" s="835">
        <v>57.28</v>
      </c>
      <c r="Q187" s="837">
        <v>1</v>
      </c>
      <c r="R187" s="832">
        <v>1</v>
      </c>
      <c r="S187" s="837">
        <v>1</v>
      </c>
      <c r="T187" s="836">
        <v>0.5</v>
      </c>
      <c r="U187" s="838">
        <v>1</v>
      </c>
    </row>
    <row r="188" spans="1:21" ht="14.4" customHeight="1" x14ac:dyDescent="0.3">
      <c r="A188" s="831">
        <v>30</v>
      </c>
      <c r="B188" s="832" t="s">
        <v>2476</v>
      </c>
      <c r="C188" s="832" t="s">
        <v>2484</v>
      </c>
      <c r="D188" s="833" t="s">
        <v>3515</v>
      </c>
      <c r="E188" s="834" t="s">
        <v>2490</v>
      </c>
      <c r="F188" s="832" t="s">
        <v>2477</v>
      </c>
      <c r="G188" s="832" t="s">
        <v>2860</v>
      </c>
      <c r="H188" s="832" t="s">
        <v>567</v>
      </c>
      <c r="I188" s="832" t="s">
        <v>2861</v>
      </c>
      <c r="J188" s="832" t="s">
        <v>2862</v>
      </c>
      <c r="K188" s="832" t="s">
        <v>2379</v>
      </c>
      <c r="L188" s="835">
        <v>105.32</v>
      </c>
      <c r="M188" s="835">
        <v>105.32</v>
      </c>
      <c r="N188" s="832">
        <v>1</v>
      </c>
      <c r="O188" s="836">
        <v>0.5</v>
      </c>
      <c r="P188" s="835"/>
      <c r="Q188" s="837">
        <v>0</v>
      </c>
      <c r="R188" s="832"/>
      <c r="S188" s="837">
        <v>0</v>
      </c>
      <c r="T188" s="836"/>
      <c r="U188" s="838">
        <v>0</v>
      </c>
    </row>
    <row r="189" spans="1:21" ht="14.4" customHeight="1" x14ac:dyDescent="0.3">
      <c r="A189" s="831">
        <v>30</v>
      </c>
      <c r="B189" s="832" t="s">
        <v>2476</v>
      </c>
      <c r="C189" s="832" t="s">
        <v>2484</v>
      </c>
      <c r="D189" s="833" t="s">
        <v>3515</v>
      </c>
      <c r="E189" s="834" t="s">
        <v>2490</v>
      </c>
      <c r="F189" s="832" t="s">
        <v>2477</v>
      </c>
      <c r="G189" s="832" t="s">
        <v>2863</v>
      </c>
      <c r="H189" s="832" t="s">
        <v>567</v>
      </c>
      <c r="I189" s="832" t="s">
        <v>2864</v>
      </c>
      <c r="J189" s="832" t="s">
        <v>647</v>
      </c>
      <c r="K189" s="832" t="s">
        <v>2865</v>
      </c>
      <c r="L189" s="835">
        <v>35.25</v>
      </c>
      <c r="M189" s="835">
        <v>246.75</v>
      </c>
      <c r="N189" s="832">
        <v>7</v>
      </c>
      <c r="O189" s="836">
        <v>3</v>
      </c>
      <c r="P189" s="835">
        <v>176.25</v>
      </c>
      <c r="Q189" s="837">
        <v>0.7142857142857143</v>
      </c>
      <c r="R189" s="832">
        <v>5</v>
      </c>
      <c r="S189" s="837">
        <v>0.7142857142857143</v>
      </c>
      <c r="T189" s="836">
        <v>2</v>
      </c>
      <c r="U189" s="838">
        <v>0.66666666666666663</v>
      </c>
    </row>
    <row r="190" spans="1:21" ht="14.4" customHeight="1" x14ac:dyDescent="0.3">
      <c r="A190" s="831">
        <v>30</v>
      </c>
      <c r="B190" s="832" t="s">
        <v>2476</v>
      </c>
      <c r="C190" s="832" t="s">
        <v>2484</v>
      </c>
      <c r="D190" s="833" t="s">
        <v>3515</v>
      </c>
      <c r="E190" s="834" t="s">
        <v>2490</v>
      </c>
      <c r="F190" s="832" t="s">
        <v>2477</v>
      </c>
      <c r="G190" s="832" t="s">
        <v>2618</v>
      </c>
      <c r="H190" s="832" t="s">
        <v>595</v>
      </c>
      <c r="I190" s="832" t="s">
        <v>2619</v>
      </c>
      <c r="J190" s="832" t="s">
        <v>2620</v>
      </c>
      <c r="K190" s="832" t="s">
        <v>2621</v>
      </c>
      <c r="L190" s="835">
        <v>31.09</v>
      </c>
      <c r="M190" s="835">
        <v>93.27</v>
      </c>
      <c r="N190" s="832">
        <v>3</v>
      </c>
      <c r="O190" s="836">
        <v>0.5</v>
      </c>
      <c r="P190" s="835">
        <v>93.27</v>
      </c>
      <c r="Q190" s="837">
        <v>1</v>
      </c>
      <c r="R190" s="832">
        <v>3</v>
      </c>
      <c r="S190" s="837">
        <v>1</v>
      </c>
      <c r="T190" s="836">
        <v>0.5</v>
      </c>
      <c r="U190" s="838">
        <v>1</v>
      </c>
    </row>
    <row r="191" spans="1:21" ht="14.4" customHeight="1" x14ac:dyDescent="0.3">
      <c r="A191" s="831">
        <v>30</v>
      </c>
      <c r="B191" s="832" t="s">
        <v>2476</v>
      </c>
      <c r="C191" s="832" t="s">
        <v>2484</v>
      </c>
      <c r="D191" s="833" t="s">
        <v>3515</v>
      </c>
      <c r="E191" s="834" t="s">
        <v>2490</v>
      </c>
      <c r="F191" s="832" t="s">
        <v>2477</v>
      </c>
      <c r="G191" s="832" t="s">
        <v>2618</v>
      </c>
      <c r="H191" s="832" t="s">
        <v>567</v>
      </c>
      <c r="I191" s="832" t="s">
        <v>2866</v>
      </c>
      <c r="J191" s="832" t="s">
        <v>2867</v>
      </c>
      <c r="K191" s="832" t="s">
        <v>2868</v>
      </c>
      <c r="L191" s="835">
        <v>101.56</v>
      </c>
      <c r="M191" s="835">
        <v>101.56</v>
      </c>
      <c r="N191" s="832">
        <v>1</v>
      </c>
      <c r="O191" s="836">
        <v>0.5</v>
      </c>
      <c r="P191" s="835"/>
      <c r="Q191" s="837">
        <v>0</v>
      </c>
      <c r="R191" s="832"/>
      <c r="S191" s="837">
        <v>0</v>
      </c>
      <c r="T191" s="836"/>
      <c r="U191" s="838">
        <v>0</v>
      </c>
    </row>
    <row r="192" spans="1:21" ht="14.4" customHeight="1" x14ac:dyDescent="0.3">
      <c r="A192" s="831">
        <v>30</v>
      </c>
      <c r="B192" s="832" t="s">
        <v>2476</v>
      </c>
      <c r="C192" s="832" t="s">
        <v>2484</v>
      </c>
      <c r="D192" s="833" t="s">
        <v>3515</v>
      </c>
      <c r="E192" s="834" t="s">
        <v>2490</v>
      </c>
      <c r="F192" s="832" t="s">
        <v>2477</v>
      </c>
      <c r="G192" s="832" t="s">
        <v>2869</v>
      </c>
      <c r="H192" s="832" t="s">
        <v>567</v>
      </c>
      <c r="I192" s="832" t="s">
        <v>2870</v>
      </c>
      <c r="J192" s="832" t="s">
        <v>2871</v>
      </c>
      <c r="K192" s="832" t="s">
        <v>2865</v>
      </c>
      <c r="L192" s="835">
        <v>174.59</v>
      </c>
      <c r="M192" s="835">
        <v>174.59</v>
      </c>
      <c r="N192" s="832">
        <v>1</v>
      </c>
      <c r="O192" s="836">
        <v>1</v>
      </c>
      <c r="P192" s="835">
        <v>174.59</v>
      </c>
      <c r="Q192" s="837">
        <v>1</v>
      </c>
      <c r="R192" s="832">
        <v>1</v>
      </c>
      <c r="S192" s="837">
        <v>1</v>
      </c>
      <c r="T192" s="836">
        <v>1</v>
      </c>
      <c r="U192" s="838">
        <v>1</v>
      </c>
    </row>
    <row r="193" spans="1:21" ht="14.4" customHeight="1" x14ac:dyDescent="0.3">
      <c r="A193" s="831">
        <v>30</v>
      </c>
      <c r="B193" s="832" t="s">
        <v>2476</v>
      </c>
      <c r="C193" s="832" t="s">
        <v>2484</v>
      </c>
      <c r="D193" s="833" t="s">
        <v>3515</v>
      </c>
      <c r="E193" s="834" t="s">
        <v>2490</v>
      </c>
      <c r="F193" s="832" t="s">
        <v>2477</v>
      </c>
      <c r="G193" s="832" t="s">
        <v>2622</v>
      </c>
      <c r="H193" s="832" t="s">
        <v>567</v>
      </c>
      <c r="I193" s="832" t="s">
        <v>2872</v>
      </c>
      <c r="J193" s="832" t="s">
        <v>904</v>
      </c>
      <c r="K193" s="832" t="s">
        <v>2873</v>
      </c>
      <c r="L193" s="835">
        <v>103.67</v>
      </c>
      <c r="M193" s="835">
        <v>103.67</v>
      </c>
      <c r="N193" s="832">
        <v>1</v>
      </c>
      <c r="O193" s="836">
        <v>1</v>
      </c>
      <c r="P193" s="835">
        <v>103.67</v>
      </c>
      <c r="Q193" s="837">
        <v>1</v>
      </c>
      <c r="R193" s="832">
        <v>1</v>
      </c>
      <c r="S193" s="837">
        <v>1</v>
      </c>
      <c r="T193" s="836">
        <v>1</v>
      </c>
      <c r="U193" s="838">
        <v>1</v>
      </c>
    </row>
    <row r="194" spans="1:21" ht="14.4" customHeight="1" x14ac:dyDescent="0.3">
      <c r="A194" s="831">
        <v>30</v>
      </c>
      <c r="B194" s="832" t="s">
        <v>2476</v>
      </c>
      <c r="C194" s="832" t="s">
        <v>2484</v>
      </c>
      <c r="D194" s="833" t="s">
        <v>3515</v>
      </c>
      <c r="E194" s="834" t="s">
        <v>2490</v>
      </c>
      <c r="F194" s="832" t="s">
        <v>2477</v>
      </c>
      <c r="G194" s="832" t="s">
        <v>2622</v>
      </c>
      <c r="H194" s="832" t="s">
        <v>567</v>
      </c>
      <c r="I194" s="832" t="s">
        <v>2874</v>
      </c>
      <c r="J194" s="832" t="s">
        <v>2875</v>
      </c>
      <c r="K194" s="832" t="s">
        <v>2876</v>
      </c>
      <c r="L194" s="835">
        <v>115.18</v>
      </c>
      <c r="M194" s="835">
        <v>230.36</v>
      </c>
      <c r="N194" s="832">
        <v>2</v>
      </c>
      <c r="O194" s="836">
        <v>1</v>
      </c>
      <c r="P194" s="835">
        <v>230.36</v>
      </c>
      <c r="Q194" s="837">
        <v>1</v>
      </c>
      <c r="R194" s="832">
        <v>2</v>
      </c>
      <c r="S194" s="837">
        <v>1</v>
      </c>
      <c r="T194" s="836">
        <v>1</v>
      </c>
      <c r="U194" s="838">
        <v>1</v>
      </c>
    </row>
    <row r="195" spans="1:21" ht="14.4" customHeight="1" x14ac:dyDescent="0.3">
      <c r="A195" s="831">
        <v>30</v>
      </c>
      <c r="B195" s="832" t="s">
        <v>2476</v>
      </c>
      <c r="C195" s="832" t="s">
        <v>2484</v>
      </c>
      <c r="D195" s="833" t="s">
        <v>3515</v>
      </c>
      <c r="E195" s="834" t="s">
        <v>2490</v>
      </c>
      <c r="F195" s="832" t="s">
        <v>2477</v>
      </c>
      <c r="G195" s="832" t="s">
        <v>2622</v>
      </c>
      <c r="H195" s="832" t="s">
        <v>567</v>
      </c>
      <c r="I195" s="832" t="s">
        <v>2877</v>
      </c>
      <c r="J195" s="832" t="s">
        <v>904</v>
      </c>
      <c r="K195" s="832" t="s">
        <v>2878</v>
      </c>
      <c r="L195" s="835">
        <v>103.67</v>
      </c>
      <c r="M195" s="835">
        <v>103.67</v>
      </c>
      <c r="N195" s="832">
        <v>1</v>
      </c>
      <c r="O195" s="836">
        <v>1</v>
      </c>
      <c r="P195" s="835"/>
      <c r="Q195" s="837">
        <v>0</v>
      </c>
      <c r="R195" s="832"/>
      <c r="S195" s="837">
        <v>0</v>
      </c>
      <c r="T195" s="836"/>
      <c r="U195" s="838">
        <v>0</v>
      </c>
    </row>
    <row r="196" spans="1:21" ht="14.4" customHeight="1" x14ac:dyDescent="0.3">
      <c r="A196" s="831">
        <v>30</v>
      </c>
      <c r="B196" s="832" t="s">
        <v>2476</v>
      </c>
      <c r="C196" s="832" t="s">
        <v>2484</v>
      </c>
      <c r="D196" s="833" t="s">
        <v>3515</v>
      </c>
      <c r="E196" s="834" t="s">
        <v>2490</v>
      </c>
      <c r="F196" s="832" t="s">
        <v>2477</v>
      </c>
      <c r="G196" s="832" t="s">
        <v>2625</v>
      </c>
      <c r="H196" s="832" t="s">
        <v>567</v>
      </c>
      <c r="I196" s="832" t="s">
        <v>2879</v>
      </c>
      <c r="J196" s="832" t="s">
        <v>2880</v>
      </c>
      <c r="K196" s="832" t="s">
        <v>2881</v>
      </c>
      <c r="L196" s="835">
        <v>56.45</v>
      </c>
      <c r="M196" s="835">
        <v>112.9</v>
      </c>
      <c r="N196" s="832">
        <v>2</v>
      </c>
      <c r="O196" s="836">
        <v>2</v>
      </c>
      <c r="P196" s="835"/>
      <c r="Q196" s="837">
        <v>0</v>
      </c>
      <c r="R196" s="832"/>
      <c r="S196" s="837">
        <v>0</v>
      </c>
      <c r="T196" s="836"/>
      <c r="U196" s="838">
        <v>0</v>
      </c>
    </row>
    <row r="197" spans="1:21" ht="14.4" customHeight="1" x14ac:dyDescent="0.3">
      <c r="A197" s="831">
        <v>30</v>
      </c>
      <c r="B197" s="832" t="s">
        <v>2476</v>
      </c>
      <c r="C197" s="832" t="s">
        <v>2484</v>
      </c>
      <c r="D197" s="833" t="s">
        <v>3515</v>
      </c>
      <c r="E197" s="834" t="s">
        <v>2490</v>
      </c>
      <c r="F197" s="832" t="s">
        <v>2477</v>
      </c>
      <c r="G197" s="832" t="s">
        <v>2625</v>
      </c>
      <c r="H197" s="832" t="s">
        <v>595</v>
      </c>
      <c r="I197" s="832" t="s">
        <v>1893</v>
      </c>
      <c r="J197" s="832" t="s">
        <v>1894</v>
      </c>
      <c r="K197" s="832" t="s">
        <v>1895</v>
      </c>
      <c r="L197" s="835">
        <v>16.12</v>
      </c>
      <c r="M197" s="835">
        <v>48.36</v>
      </c>
      <c r="N197" s="832">
        <v>3</v>
      </c>
      <c r="O197" s="836">
        <v>0.5</v>
      </c>
      <c r="P197" s="835">
        <v>48.36</v>
      </c>
      <c r="Q197" s="837">
        <v>1</v>
      </c>
      <c r="R197" s="832">
        <v>3</v>
      </c>
      <c r="S197" s="837">
        <v>1</v>
      </c>
      <c r="T197" s="836">
        <v>0.5</v>
      </c>
      <c r="U197" s="838">
        <v>1</v>
      </c>
    </row>
    <row r="198" spans="1:21" ht="14.4" customHeight="1" x14ac:dyDescent="0.3">
      <c r="A198" s="831">
        <v>30</v>
      </c>
      <c r="B198" s="832" t="s">
        <v>2476</v>
      </c>
      <c r="C198" s="832" t="s">
        <v>2484</v>
      </c>
      <c r="D198" s="833" t="s">
        <v>3515</v>
      </c>
      <c r="E198" s="834" t="s">
        <v>2490</v>
      </c>
      <c r="F198" s="832" t="s">
        <v>2477</v>
      </c>
      <c r="G198" s="832" t="s">
        <v>2882</v>
      </c>
      <c r="H198" s="832" t="s">
        <v>567</v>
      </c>
      <c r="I198" s="832" t="s">
        <v>2883</v>
      </c>
      <c r="J198" s="832" t="s">
        <v>2884</v>
      </c>
      <c r="K198" s="832" t="s">
        <v>2885</v>
      </c>
      <c r="L198" s="835">
        <v>173.31</v>
      </c>
      <c r="M198" s="835">
        <v>173.31</v>
      </c>
      <c r="N198" s="832">
        <v>1</v>
      </c>
      <c r="O198" s="836">
        <v>0.5</v>
      </c>
      <c r="P198" s="835"/>
      <c r="Q198" s="837">
        <v>0</v>
      </c>
      <c r="R198" s="832"/>
      <c r="S198" s="837">
        <v>0</v>
      </c>
      <c r="T198" s="836"/>
      <c r="U198" s="838">
        <v>0</v>
      </c>
    </row>
    <row r="199" spans="1:21" ht="14.4" customHeight="1" x14ac:dyDescent="0.3">
      <c r="A199" s="831">
        <v>30</v>
      </c>
      <c r="B199" s="832" t="s">
        <v>2476</v>
      </c>
      <c r="C199" s="832" t="s">
        <v>2484</v>
      </c>
      <c r="D199" s="833" t="s">
        <v>3515</v>
      </c>
      <c r="E199" s="834" t="s">
        <v>2490</v>
      </c>
      <c r="F199" s="832" t="s">
        <v>2477</v>
      </c>
      <c r="G199" s="832" t="s">
        <v>2626</v>
      </c>
      <c r="H199" s="832" t="s">
        <v>595</v>
      </c>
      <c r="I199" s="832" t="s">
        <v>2028</v>
      </c>
      <c r="J199" s="832" t="s">
        <v>1160</v>
      </c>
      <c r="K199" s="832" t="s">
        <v>2029</v>
      </c>
      <c r="L199" s="835">
        <v>143.09</v>
      </c>
      <c r="M199" s="835">
        <v>143.09</v>
      </c>
      <c r="N199" s="832">
        <v>1</v>
      </c>
      <c r="O199" s="836">
        <v>1</v>
      </c>
      <c r="P199" s="835">
        <v>143.09</v>
      </c>
      <c r="Q199" s="837">
        <v>1</v>
      </c>
      <c r="R199" s="832">
        <v>1</v>
      </c>
      <c r="S199" s="837">
        <v>1</v>
      </c>
      <c r="T199" s="836">
        <v>1</v>
      </c>
      <c r="U199" s="838">
        <v>1</v>
      </c>
    </row>
    <row r="200" spans="1:21" ht="14.4" customHeight="1" x14ac:dyDescent="0.3">
      <c r="A200" s="831">
        <v>30</v>
      </c>
      <c r="B200" s="832" t="s">
        <v>2476</v>
      </c>
      <c r="C200" s="832" t="s">
        <v>2484</v>
      </c>
      <c r="D200" s="833" t="s">
        <v>3515</v>
      </c>
      <c r="E200" s="834" t="s">
        <v>2490</v>
      </c>
      <c r="F200" s="832" t="s">
        <v>2477</v>
      </c>
      <c r="G200" s="832" t="s">
        <v>2627</v>
      </c>
      <c r="H200" s="832" t="s">
        <v>595</v>
      </c>
      <c r="I200" s="832" t="s">
        <v>2384</v>
      </c>
      <c r="J200" s="832" t="s">
        <v>2048</v>
      </c>
      <c r="K200" s="832" t="s">
        <v>2385</v>
      </c>
      <c r="L200" s="835">
        <v>352.37</v>
      </c>
      <c r="M200" s="835">
        <v>352.37</v>
      </c>
      <c r="N200" s="832">
        <v>1</v>
      </c>
      <c r="O200" s="836">
        <v>1</v>
      </c>
      <c r="P200" s="835"/>
      <c r="Q200" s="837">
        <v>0</v>
      </c>
      <c r="R200" s="832"/>
      <c r="S200" s="837">
        <v>0</v>
      </c>
      <c r="T200" s="836"/>
      <c r="U200" s="838">
        <v>0</v>
      </c>
    </row>
    <row r="201" spans="1:21" ht="14.4" customHeight="1" x14ac:dyDescent="0.3">
      <c r="A201" s="831">
        <v>30</v>
      </c>
      <c r="B201" s="832" t="s">
        <v>2476</v>
      </c>
      <c r="C201" s="832" t="s">
        <v>2484</v>
      </c>
      <c r="D201" s="833" t="s">
        <v>3515</v>
      </c>
      <c r="E201" s="834" t="s">
        <v>2490</v>
      </c>
      <c r="F201" s="832" t="s">
        <v>2477</v>
      </c>
      <c r="G201" s="832" t="s">
        <v>2628</v>
      </c>
      <c r="H201" s="832" t="s">
        <v>567</v>
      </c>
      <c r="I201" s="832" t="s">
        <v>2886</v>
      </c>
      <c r="J201" s="832" t="s">
        <v>2630</v>
      </c>
      <c r="K201" s="832" t="s">
        <v>2887</v>
      </c>
      <c r="L201" s="835">
        <v>218.62</v>
      </c>
      <c r="M201" s="835">
        <v>655.86</v>
      </c>
      <c r="N201" s="832">
        <v>3</v>
      </c>
      <c r="O201" s="836">
        <v>2.5</v>
      </c>
      <c r="P201" s="835"/>
      <c r="Q201" s="837">
        <v>0</v>
      </c>
      <c r="R201" s="832"/>
      <c r="S201" s="837">
        <v>0</v>
      </c>
      <c r="T201" s="836"/>
      <c r="U201" s="838">
        <v>0</v>
      </c>
    </row>
    <row r="202" spans="1:21" ht="14.4" customHeight="1" x14ac:dyDescent="0.3">
      <c r="A202" s="831">
        <v>30</v>
      </c>
      <c r="B202" s="832" t="s">
        <v>2476</v>
      </c>
      <c r="C202" s="832" t="s">
        <v>2484</v>
      </c>
      <c r="D202" s="833" t="s">
        <v>3515</v>
      </c>
      <c r="E202" s="834" t="s">
        <v>2490</v>
      </c>
      <c r="F202" s="832" t="s">
        <v>2477</v>
      </c>
      <c r="G202" s="832" t="s">
        <v>2628</v>
      </c>
      <c r="H202" s="832" t="s">
        <v>567</v>
      </c>
      <c r="I202" s="832" t="s">
        <v>2888</v>
      </c>
      <c r="J202" s="832" t="s">
        <v>2630</v>
      </c>
      <c r="K202" s="832" t="s">
        <v>2889</v>
      </c>
      <c r="L202" s="835">
        <v>437.23</v>
      </c>
      <c r="M202" s="835">
        <v>437.23</v>
      </c>
      <c r="N202" s="832">
        <v>1</v>
      </c>
      <c r="O202" s="836">
        <v>1</v>
      </c>
      <c r="P202" s="835"/>
      <c r="Q202" s="837">
        <v>0</v>
      </c>
      <c r="R202" s="832"/>
      <c r="S202" s="837">
        <v>0</v>
      </c>
      <c r="T202" s="836"/>
      <c r="U202" s="838">
        <v>0</v>
      </c>
    </row>
    <row r="203" spans="1:21" ht="14.4" customHeight="1" x14ac:dyDescent="0.3">
      <c r="A203" s="831">
        <v>30</v>
      </c>
      <c r="B203" s="832" t="s">
        <v>2476</v>
      </c>
      <c r="C203" s="832" t="s">
        <v>2484</v>
      </c>
      <c r="D203" s="833" t="s">
        <v>3515</v>
      </c>
      <c r="E203" s="834" t="s">
        <v>2490</v>
      </c>
      <c r="F203" s="832" t="s">
        <v>2477</v>
      </c>
      <c r="G203" s="832" t="s">
        <v>2890</v>
      </c>
      <c r="H203" s="832" t="s">
        <v>567</v>
      </c>
      <c r="I203" s="832" t="s">
        <v>2891</v>
      </c>
      <c r="J203" s="832" t="s">
        <v>2892</v>
      </c>
      <c r="K203" s="832" t="s">
        <v>2893</v>
      </c>
      <c r="L203" s="835">
        <v>0</v>
      </c>
      <c r="M203" s="835">
        <v>0</v>
      </c>
      <c r="N203" s="832">
        <v>3</v>
      </c>
      <c r="O203" s="836">
        <v>1</v>
      </c>
      <c r="P203" s="835">
        <v>0</v>
      </c>
      <c r="Q203" s="837"/>
      <c r="R203" s="832">
        <v>2</v>
      </c>
      <c r="S203" s="837">
        <v>0.66666666666666663</v>
      </c>
      <c r="T203" s="836">
        <v>0.5</v>
      </c>
      <c r="U203" s="838">
        <v>0.5</v>
      </c>
    </row>
    <row r="204" spans="1:21" ht="14.4" customHeight="1" x14ac:dyDescent="0.3">
      <c r="A204" s="831">
        <v>30</v>
      </c>
      <c r="B204" s="832" t="s">
        <v>2476</v>
      </c>
      <c r="C204" s="832" t="s">
        <v>2484</v>
      </c>
      <c r="D204" s="833" t="s">
        <v>3515</v>
      </c>
      <c r="E204" s="834" t="s">
        <v>2490</v>
      </c>
      <c r="F204" s="832" t="s">
        <v>2477</v>
      </c>
      <c r="G204" s="832" t="s">
        <v>2894</v>
      </c>
      <c r="H204" s="832" t="s">
        <v>567</v>
      </c>
      <c r="I204" s="832" t="s">
        <v>2895</v>
      </c>
      <c r="J204" s="832" t="s">
        <v>2896</v>
      </c>
      <c r="K204" s="832" t="s">
        <v>1964</v>
      </c>
      <c r="L204" s="835">
        <v>160.1</v>
      </c>
      <c r="M204" s="835">
        <v>160.1</v>
      </c>
      <c r="N204" s="832">
        <v>1</v>
      </c>
      <c r="O204" s="836">
        <v>0.5</v>
      </c>
      <c r="P204" s="835"/>
      <c r="Q204" s="837">
        <v>0</v>
      </c>
      <c r="R204" s="832"/>
      <c r="S204" s="837">
        <v>0</v>
      </c>
      <c r="T204" s="836"/>
      <c r="U204" s="838">
        <v>0</v>
      </c>
    </row>
    <row r="205" spans="1:21" ht="14.4" customHeight="1" x14ac:dyDescent="0.3">
      <c r="A205" s="831">
        <v>30</v>
      </c>
      <c r="B205" s="832" t="s">
        <v>2476</v>
      </c>
      <c r="C205" s="832" t="s">
        <v>2484</v>
      </c>
      <c r="D205" s="833" t="s">
        <v>3515</v>
      </c>
      <c r="E205" s="834" t="s">
        <v>2490</v>
      </c>
      <c r="F205" s="832" t="s">
        <v>2477</v>
      </c>
      <c r="G205" s="832" t="s">
        <v>2897</v>
      </c>
      <c r="H205" s="832" t="s">
        <v>567</v>
      </c>
      <c r="I205" s="832" t="s">
        <v>2898</v>
      </c>
      <c r="J205" s="832" t="s">
        <v>2899</v>
      </c>
      <c r="K205" s="832" t="s">
        <v>2900</v>
      </c>
      <c r="L205" s="835">
        <v>0</v>
      </c>
      <c r="M205" s="835">
        <v>0</v>
      </c>
      <c r="N205" s="832">
        <v>1</v>
      </c>
      <c r="O205" s="836">
        <v>0.5</v>
      </c>
      <c r="P205" s="835"/>
      <c r="Q205" s="837"/>
      <c r="R205" s="832"/>
      <c r="S205" s="837">
        <v>0</v>
      </c>
      <c r="T205" s="836"/>
      <c r="U205" s="838">
        <v>0</v>
      </c>
    </row>
    <row r="206" spans="1:21" ht="14.4" customHeight="1" x14ac:dyDescent="0.3">
      <c r="A206" s="831">
        <v>30</v>
      </c>
      <c r="B206" s="832" t="s">
        <v>2476</v>
      </c>
      <c r="C206" s="832" t="s">
        <v>2484</v>
      </c>
      <c r="D206" s="833" t="s">
        <v>3515</v>
      </c>
      <c r="E206" s="834" t="s">
        <v>2490</v>
      </c>
      <c r="F206" s="832" t="s">
        <v>2477</v>
      </c>
      <c r="G206" s="832" t="s">
        <v>2632</v>
      </c>
      <c r="H206" s="832" t="s">
        <v>595</v>
      </c>
      <c r="I206" s="832" t="s">
        <v>2033</v>
      </c>
      <c r="J206" s="832" t="s">
        <v>2032</v>
      </c>
      <c r="K206" s="832" t="s">
        <v>2034</v>
      </c>
      <c r="L206" s="835">
        <v>10.34</v>
      </c>
      <c r="M206" s="835">
        <v>72.38</v>
      </c>
      <c r="N206" s="832">
        <v>7</v>
      </c>
      <c r="O206" s="836">
        <v>1.5</v>
      </c>
      <c r="P206" s="835"/>
      <c r="Q206" s="837">
        <v>0</v>
      </c>
      <c r="R206" s="832"/>
      <c r="S206" s="837">
        <v>0</v>
      </c>
      <c r="T206" s="836"/>
      <c r="U206" s="838">
        <v>0</v>
      </c>
    </row>
    <row r="207" spans="1:21" ht="14.4" customHeight="1" x14ac:dyDescent="0.3">
      <c r="A207" s="831">
        <v>30</v>
      </c>
      <c r="B207" s="832" t="s">
        <v>2476</v>
      </c>
      <c r="C207" s="832" t="s">
        <v>2484</v>
      </c>
      <c r="D207" s="833" t="s">
        <v>3515</v>
      </c>
      <c r="E207" s="834" t="s">
        <v>2490</v>
      </c>
      <c r="F207" s="832" t="s">
        <v>2477</v>
      </c>
      <c r="G207" s="832" t="s">
        <v>2632</v>
      </c>
      <c r="H207" s="832" t="s">
        <v>595</v>
      </c>
      <c r="I207" s="832" t="s">
        <v>2035</v>
      </c>
      <c r="J207" s="832" t="s">
        <v>2032</v>
      </c>
      <c r="K207" s="832" t="s">
        <v>2036</v>
      </c>
      <c r="L207" s="835">
        <v>15.9</v>
      </c>
      <c r="M207" s="835">
        <v>238.5</v>
      </c>
      <c r="N207" s="832">
        <v>15</v>
      </c>
      <c r="O207" s="836">
        <v>2.5</v>
      </c>
      <c r="P207" s="835">
        <v>174.9</v>
      </c>
      <c r="Q207" s="837">
        <v>0.73333333333333339</v>
      </c>
      <c r="R207" s="832">
        <v>11</v>
      </c>
      <c r="S207" s="837">
        <v>0.73333333333333328</v>
      </c>
      <c r="T207" s="836">
        <v>1.5</v>
      </c>
      <c r="U207" s="838">
        <v>0.6</v>
      </c>
    </row>
    <row r="208" spans="1:21" ht="14.4" customHeight="1" x14ac:dyDescent="0.3">
      <c r="A208" s="831">
        <v>30</v>
      </c>
      <c r="B208" s="832" t="s">
        <v>2476</v>
      </c>
      <c r="C208" s="832" t="s">
        <v>2484</v>
      </c>
      <c r="D208" s="833" t="s">
        <v>3515</v>
      </c>
      <c r="E208" s="834" t="s">
        <v>2490</v>
      </c>
      <c r="F208" s="832" t="s">
        <v>2477</v>
      </c>
      <c r="G208" s="832" t="s">
        <v>2632</v>
      </c>
      <c r="H208" s="832" t="s">
        <v>595</v>
      </c>
      <c r="I208" s="832" t="s">
        <v>2037</v>
      </c>
      <c r="J208" s="832" t="s">
        <v>2032</v>
      </c>
      <c r="K208" s="832" t="s">
        <v>2020</v>
      </c>
      <c r="L208" s="835">
        <v>47.7</v>
      </c>
      <c r="M208" s="835">
        <v>47.7</v>
      </c>
      <c r="N208" s="832">
        <v>1</v>
      </c>
      <c r="O208" s="836">
        <v>0.5</v>
      </c>
      <c r="P208" s="835">
        <v>47.7</v>
      </c>
      <c r="Q208" s="837">
        <v>1</v>
      </c>
      <c r="R208" s="832">
        <v>1</v>
      </c>
      <c r="S208" s="837">
        <v>1</v>
      </c>
      <c r="T208" s="836">
        <v>0.5</v>
      </c>
      <c r="U208" s="838">
        <v>1</v>
      </c>
    </row>
    <row r="209" spans="1:21" ht="14.4" customHeight="1" x14ac:dyDescent="0.3">
      <c r="A209" s="831">
        <v>30</v>
      </c>
      <c r="B209" s="832" t="s">
        <v>2476</v>
      </c>
      <c r="C209" s="832" t="s">
        <v>2484</v>
      </c>
      <c r="D209" s="833" t="s">
        <v>3515</v>
      </c>
      <c r="E209" s="834" t="s">
        <v>2490</v>
      </c>
      <c r="F209" s="832" t="s">
        <v>2477</v>
      </c>
      <c r="G209" s="832" t="s">
        <v>2901</v>
      </c>
      <c r="H209" s="832" t="s">
        <v>567</v>
      </c>
      <c r="I209" s="832" t="s">
        <v>2902</v>
      </c>
      <c r="J209" s="832" t="s">
        <v>2903</v>
      </c>
      <c r="K209" s="832" t="s">
        <v>2904</v>
      </c>
      <c r="L209" s="835">
        <v>117.46</v>
      </c>
      <c r="M209" s="835">
        <v>352.38</v>
      </c>
      <c r="N209" s="832">
        <v>3</v>
      </c>
      <c r="O209" s="836">
        <v>1</v>
      </c>
      <c r="P209" s="835"/>
      <c r="Q209" s="837">
        <v>0</v>
      </c>
      <c r="R209" s="832"/>
      <c r="S209" s="837">
        <v>0</v>
      </c>
      <c r="T209" s="836"/>
      <c r="U209" s="838">
        <v>0</v>
      </c>
    </row>
    <row r="210" spans="1:21" ht="14.4" customHeight="1" x14ac:dyDescent="0.3">
      <c r="A210" s="831">
        <v>30</v>
      </c>
      <c r="B210" s="832" t="s">
        <v>2476</v>
      </c>
      <c r="C210" s="832" t="s">
        <v>2484</v>
      </c>
      <c r="D210" s="833" t="s">
        <v>3515</v>
      </c>
      <c r="E210" s="834" t="s">
        <v>2490</v>
      </c>
      <c r="F210" s="832" t="s">
        <v>2477</v>
      </c>
      <c r="G210" s="832" t="s">
        <v>2901</v>
      </c>
      <c r="H210" s="832" t="s">
        <v>567</v>
      </c>
      <c r="I210" s="832" t="s">
        <v>2905</v>
      </c>
      <c r="J210" s="832" t="s">
        <v>2903</v>
      </c>
      <c r="K210" s="832" t="s">
        <v>2906</v>
      </c>
      <c r="L210" s="835">
        <v>58.73</v>
      </c>
      <c r="M210" s="835">
        <v>293.64999999999998</v>
      </c>
      <c r="N210" s="832">
        <v>5</v>
      </c>
      <c r="O210" s="836">
        <v>2</v>
      </c>
      <c r="P210" s="835"/>
      <c r="Q210" s="837">
        <v>0</v>
      </c>
      <c r="R210" s="832"/>
      <c r="S210" s="837">
        <v>0</v>
      </c>
      <c r="T210" s="836"/>
      <c r="U210" s="838">
        <v>0</v>
      </c>
    </row>
    <row r="211" spans="1:21" ht="14.4" customHeight="1" x14ac:dyDescent="0.3">
      <c r="A211" s="831">
        <v>30</v>
      </c>
      <c r="B211" s="832" t="s">
        <v>2476</v>
      </c>
      <c r="C211" s="832" t="s">
        <v>2484</v>
      </c>
      <c r="D211" s="833" t="s">
        <v>3515</v>
      </c>
      <c r="E211" s="834" t="s">
        <v>2490</v>
      </c>
      <c r="F211" s="832" t="s">
        <v>2477</v>
      </c>
      <c r="G211" s="832" t="s">
        <v>2907</v>
      </c>
      <c r="H211" s="832" t="s">
        <v>567</v>
      </c>
      <c r="I211" s="832" t="s">
        <v>2908</v>
      </c>
      <c r="J211" s="832" t="s">
        <v>2909</v>
      </c>
      <c r="K211" s="832" t="s">
        <v>1003</v>
      </c>
      <c r="L211" s="835">
        <v>1544.99</v>
      </c>
      <c r="M211" s="835">
        <v>1544.99</v>
      </c>
      <c r="N211" s="832">
        <v>1</v>
      </c>
      <c r="O211" s="836">
        <v>0.5</v>
      </c>
      <c r="P211" s="835"/>
      <c r="Q211" s="837">
        <v>0</v>
      </c>
      <c r="R211" s="832"/>
      <c r="S211" s="837">
        <v>0</v>
      </c>
      <c r="T211" s="836"/>
      <c r="U211" s="838">
        <v>0</v>
      </c>
    </row>
    <row r="212" spans="1:21" ht="14.4" customHeight="1" x14ac:dyDescent="0.3">
      <c r="A212" s="831">
        <v>30</v>
      </c>
      <c r="B212" s="832" t="s">
        <v>2476</v>
      </c>
      <c r="C212" s="832" t="s">
        <v>2484</v>
      </c>
      <c r="D212" s="833" t="s">
        <v>3515</v>
      </c>
      <c r="E212" s="834" t="s">
        <v>2490</v>
      </c>
      <c r="F212" s="832" t="s">
        <v>2477</v>
      </c>
      <c r="G212" s="832" t="s">
        <v>2910</v>
      </c>
      <c r="H212" s="832" t="s">
        <v>567</v>
      </c>
      <c r="I212" s="832" t="s">
        <v>2911</v>
      </c>
      <c r="J212" s="832" t="s">
        <v>2912</v>
      </c>
      <c r="K212" s="832" t="s">
        <v>2913</v>
      </c>
      <c r="L212" s="835">
        <v>352.3</v>
      </c>
      <c r="M212" s="835">
        <v>1056.9000000000001</v>
      </c>
      <c r="N212" s="832">
        <v>3</v>
      </c>
      <c r="O212" s="836">
        <v>1</v>
      </c>
      <c r="P212" s="835">
        <v>1056.9000000000001</v>
      </c>
      <c r="Q212" s="837">
        <v>1</v>
      </c>
      <c r="R212" s="832">
        <v>3</v>
      </c>
      <c r="S212" s="837">
        <v>1</v>
      </c>
      <c r="T212" s="836">
        <v>1</v>
      </c>
      <c r="U212" s="838">
        <v>1</v>
      </c>
    </row>
    <row r="213" spans="1:21" ht="14.4" customHeight="1" x14ac:dyDescent="0.3">
      <c r="A213" s="831">
        <v>30</v>
      </c>
      <c r="B213" s="832" t="s">
        <v>2476</v>
      </c>
      <c r="C213" s="832" t="s">
        <v>2484</v>
      </c>
      <c r="D213" s="833" t="s">
        <v>3515</v>
      </c>
      <c r="E213" s="834" t="s">
        <v>2490</v>
      </c>
      <c r="F213" s="832" t="s">
        <v>2477</v>
      </c>
      <c r="G213" s="832" t="s">
        <v>2633</v>
      </c>
      <c r="H213" s="832" t="s">
        <v>567</v>
      </c>
      <c r="I213" s="832" t="s">
        <v>2914</v>
      </c>
      <c r="J213" s="832" t="s">
        <v>2635</v>
      </c>
      <c r="K213" s="832" t="s">
        <v>2705</v>
      </c>
      <c r="L213" s="835">
        <v>430.05</v>
      </c>
      <c r="M213" s="835">
        <v>1290.1500000000001</v>
      </c>
      <c r="N213" s="832">
        <v>3</v>
      </c>
      <c r="O213" s="836">
        <v>2.5</v>
      </c>
      <c r="P213" s="835">
        <v>860.1</v>
      </c>
      <c r="Q213" s="837">
        <v>0.66666666666666663</v>
      </c>
      <c r="R213" s="832">
        <v>2</v>
      </c>
      <c r="S213" s="837">
        <v>0.66666666666666663</v>
      </c>
      <c r="T213" s="836">
        <v>1.5</v>
      </c>
      <c r="U213" s="838">
        <v>0.6</v>
      </c>
    </row>
    <row r="214" spans="1:21" ht="14.4" customHeight="1" x14ac:dyDescent="0.3">
      <c r="A214" s="831">
        <v>30</v>
      </c>
      <c r="B214" s="832" t="s">
        <v>2476</v>
      </c>
      <c r="C214" s="832" t="s">
        <v>2484</v>
      </c>
      <c r="D214" s="833" t="s">
        <v>3515</v>
      </c>
      <c r="E214" s="834" t="s">
        <v>2490</v>
      </c>
      <c r="F214" s="832" t="s">
        <v>2477</v>
      </c>
      <c r="G214" s="832" t="s">
        <v>2633</v>
      </c>
      <c r="H214" s="832" t="s">
        <v>567</v>
      </c>
      <c r="I214" s="832" t="s">
        <v>2915</v>
      </c>
      <c r="J214" s="832" t="s">
        <v>2916</v>
      </c>
      <c r="K214" s="832" t="s">
        <v>2705</v>
      </c>
      <c r="L214" s="835">
        <v>430.05</v>
      </c>
      <c r="M214" s="835">
        <v>860.1</v>
      </c>
      <c r="N214" s="832">
        <v>2</v>
      </c>
      <c r="O214" s="836">
        <v>1.5</v>
      </c>
      <c r="P214" s="835">
        <v>430.05</v>
      </c>
      <c r="Q214" s="837">
        <v>0.5</v>
      </c>
      <c r="R214" s="832">
        <v>1</v>
      </c>
      <c r="S214" s="837">
        <v>0.5</v>
      </c>
      <c r="T214" s="836">
        <v>0.5</v>
      </c>
      <c r="U214" s="838">
        <v>0.33333333333333331</v>
      </c>
    </row>
    <row r="215" spans="1:21" ht="14.4" customHeight="1" x14ac:dyDescent="0.3">
      <c r="A215" s="831">
        <v>30</v>
      </c>
      <c r="B215" s="832" t="s">
        <v>2476</v>
      </c>
      <c r="C215" s="832" t="s">
        <v>2484</v>
      </c>
      <c r="D215" s="833" t="s">
        <v>3515</v>
      </c>
      <c r="E215" s="834" t="s">
        <v>2490</v>
      </c>
      <c r="F215" s="832" t="s">
        <v>2477</v>
      </c>
      <c r="G215" s="832" t="s">
        <v>2917</v>
      </c>
      <c r="H215" s="832" t="s">
        <v>567</v>
      </c>
      <c r="I215" s="832" t="s">
        <v>2918</v>
      </c>
      <c r="J215" s="832" t="s">
        <v>2919</v>
      </c>
      <c r="K215" s="832" t="s">
        <v>2920</v>
      </c>
      <c r="L215" s="835">
        <v>0</v>
      </c>
      <c r="M215" s="835">
        <v>0</v>
      </c>
      <c r="N215" s="832">
        <v>2</v>
      </c>
      <c r="O215" s="836">
        <v>1</v>
      </c>
      <c r="P215" s="835">
        <v>0</v>
      </c>
      <c r="Q215" s="837"/>
      <c r="R215" s="832">
        <v>1</v>
      </c>
      <c r="S215" s="837">
        <v>0.5</v>
      </c>
      <c r="T215" s="836">
        <v>0.5</v>
      </c>
      <c r="U215" s="838">
        <v>0.5</v>
      </c>
    </row>
    <row r="216" spans="1:21" ht="14.4" customHeight="1" x14ac:dyDescent="0.3">
      <c r="A216" s="831">
        <v>30</v>
      </c>
      <c r="B216" s="832" t="s">
        <v>2476</v>
      </c>
      <c r="C216" s="832" t="s">
        <v>2484</v>
      </c>
      <c r="D216" s="833" t="s">
        <v>3515</v>
      </c>
      <c r="E216" s="834" t="s">
        <v>2490</v>
      </c>
      <c r="F216" s="832" t="s">
        <v>2477</v>
      </c>
      <c r="G216" s="832" t="s">
        <v>2921</v>
      </c>
      <c r="H216" s="832" t="s">
        <v>567</v>
      </c>
      <c r="I216" s="832" t="s">
        <v>2922</v>
      </c>
      <c r="J216" s="832" t="s">
        <v>995</v>
      </c>
      <c r="K216" s="832" t="s">
        <v>2923</v>
      </c>
      <c r="L216" s="835">
        <v>0</v>
      </c>
      <c r="M216" s="835">
        <v>0</v>
      </c>
      <c r="N216" s="832">
        <v>1</v>
      </c>
      <c r="O216" s="836">
        <v>0.5</v>
      </c>
      <c r="P216" s="835"/>
      <c r="Q216" s="837"/>
      <c r="R216" s="832"/>
      <c r="S216" s="837">
        <v>0</v>
      </c>
      <c r="T216" s="836"/>
      <c r="U216" s="838">
        <v>0</v>
      </c>
    </row>
    <row r="217" spans="1:21" ht="14.4" customHeight="1" x14ac:dyDescent="0.3">
      <c r="A217" s="831">
        <v>30</v>
      </c>
      <c r="B217" s="832" t="s">
        <v>2476</v>
      </c>
      <c r="C217" s="832" t="s">
        <v>2484</v>
      </c>
      <c r="D217" s="833" t="s">
        <v>3515</v>
      </c>
      <c r="E217" s="834" t="s">
        <v>2490</v>
      </c>
      <c r="F217" s="832" t="s">
        <v>2477</v>
      </c>
      <c r="G217" s="832" t="s">
        <v>2924</v>
      </c>
      <c r="H217" s="832" t="s">
        <v>595</v>
      </c>
      <c r="I217" s="832" t="s">
        <v>2925</v>
      </c>
      <c r="J217" s="832" t="s">
        <v>1197</v>
      </c>
      <c r="K217" s="832" t="s">
        <v>2926</v>
      </c>
      <c r="L217" s="835">
        <v>155.30000000000001</v>
      </c>
      <c r="M217" s="835">
        <v>155.30000000000001</v>
      </c>
      <c r="N217" s="832">
        <v>1</v>
      </c>
      <c r="O217" s="836">
        <v>0.5</v>
      </c>
      <c r="P217" s="835"/>
      <c r="Q217" s="837">
        <v>0</v>
      </c>
      <c r="R217" s="832"/>
      <c r="S217" s="837">
        <v>0</v>
      </c>
      <c r="T217" s="836"/>
      <c r="U217" s="838">
        <v>0</v>
      </c>
    </row>
    <row r="218" spans="1:21" ht="14.4" customHeight="1" x14ac:dyDescent="0.3">
      <c r="A218" s="831">
        <v>30</v>
      </c>
      <c r="B218" s="832" t="s">
        <v>2476</v>
      </c>
      <c r="C218" s="832" t="s">
        <v>2484</v>
      </c>
      <c r="D218" s="833" t="s">
        <v>3515</v>
      </c>
      <c r="E218" s="834" t="s">
        <v>2490</v>
      </c>
      <c r="F218" s="832" t="s">
        <v>2477</v>
      </c>
      <c r="G218" s="832" t="s">
        <v>2637</v>
      </c>
      <c r="H218" s="832" t="s">
        <v>595</v>
      </c>
      <c r="I218" s="832" t="s">
        <v>2181</v>
      </c>
      <c r="J218" s="832" t="s">
        <v>1110</v>
      </c>
      <c r="K218" s="832" t="s">
        <v>1112</v>
      </c>
      <c r="L218" s="835">
        <v>0</v>
      </c>
      <c r="M218" s="835">
        <v>0</v>
      </c>
      <c r="N218" s="832">
        <v>12</v>
      </c>
      <c r="O218" s="836">
        <v>3</v>
      </c>
      <c r="P218" s="835">
        <v>0</v>
      </c>
      <c r="Q218" s="837"/>
      <c r="R218" s="832">
        <v>8</v>
      </c>
      <c r="S218" s="837">
        <v>0.66666666666666663</v>
      </c>
      <c r="T218" s="836">
        <v>2</v>
      </c>
      <c r="U218" s="838">
        <v>0.66666666666666663</v>
      </c>
    </row>
    <row r="219" spans="1:21" ht="14.4" customHeight="1" x14ac:dyDescent="0.3">
      <c r="A219" s="831">
        <v>30</v>
      </c>
      <c r="B219" s="832" t="s">
        <v>2476</v>
      </c>
      <c r="C219" s="832" t="s">
        <v>2484</v>
      </c>
      <c r="D219" s="833" t="s">
        <v>3515</v>
      </c>
      <c r="E219" s="834" t="s">
        <v>2490</v>
      </c>
      <c r="F219" s="832" t="s">
        <v>2477</v>
      </c>
      <c r="G219" s="832" t="s">
        <v>2927</v>
      </c>
      <c r="H219" s="832" t="s">
        <v>567</v>
      </c>
      <c r="I219" s="832" t="s">
        <v>2928</v>
      </c>
      <c r="J219" s="832" t="s">
        <v>2929</v>
      </c>
      <c r="K219" s="832" t="s">
        <v>2930</v>
      </c>
      <c r="L219" s="835">
        <v>120.14</v>
      </c>
      <c r="M219" s="835">
        <v>120.14</v>
      </c>
      <c r="N219" s="832">
        <v>1</v>
      </c>
      <c r="O219" s="836">
        <v>1</v>
      </c>
      <c r="P219" s="835"/>
      <c r="Q219" s="837">
        <v>0</v>
      </c>
      <c r="R219" s="832"/>
      <c r="S219" s="837">
        <v>0</v>
      </c>
      <c r="T219" s="836"/>
      <c r="U219" s="838">
        <v>0</v>
      </c>
    </row>
    <row r="220" spans="1:21" ht="14.4" customHeight="1" x14ac:dyDescent="0.3">
      <c r="A220" s="831">
        <v>30</v>
      </c>
      <c r="B220" s="832" t="s">
        <v>2476</v>
      </c>
      <c r="C220" s="832" t="s">
        <v>2484</v>
      </c>
      <c r="D220" s="833" t="s">
        <v>3515</v>
      </c>
      <c r="E220" s="834" t="s">
        <v>2490</v>
      </c>
      <c r="F220" s="832" t="s">
        <v>2477</v>
      </c>
      <c r="G220" s="832" t="s">
        <v>2642</v>
      </c>
      <c r="H220" s="832" t="s">
        <v>567</v>
      </c>
      <c r="I220" s="832" t="s">
        <v>2643</v>
      </c>
      <c r="J220" s="832" t="s">
        <v>1308</v>
      </c>
      <c r="K220" s="832" t="s">
        <v>1309</v>
      </c>
      <c r="L220" s="835">
        <v>657.67</v>
      </c>
      <c r="M220" s="835">
        <v>1315.34</v>
      </c>
      <c r="N220" s="832">
        <v>2</v>
      </c>
      <c r="O220" s="836">
        <v>0.5</v>
      </c>
      <c r="P220" s="835"/>
      <c r="Q220" s="837">
        <v>0</v>
      </c>
      <c r="R220" s="832"/>
      <c r="S220" s="837">
        <v>0</v>
      </c>
      <c r="T220" s="836"/>
      <c r="U220" s="838">
        <v>0</v>
      </c>
    </row>
    <row r="221" spans="1:21" ht="14.4" customHeight="1" x14ac:dyDescent="0.3">
      <c r="A221" s="831">
        <v>30</v>
      </c>
      <c r="B221" s="832" t="s">
        <v>2476</v>
      </c>
      <c r="C221" s="832" t="s">
        <v>2484</v>
      </c>
      <c r="D221" s="833" t="s">
        <v>3515</v>
      </c>
      <c r="E221" s="834" t="s">
        <v>2490</v>
      </c>
      <c r="F221" s="832" t="s">
        <v>2477</v>
      </c>
      <c r="G221" s="832" t="s">
        <v>2642</v>
      </c>
      <c r="H221" s="832" t="s">
        <v>567</v>
      </c>
      <c r="I221" s="832" t="s">
        <v>2931</v>
      </c>
      <c r="J221" s="832" t="s">
        <v>1308</v>
      </c>
      <c r="K221" s="832" t="s">
        <v>2932</v>
      </c>
      <c r="L221" s="835">
        <v>789.2</v>
      </c>
      <c r="M221" s="835">
        <v>789.2</v>
      </c>
      <c r="N221" s="832">
        <v>1</v>
      </c>
      <c r="O221" s="836">
        <v>0.5</v>
      </c>
      <c r="P221" s="835"/>
      <c r="Q221" s="837">
        <v>0</v>
      </c>
      <c r="R221" s="832"/>
      <c r="S221" s="837">
        <v>0</v>
      </c>
      <c r="T221" s="836"/>
      <c r="U221" s="838">
        <v>0</v>
      </c>
    </row>
    <row r="222" spans="1:21" ht="14.4" customHeight="1" x14ac:dyDescent="0.3">
      <c r="A222" s="831">
        <v>30</v>
      </c>
      <c r="B222" s="832" t="s">
        <v>2476</v>
      </c>
      <c r="C222" s="832" t="s">
        <v>2484</v>
      </c>
      <c r="D222" s="833" t="s">
        <v>3515</v>
      </c>
      <c r="E222" s="834" t="s">
        <v>2490</v>
      </c>
      <c r="F222" s="832" t="s">
        <v>2477</v>
      </c>
      <c r="G222" s="832" t="s">
        <v>2933</v>
      </c>
      <c r="H222" s="832" t="s">
        <v>595</v>
      </c>
      <c r="I222" s="832" t="s">
        <v>2228</v>
      </c>
      <c r="J222" s="832" t="s">
        <v>2229</v>
      </c>
      <c r="K222" s="832" t="s">
        <v>2230</v>
      </c>
      <c r="L222" s="835">
        <v>72.58</v>
      </c>
      <c r="M222" s="835">
        <v>72.58</v>
      </c>
      <c r="N222" s="832">
        <v>1</v>
      </c>
      <c r="O222" s="836">
        <v>0.5</v>
      </c>
      <c r="P222" s="835">
        <v>72.58</v>
      </c>
      <c r="Q222" s="837">
        <v>1</v>
      </c>
      <c r="R222" s="832">
        <v>1</v>
      </c>
      <c r="S222" s="837">
        <v>1</v>
      </c>
      <c r="T222" s="836">
        <v>0.5</v>
      </c>
      <c r="U222" s="838">
        <v>1</v>
      </c>
    </row>
    <row r="223" spans="1:21" ht="14.4" customHeight="1" x14ac:dyDescent="0.3">
      <c r="A223" s="831">
        <v>30</v>
      </c>
      <c r="B223" s="832" t="s">
        <v>2476</v>
      </c>
      <c r="C223" s="832" t="s">
        <v>2484</v>
      </c>
      <c r="D223" s="833" t="s">
        <v>3515</v>
      </c>
      <c r="E223" s="834" t="s">
        <v>2490</v>
      </c>
      <c r="F223" s="832" t="s">
        <v>2477</v>
      </c>
      <c r="G223" s="832" t="s">
        <v>2649</v>
      </c>
      <c r="H223" s="832" t="s">
        <v>567</v>
      </c>
      <c r="I223" s="832" t="s">
        <v>2934</v>
      </c>
      <c r="J223" s="832" t="s">
        <v>2935</v>
      </c>
      <c r="K223" s="832" t="s">
        <v>2936</v>
      </c>
      <c r="L223" s="835">
        <v>96.8</v>
      </c>
      <c r="M223" s="835">
        <v>290.39999999999998</v>
      </c>
      <c r="N223" s="832">
        <v>3</v>
      </c>
      <c r="O223" s="836">
        <v>0.5</v>
      </c>
      <c r="P223" s="835"/>
      <c r="Q223" s="837">
        <v>0</v>
      </c>
      <c r="R223" s="832"/>
      <c r="S223" s="837">
        <v>0</v>
      </c>
      <c r="T223" s="836"/>
      <c r="U223" s="838">
        <v>0</v>
      </c>
    </row>
    <row r="224" spans="1:21" ht="14.4" customHeight="1" x14ac:dyDescent="0.3">
      <c r="A224" s="831">
        <v>30</v>
      </c>
      <c r="B224" s="832" t="s">
        <v>2476</v>
      </c>
      <c r="C224" s="832" t="s">
        <v>2484</v>
      </c>
      <c r="D224" s="833" t="s">
        <v>3515</v>
      </c>
      <c r="E224" s="834" t="s">
        <v>2490</v>
      </c>
      <c r="F224" s="832" t="s">
        <v>2477</v>
      </c>
      <c r="G224" s="832" t="s">
        <v>2649</v>
      </c>
      <c r="H224" s="832" t="s">
        <v>567</v>
      </c>
      <c r="I224" s="832" t="s">
        <v>2937</v>
      </c>
      <c r="J224" s="832" t="s">
        <v>2935</v>
      </c>
      <c r="K224" s="832" t="s">
        <v>2938</v>
      </c>
      <c r="L224" s="835">
        <v>80.94</v>
      </c>
      <c r="M224" s="835">
        <v>80.94</v>
      </c>
      <c r="N224" s="832">
        <v>1</v>
      </c>
      <c r="O224" s="836">
        <v>1</v>
      </c>
      <c r="P224" s="835"/>
      <c r="Q224" s="837">
        <v>0</v>
      </c>
      <c r="R224" s="832"/>
      <c r="S224" s="837">
        <v>0</v>
      </c>
      <c r="T224" s="836"/>
      <c r="U224" s="838">
        <v>0</v>
      </c>
    </row>
    <row r="225" spans="1:21" ht="14.4" customHeight="1" x14ac:dyDescent="0.3">
      <c r="A225" s="831">
        <v>30</v>
      </c>
      <c r="B225" s="832" t="s">
        <v>2476</v>
      </c>
      <c r="C225" s="832" t="s">
        <v>2484</v>
      </c>
      <c r="D225" s="833" t="s">
        <v>3515</v>
      </c>
      <c r="E225" s="834" t="s">
        <v>2490</v>
      </c>
      <c r="F225" s="832" t="s">
        <v>2477</v>
      </c>
      <c r="G225" s="832" t="s">
        <v>2939</v>
      </c>
      <c r="H225" s="832" t="s">
        <v>567</v>
      </c>
      <c r="I225" s="832" t="s">
        <v>2940</v>
      </c>
      <c r="J225" s="832" t="s">
        <v>2941</v>
      </c>
      <c r="K225" s="832" t="s">
        <v>2239</v>
      </c>
      <c r="L225" s="835">
        <v>192.28</v>
      </c>
      <c r="M225" s="835">
        <v>384.56</v>
      </c>
      <c r="N225" s="832">
        <v>2</v>
      </c>
      <c r="O225" s="836">
        <v>1</v>
      </c>
      <c r="P225" s="835"/>
      <c r="Q225" s="837">
        <v>0</v>
      </c>
      <c r="R225" s="832"/>
      <c r="S225" s="837">
        <v>0</v>
      </c>
      <c r="T225" s="836"/>
      <c r="U225" s="838">
        <v>0</v>
      </c>
    </row>
    <row r="226" spans="1:21" ht="14.4" customHeight="1" x14ac:dyDescent="0.3">
      <c r="A226" s="831">
        <v>30</v>
      </c>
      <c r="B226" s="832" t="s">
        <v>2476</v>
      </c>
      <c r="C226" s="832" t="s">
        <v>2484</v>
      </c>
      <c r="D226" s="833" t="s">
        <v>3515</v>
      </c>
      <c r="E226" s="834" t="s">
        <v>2490</v>
      </c>
      <c r="F226" s="832" t="s">
        <v>2477</v>
      </c>
      <c r="G226" s="832" t="s">
        <v>2942</v>
      </c>
      <c r="H226" s="832" t="s">
        <v>567</v>
      </c>
      <c r="I226" s="832" t="s">
        <v>2943</v>
      </c>
      <c r="J226" s="832" t="s">
        <v>1637</v>
      </c>
      <c r="K226" s="832" t="s">
        <v>2944</v>
      </c>
      <c r="L226" s="835">
        <v>139.04</v>
      </c>
      <c r="M226" s="835">
        <v>139.04</v>
      </c>
      <c r="N226" s="832">
        <v>1</v>
      </c>
      <c r="O226" s="836">
        <v>0.5</v>
      </c>
      <c r="P226" s="835"/>
      <c r="Q226" s="837">
        <v>0</v>
      </c>
      <c r="R226" s="832"/>
      <c r="S226" s="837">
        <v>0</v>
      </c>
      <c r="T226" s="836"/>
      <c r="U226" s="838">
        <v>0</v>
      </c>
    </row>
    <row r="227" spans="1:21" ht="14.4" customHeight="1" x14ac:dyDescent="0.3">
      <c r="A227" s="831">
        <v>30</v>
      </c>
      <c r="B227" s="832" t="s">
        <v>2476</v>
      </c>
      <c r="C227" s="832" t="s">
        <v>2484</v>
      </c>
      <c r="D227" s="833" t="s">
        <v>3515</v>
      </c>
      <c r="E227" s="834" t="s">
        <v>2490</v>
      </c>
      <c r="F227" s="832" t="s">
        <v>2477</v>
      </c>
      <c r="G227" s="832" t="s">
        <v>2942</v>
      </c>
      <c r="H227" s="832" t="s">
        <v>567</v>
      </c>
      <c r="I227" s="832" t="s">
        <v>2945</v>
      </c>
      <c r="J227" s="832" t="s">
        <v>1635</v>
      </c>
      <c r="K227" s="832" t="s">
        <v>2946</v>
      </c>
      <c r="L227" s="835">
        <v>57.85</v>
      </c>
      <c r="M227" s="835">
        <v>57.85</v>
      </c>
      <c r="N227" s="832">
        <v>1</v>
      </c>
      <c r="O227" s="836">
        <v>0.5</v>
      </c>
      <c r="P227" s="835"/>
      <c r="Q227" s="837">
        <v>0</v>
      </c>
      <c r="R227" s="832"/>
      <c r="S227" s="837">
        <v>0</v>
      </c>
      <c r="T227" s="836"/>
      <c r="U227" s="838">
        <v>0</v>
      </c>
    </row>
    <row r="228" spans="1:21" ht="14.4" customHeight="1" x14ac:dyDescent="0.3">
      <c r="A228" s="831">
        <v>30</v>
      </c>
      <c r="B228" s="832" t="s">
        <v>2476</v>
      </c>
      <c r="C228" s="832" t="s">
        <v>2484</v>
      </c>
      <c r="D228" s="833" t="s">
        <v>3515</v>
      </c>
      <c r="E228" s="834" t="s">
        <v>2490</v>
      </c>
      <c r="F228" s="832" t="s">
        <v>2477</v>
      </c>
      <c r="G228" s="832" t="s">
        <v>2947</v>
      </c>
      <c r="H228" s="832" t="s">
        <v>567</v>
      </c>
      <c r="I228" s="832" t="s">
        <v>2948</v>
      </c>
      <c r="J228" s="832" t="s">
        <v>1271</v>
      </c>
      <c r="K228" s="832" t="s">
        <v>2949</v>
      </c>
      <c r="L228" s="835">
        <v>264</v>
      </c>
      <c r="M228" s="835">
        <v>528</v>
      </c>
      <c r="N228" s="832">
        <v>2</v>
      </c>
      <c r="O228" s="836">
        <v>2</v>
      </c>
      <c r="P228" s="835">
        <v>264</v>
      </c>
      <c r="Q228" s="837">
        <v>0.5</v>
      </c>
      <c r="R228" s="832">
        <v>1</v>
      </c>
      <c r="S228" s="837">
        <v>0.5</v>
      </c>
      <c r="T228" s="836">
        <v>1</v>
      </c>
      <c r="U228" s="838">
        <v>0.5</v>
      </c>
    </row>
    <row r="229" spans="1:21" ht="14.4" customHeight="1" x14ac:dyDescent="0.3">
      <c r="A229" s="831">
        <v>30</v>
      </c>
      <c r="B229" s="832" t="s">
        <v>2476</v>
      </c>
      <c r="C229" s="832" t="s">
        <v>2484</v>
      </c>
      <c r="D229" s="833" t="s">
        <v>3515</v>
      </c>
      <c r="E229" s="834" t="s">
        <v>2490</v>
      </c>
      <c r="F229" s="832" t="s">
        <v>2477</v>
      </c>
      <c r="G229" s="832" t="s">
        <v>2950</v>
      </c>
      <c r="H229" s="832" t="s">
        <v>567</v>
      </c>
      <c r="I229" s="832" t="s">
        <v>2951</v>
      </c>
      <c r="J229" s="832" t="s">
        <v>2952</v>
      </c>
      <c r="K229" s="832" t="s">
        <v>2953</v>
      </c>
      <c r="L229" s="835">
        <v>25.12</v>
      </c>
      <c r="M229" s="835">
        <v>25.12</v>
      </c>
      <c r="N229" s="832">
        <v>1</v>
      </c>
      <c r="O229" s="836">
        <v>0.5</v>
      </c>
      <c r="P229" s="835">
        <v>25.12</v>
      </c>
      <c r="Q229" s="837">
        <v>1</v>
      </c>
      <c r="R229" s="832">
        <v>1</v>
      </c>
      <c r="S229" s="837">
        <v>1</v>
      </c>
      <c r="T229" s="836">
        <v>0.5</v>
      </c>
      <c r="U229" s="838">
        <v>1</v>
      </c>
    </row>
    <row r="230" spans="1:21" ht="14.4" customHeight="1" x14ac:dyDescent="0.3">
      <c r="A230" s="831">
        <v>30</v>
      </c>
      <c r="B230" s="832" t="s">
        <v>2476</v>
      </c>
      <c r="C230" s="832" t="s">
        <v>2484</v>
      </c>
      <c r="D230" s="833" t="s">
        <v>3515</v>
      </c>
      <c r="E230" s="834" t="s">
        <v>2490</v>
      </c>
      <c r="F230" s="832" t="s">
        <v>2477</v>
      </c>
      <c r="G230" s="832" t="s">
        <v>2954</v>
      </c>
      <c r="H230" s="832" t="s">
        <v>567</v>
      </c>
      <c r="I230" s="832" t="s">
        <v>2955</v>
      </c>
      <c r="J230" s="832" t="s">
        <v>2956</v>
      </c>
      <c r="K230" s="832" t="s">
        <v>2957</v>
      </c>
      <c r="L230" s="835">
        <v>33.18</v>
      </c>
      <c r="M230" s="835">
        <v>33.18</v>
      </c>
      <c r="N230" s="832">
        <v>1</v>
      </c>
      <c r="O230" s="836">
        <v>1</v>
      </c>
      <c r="P230" s="835"/>
      <c r="Q230" s="837">
        <v>0</v>
      </c>
      <c r="R230" s="832"/>
      <c r="S230" s="837">
        <v>0</v>
      </c>
      <c r="T230" s="836"/>
      <c r="U230" s="838">
        <v>0</v>
      </c>
    </row>
    <row r="231" spans="1:21" ht="14.4" customHeight="1" x14ac:dyDescent="0.3">
      <c r="A231" s="831">
        <v>30</v>
      </c>
      <c r="B231" s="832" t="s">
        <v>2476</v>
      </c>
      <c r="C231" s="832" t="s">
        <v>2484</v>
      </c>
      <c r="D231" s="833" t="s">
        <v>3515</v>
      </c>
      <c r="E231" s="834" t="s">
        <v>2490</v>
      </c>
      <c r="F231" s="832" t="s">
        <v>2477</v>
      </c>
      <c r="G231" s="832" t="s">
        <v>2958</v>
      </c>
      <c r="H231" s="832" t="s">
        <v>567</v>
      </c>
      <c r="I231" s="832" t="s">
        <v>2959</v>
      </c>
      <c r="J231" s="832" t="s">
        <v>805</v>
      </c>
      <c r="K231" s="832" t="s">
        <v>2960</v>
      </c>
      <c r="L231" s="835">
        <v>43.94</v>
      </c>
      <c r="M231" s="835">
        <v>43.94</v>
      </c>
      <c r="N231" s="832">
        <v>1</v>
      </c>
      <c r="O231" s="836">
        <v>1</v>
      </c>
      <c r="P231" s="835"/>
      <c r="Q231" s="837">
        <v>0</v>
      </c>
      <c r="R231" s="832"/>
      <c r="S231" s="837">
        <v>0</v>
      </c>
      <c r="T231" s="836"/>
      <c r="U231" s="838">
        <v>0</v>
      </c>
    </row>
    <row r="232" spans="1:21" ht="14.4" customHeight="1" x14ac:dyDescent="0.3">
      <c r="A232" s="831">
        <v>30</v>
      </c>
      <c r="B232" s="832" t="s">
        <v>2476</v>
      </c>
      <c r="C232" s="832" t="s">
        <v>2484</v>
      </c>
      <c r="D232" s="833" t="s">
        <v>3515</v>
      </c>
      <c r="E232" s="834" t="s">
        <v>2490</v>
      </c>
      <c r="F232" s="832" t="s">
        <v>2477</v>
      </c>
      <c r="G232" s="832" t="s">
        <v>2961</v>
      </c>
      <c r="H232" s="832" t="s">
        <v>567</v>
      </c>
      <c r="I232" s="832" t="s">
        <v>2962</v>
      </c>
      <c r="J232" s="832" t="s">
        <v>709</v>
      </c>
      <c r="K232" s="832" t="s">
        <v>2963</v>
      </c>
      <c r="L232" s="835">
        <v>311.02</v>
      </c>
      <c r="M232" s="835">
        <v>1244.08</v>
      </c>
      <c r="N232" s="832">
        <v>4</v>
      </c>
      <c r="O232" s="836">
        <v>2.5</v>
      </c>
      <c r="P232" s="835">
        <v>311.02</v>
      </c>
      <c r="Q232" s="837">
        <v>0.25</v>
      </c>
      <c r="R232" s="832">
        <v>1</v>
      </c>
      <c r="S232" s="837">
        <v>0.25</v>
      </c>
      <c r="T232" s="836">
        <v>0.5</v>
      </c>
      <c r="U232" s="838">
        <v>0.2</v>
      </c>
    </row>
    <row r="233" spans="1:21" ht="14.4" customHeight="1" x14ac:dyDescent="0.3">
      <c r="A233" s="831">
        <v>30</v>
      </c>
      <c r="B233" s="832" t="s">
        <v>2476</v>
      </c>
      <c r="C233" s="832" t="s">
        <v>2484</v>
      </c>
      <c r="D233" s="833" t="s">
        <v>3515</v>
      </c>
      <c r="E233" s="834" t="s">
        <v>2490</v>
      </c>
      <c r="F233" s="832" t="s">
        <v>2477</v>
      </c>
      <c r="G233" s="832" t="s">
        <v>2964</v>
      </c>
      <c r="H233" s="832" t="s">
        <v>595</v>
      </c>
      <c r="I233" s="832" t="s">
        <v>2965</v>
      </c>
      <c r="J233" s="832" t="s">
        <v>1506</v>
      </c>
      <c r="K233" s="832" t="s">
        <v>2966</v>
      </c>
      <c r="L233" s="835">
        <v>0</v>
      </c>
      <c r="M233" s="835">
        <v>0</v>
      </c>
      <c r="N233" s="832">
        <v>2</v>
      </c>
      <c r="O233" s="836">
        <v>0.5</v>
      </c>
      <c r="P233" s="835"/>
      <c r="Q233" s="837"/>
      <c r="R233" s="832"/>
      <c r="S233" s="837">
        <v>0</v>
      </c>
      <c r="T233" s="836"/>
      <c r="U233" s="838">
        <v>0</v>
      </c>
    </row>
    <row r="234" spans="1:21" ht="14.4" customHeight="1" x14ac:dyDescent="0.3">
      <c r="A234" s="831">
        <v>30</v>
      </c>
      <c r="B234" s="832" t="s">
        <v>2476</v>
      </c>
      <c r="C234" s="832" t="s">
        <v>2484</v>
      </c>
      <c r="D234" s="833" t="s">
        <v>3515</v>
      </c>
      <c r="E234" s="834" t="s">
        <v>2490</v>
      </c>
      <c r="F234" s="832" t="s">
        <v>2477</v>
      </c>
      <c r="G234" s="832" t="s">
        <v>2662</v>
      </c>
      <c r="H234" s="832" t="s">
        <v>567</v>
      </c>
      <c r="I234" s="832" t="s">
        <v>2967</v>
      </c>
      <c r="J234" s="832" t="s">
        <v>1068</v>
      </c>
      <c r="K234" s="832" t="s">
        <v>2968</v>
      </c>
      <c r="L234" s="835">
        <v>0</v>
      </c>
      <c r="M234" s="835">
        <v>0</v>
      </c>
      <c r="N234" s="832">
        <v>4</v>
      </c>
      <c r="O234" s="836">
        <v>2.5</v>
      </c>
      <c r="P234" s="835">
        <v>0</v>
      </c>
      <c r="Q234" s="837"/>
      <c r="R234" s="832">
        <v>1</v>
      </c>
      <c r="S234" s="837">
        <v>0.25</v>
      </c>
      <c r="T234" s="836">
        <v>0.5</v>
      </c>
      <c r="U234" s="838">
        <v>0.2</v>
      </c>
    </row>
    <row r="235" spans="1:21" ht="14.4" customHeight="1" x14ac:dyDescent="0.3">
      <c r="A235" s="831">
        <v>30</v>
      </c>
      <c r="B235" s="832" t="s">
        <v>2476</v>
      </c>
      <c r="C235" s="832" t="s">
        <v>2484</v>
      </c>
      <c r="D235" s="833" t="s">
        <v>3515</v>
      </c>
      <c r="E235" s="834" t="s">
        <v>2490</v>
      </c>
      <c r="F235" s="832" t="s">
        <v>2477</v>
      </c>
      <c r="G235" s="832" t="s">
        <v>2664</v>
      </c>
      <c r="H235" s="832" t="s">
        <v>567</v>
      </c>
      <c r="I235" s="832" t="s">
        <v>2969</v>
      </c>
      <c r="J235" s="832" t="s">
        <v>2668</v>
      </c>
      <c r="K235" s="832" t="s">
        <v>2039</v>
      </c>
      <c r="L235" s="835">
        <v>184.74</v>
      </c>
      <c r="M235" s="835">
        <v>184.74</v>
      </c>
      <c r="N235" s="832">
        <v>1</v>
      </c>
      <c r="O235" s="836">
        <v>0.5</v>
      </c>
      <c r="P235" s="835">
        <v>184.74</v>
      </c>
      <c r="Q235" s="837">
        <v>1</v>
      </c>
      <c r="R235" s="832">
        <v>1</v>
      </c>
      <c r="S235" s="837">
        <v>1</v>
      </c>
      <c r="T235" s="836">
        <v>0.5</v>
      </c>
      <c r="U235" s="838">
        <v>1</v>
      </c>
    </row>
    <row r="236" spans="1:21" ht="14.4" customHeight="1" x14ac:dyDescent="0.3">
      <c r="A236" s="831">
        <v>30</v>
      </c>
      <c r="B236" s="832" t="s">
        <v>2476</v>
      </c>
      <c r="C236" s="832" t="s">
        <v>2484</v>
      </c>
      <c r="D236" s="833" t="s">
        <v>3515</v>
      </c>
      <c r="E236" s="834" t="s">
        <v>2490</v>
      </c>
      <c r="F236" s="832" t="s">
        <v>2477</v>
      </c>
      <c r="G236" s="832" t="s">
        <v>2670</v>
      </c>
      <c r="H236" s="832" t="s">
        <v>567</v>
      </c>
      <c r="I236" s="832" t="s">
        <v>2671</v>
      </c>
      <c r="J236" s="832" t="s">
        <v>1333</v>
      </c>
      <c r="K236" s="832" t="s">
        <v>2672</v>
      </c>
      <c r="L236" s="835">
        <v>0</v>
      </c>
      <c r="M236" s="835">
        <v>0</v>
      </c>
      <c r="N236" s="832">
        <v>6</v>
      </c>
      <c r="O236" s="836">
        <v>2.5</v>
      </c>
      <c r="P236" s="835">
        <v>0</v>
      </c>
      <c r="Q236" s="837"/>
      <c r="R236" s="832">
        <v>2</v>
      </c>
      <c r="S236" s="837">
        <v>0.33333333333333331</v>
      </c>
      <c r="T236" s="836">
        <v>0.5</v>
      </c>
      <c r="U236" s="838">
        <v>0.2</v>
      </c>
    </row>
    <row r="237" spans="1:21" ht="14.4" customHeight="1" x14ac:dyDescent="0.3">
      <c r="A237" s="831">
        <v>30</v>
      </c>
      <c r="B237" s="832" t="s">
        <v>2476</v>
      </c>
      <c r="C237" s="832" t="s">
        <v>2484</v>
      </c>
      <c r="D237" s="833" t="s">
        <v>3515</v>
      </c>
      <c r="E237" s="834" t="s">
        <v>2490</v>
      </c>
      <c r="F237" s="832" t="s">
        <v>2477</v>
      </c>
      <c r="G237" s="832" t="s">
        <v>2670</v>
      </c>
      <c r="H237" s="832" t="s">
        <v>595</v>
      </c>
      <c r="I237" s="832" t="s">
        <v>2970</v>
      </c>
      <c r="J237" s="832" t="s">
        <v>1333</v>
      </c>
      <c r="K237" s="832" t="s">
        <v>2672</v>
      </c>
      <c r="L237" s="835">
        <v>0</v>
      </c>
      <c r="M237" s="835">
        <v>0</v>
      </c>
      <c r="N237" s="832">
        <v>1</v>
      </c>
      <c r="O237" s="836">
        <v>1</v>
      </c>
      <c r="P237" s="835"/>
      <c r="Q237" s="837"/>
      <c r="R237" s="832"/>
      <c r="S237" s="837">
        <v>0</v>
      </c>
      <c r="T237" s="836"/>
      <c r="U237" s="838">
        <v>0</v>
      </c>
    </row>
    <row r="238" spans="1:21" ht="14.4" customHeight="1" x14ac:dyDescent="0.3">
      <c r="A238" s="831">
        <v>30</v>
      </c>
      <c r="B238" s="832" t="s">
        <v>2476</v>
      </c>
      <c r="C238" s="832" t="s">
        <v>2484</v>
      </c>
      <c r="D238" s="833" t="s">
        <v>3515</v>
      </c>
      <c r="E238" s="834" t="s">
        <v>2490</v>
      </c>
      <c r="F238" s="832" t="s">
        <v>2477</v>
      </c>
      <c r="G238" s="832" t="s">
        <v>2670</v>
      </c>
      <c r="H238" s="832" t="s">
        <v>595</v>
      </c>
      <c r="I238" s="832" t="s">
        <v>2238</v>
      </c>
      <c r="J238" s="832" t="s">
        <v>1333</v>
      </c>
      <c r="K238" s="832" t="s">
        <v>2239</v>
      </c>
      <c r="L238" s="835">
        <v>0</v>
      </c>
      <c r="M238" s="835">
        <v>0</v>
      </c>
      <c r="N238" s="832">
        <v>6</v>
      </c>
      <c r="O238" s="836">
        <v>4.5</v>
      </c>
      <c r="P238" s="835">
        <v>0</v>
      </c>
      <c r="Q238" s="837"/>
      <c r="R238" s="832">
        <v>5</v>
      </c>
      <c r="S238" s="837">
        <v>0.83333333333333337</v>
      </c>
      <c r="T238" s="836">
        <v>3.5</v>
      </c>
      <c r="U238" s="838">
        <v>0.77777777777777779</v>
      </c>
    </row>
    <row r="239" spans="1:21" ht="14.4" customHeight="1" x14ac:dyDescent="0.3">
      <c r="A239" s="831">
        <v>30</v>
      </c>
      <c r="B239" s="832" t="s">
        <v>2476</v>
      </c>
      <c r="C239" s="832" t="s">
        <v>2484</v>
      </c>
      <c r="D239" s="833" t="s">
        <v>3515</v>
      </c>
      <c r="E239" s="834" t="s">
        <v>2490</v>
      </c>
      <c r="F239" s="832" t="s">
        <v>2477</v>
      </c>
      <c r="G239" s="832" t="s">
        <v>2670</v>
      </c>
      <c r="H239" s="832" t="s">
        <v>567</v>
      </c>
      <c r="I239" s="832" t="s">
        <v>2971</v>
      </c>
      <c r="J239" s="832" t="s">
        <v>2972</v>
      </c>
      <c r="K239" s="832" t="s">
        <v>2672</v>
      </c>
      <c r="L239" s="835">
        <v>0</v>
      </c>
      <c r="M239" s="835">
        <v>0</v>
      </c>
      <c r="N239" s="832">
        <v>2</v>
      </c>
      <c r="O239" s="836">
        <v>0.5</v>
      </c>
      <c r="P239" s="835">
        <v>0</v>
      </c>
      <c r="Q239" s="837"/>
      <c r="R239" s="832">
        <v>2</v>
      </c>
      <c r="S239" s="837">
        <v>1</v>
      </c>
      <c r="T239" s="836">
        <v>0.5</v>
      </c>
      <c r="U239" s="838">
        <v>1</v>
      </c>
    </row>
    <row r="240" spans="1:21" ht="14.4" customHeight="1" x14ac:dyDescent="0.3">
      <c r="A240" s="831">
        <v>30</v>
      </c>
      <c r="B240" s="832" t="s">
        <v>2476</v>
      </c>
      <c r="C240" s="832" t="s">
        <v>2484</v>
      </c>
      <c r="D240" s="833" t="s">
        <v>3515</v>
      </c>
      <c r="E240" s="834" t="s">
        <v>2490</v>
      </c>
      <c r="F240" s="832" t="s">
        <v>2477</v>
      </c>
      <c r="G240" s="832" t="s">
        <v>2973</v>
      </c>
      <c r="H240" s="832" t="s">
        <v>567</v>
      </c>
      <c r="I240" s="832" t="s">
        <v>2974</v>
      </c>
      <c r="J240" s="832" t="s">
        <v>2975</v>
      </c>
      <c r="K240" s="832" t="s">
        <v>2976</v>
      </c>
      <c r="L240" s="835">
        <v>32.130000000000003</v>
      </c>
      <c r="M240" s="835">
        <v>64.260000000000005</v>
      </c>
      <c r="N240" s="832">
        <v>2</v>
      </c>
      <c r="O240" s="836">
        <v>1</v>
      </c>
      <c r="P240" s="835"/>
      <c r="Q240" s="837">
        <v>0</v>
      </c>
      <c r="R240" s="832"/>
      <c r="S240" s="837">
        <v>0</v>
      </c>
      <c r="T240" s="836"/>
      <c r="U240" s="838">
        <v>0</v>
      </c>
    </row>
    <row r="241" spans="1:21" ht="14.4" customHeight="1" x14ac:dyDescent="0.3">
      <c r="A241" s="831">
        <v>30</v>
      </c>
      <c r="B241" s="832" t="s">
        <v>2476</v>
      </c>
      <c r="C241" s="832" t="s">
        <v>2484</v>
      </c>
      <c r="D241" s="833" t="s">
        <v>3515</v>
      </c>
      <c r="E241" s="834" t="s">
        <v>2490</v>
      </c>
      <c r="F241" s="832" t="s">
        <v>2477</v>
      </c>
      <c r="G241" s="832" t="s">
        <v>2673</v>
      </c>
      <c r="H241" s="832" t="s">
        <v>595</v>
      </c>
      <c r="I241" s="832" t="s">
        <v>2674</v>
      </c>
      <c r="J241" s="832" t="s">
        <v>1538</v>
      </c>
      <c r="K241" s="832" t="s">
        <v>2675</v>
      </c>
      <c r="L241" s="835">
        <v>2376.9299999999998</v>
      </c>
      <c r="M241" s="835">
        <v>4753.8599999999997</v>
      </c>
      <c r="N241" s="832">
        <v>2</v>
      </c>
      <c r="O241" s="836">
        <v>1</v>
      </c>
      <c r="P241" s="835">
        <v>4753.8599999999997</v>
      </c>
      <c r="Q241" s="837">
        <v>1</v>
      </c>
      <c r="R241" s="832">
        <v>2</v>
      </c>
      <c r="S241" s="837">
        <v>1</v>
      </c>
      <c r="T241" s="836">
        <v>1</v>
      </c>
      <c r="U241" s="838">
        <v>1</v>
      </c>
    </row>
    <row r="242" spans="1:21" ht="14.4" customHeight="1" x14ac:dyDescent="0.3">
      <c r="A242" s="831">
        <v>30</v>
      </c>
      <c r="B242" s="832" t="s">
        <v>2476</v>
      </c>
      <c r="C242" s="832" t="s">
        <v>2484</v>
      </c>
      <c r="D242" s="833" t="s">
        <v>3515</v>
      </c>
      <c r="E242" s="834" t="s">
        <v>2490</v>
      </c>
      <c r="F242" s="832" t="s">
        <v>2477</v>
      </c>
      <c r="G242" s="832" t="s">
        <v>2673</v>
      </c>
      <c r="H242" s="832" t="s">
        <v>595</v>
      </c>
      <c r="I242" s="832" t="s">
        <v>2674</v>
      </c>
      <c r="J242" s="832" t="s">
        <v>1538</v>
      </c>
      <c r="K242" s="832" t="s">
        <v>2675</v>
      </c>
      <c r="L242" s="835">
        <v>1544.99</v>
      </c>
      <c r="M242" s="835">
        <v>3089.98</v>
      </c>
      <c r="N242" s="832">
        <v>2</v>
      </c>
      <c r="O242" s="836">
        <v>0.5</v>
      </c>
      <c r="P242" s="835">
        <v>3089.98</v>
      </c>
      <c r="Q242" s="837">
        <v>1</v>
      </c>
      <c r="R242" s="832">
        <v>2</v>
      </c>
      <c r="S242" s="837">
        <v>1</v>
      </c>
      <c r="T242" s="836">
        <v>0.5</v>
      </c>
      <c r="U242" s="838">
        <v>1</v>
      </c>
    </row>
    <row r="243" spans="1:21" ht="14.4" customHeight="1" x14ac:dyDescent="0.3">
      <c r="A243" s="831">
        <v>30</v>
      </c>
      <c r="B243" s="832" t="s">
        <v>2476</v>
      </c>
      <c r="C243" s="832" t="s">
        <v>2484</v>
      </c>
      <c r="D243" s="833" t="s">
        <v>3515</v>
      </c>
      <c r="E243" s="834" t="s">
        <v>2490</v>
      </c>
      <c r="F243" s="832" t="s">
        <v>2477</v>
      </c>
      <c r="G243" s="832" t="s">
        <v>2977</v>
      </c>
      <c r="H243" s="832" t="s">
        <v>595</v>
      </c>
      <c r="I243" s="832" t="s">
        <v>2053</v>
      </c>
      <c r="J243" s="832" t="s">
        <v>2054</v>
      </c>
      <c r="K243" s="832" t="s">
        <v>2055</v>
      </c>
      <c r="L243" s="835">
        <v>654.95000000000005</v>
      </c>
      <c r="M243" s="835">
        <v>1309.9000000000001</v>
      </c>
      <c r="N243" s="832">
        <v>2</v>
      </c>
      <c r="O243" s="836">
        <v>1</v>
      </c>
      <c r="P243" s="835">
        <v>1309.9000000000001</v>
      </c>
      <c r="Q243" s="837">
        <v>1</v>
      </c>
      <c r="R243" s="832">
        <v>2</v>
      </c>
      <c r="S243" s="837">
        <v>1</v>
      </c>
      <c r="T243" s="836">
        <v>1</v>
      </c>
      <c r="U243" s="838">
        <v>1</v>
      </c>
    </row>
    <row r="244" spans="1:21" ht="14.4" customHeight="1" x14ac:dyDescent="0.3">
      <c r="A244" s="831">
        <v>30</v>
      </c>
      <c r="B244" s="832" t="s">
        <v>2476</v>
      </c>
      <c r="C244" s="832" t="s">
        <v>2484</v>
      </c>
      <c r="D244" s="833" t="s">
        <v>3515</v>
      </c>
      <c r="E244" s="834" t="s">
        <v>2490</v>
      </c>
      <c r="F244" s="832" t="s">
        <v>2477</v>
      </c>
      <c r="G244" s="832" t="s">
        <v>2977</v>
      </c>
      <c r="H244" s="832" t="s">
        <v>595</v>
      </c>
      <c r="I244" s="832" t="s">
        <v>2393</v>
      </c>
      <c r="J244" s="832" t="s">
        <v>2054</v>
      </c>
      <c r="K244" s="832" t="s">
        <v>2394</v>
      </c>
      <c r="L244" s="835">
        <v>327.49</v>
      </c>
      <c r="M244" s="835">
        <v>1309.96</v>
      </c>
      <c r="N244" s="832">
        <v>4</v>
      </c>
      <c r="O244" s="836">
        <v>2</v>
      </c>
      <c r="P244" s="835">
        <v>1309.96</v>
      </c>
      <c r="Q244" s="837">
        <v>1</v>
      </c>
      <c r="R244" s="832">
        <v>4</v>
      </c>
      <c r="S244" s="837">
        <v>1</v>
      </c>
      <c r="T244" s="836">
        <v>2</v>
      </c>
      <c r="U244" s="838">
        <v>1</v>
      </c>
    </row>
    <row r="245" spans="1:21" ht="14.4" customHeight="1" x14ac:dyDescent="0.3">
      <c r="A245" s="831">
        <v>30</v>
      </c>
      <c r="B245" s="832" t="s">
        <v>2476</v>
      </c>
      <c r="C245" s="832" t="s">
        <v>2484</v>
      </c>
      <c r="D245" s="833" t="s">
        <v>3515</v>
      </c>
      <c r="E245" s="834" t="s">
        <v>2490</v>
      </c>
      <c r="F245" s="832" t="s">
        <v>2477</v>
      </c>
      <c r="G245" s="832" t="s">
        <v>2977</v>
      </c>
      <c r="H245" s="832" t="s">
        <v>567</v>
      </c>
      <c r="I245" s="832" t="s">
        <v>2978</v>
      </c>
      <c r="J245" s="832" t="s">
        <v>2979</v>
      </c>
      <c r="K245" s="832" t="s">
        <v>2980</v>
      </c>
      <c r="L245" s="835">
        <v>327.49</v>
      </c>
      <c r="M245" s="835">
        <v>327.49</v>
      </c>
      <c r="N245" s="832">
        <v>1</v>
      </c>
      <c r="O245" s="836">
        <v>1</v>
      </c>
      <c r="P245" s="835"/>
      <c r="Q245" s="837">
        <v>0</v>
      </c>
      <c r="R245" s="832"/>
      <c r="S245" s="837">
        <v>0</v>
      </c>
      <c r="T245" s="836"/>
      <c r="U245" s="838">
        <v>0</v>
      </c>
    </row>
    <row r="246" spans="1:21" ht="14.4" customHeight="1" x14ac:dyDescent="0.3">
      <c r="A246" s="831">
        <v>30</v>
      </c>
      <c r="B246" s="832" t="s">
        <v>2476</v>
      </c>
      <c r="C246" s="832" t="s">
        <v>2484</v>
      </c>
      <c r="D246" s="833" t="s">
        <v>3515</v>
      </c>
      <c r="E246" s="834" t="s">
        <v>2490</v>
      </c>
      <c r="F246" s="832" t="s">
        <v>2477</v>
      </c>
      <c r="G246" s="832" t="s">
        <v>2981</v>
      </c>
      <c r="H246" s="832" t="s">
        <v>595</v>
      </c>
      <c r="I246" s="832" t="s">
        <v>2345</v>
      </c>
      <c r="J246" s="832" t="s">
        <v>1907</v>
      </c>
      <c r="K246" s="832" t="s">
        <v>2346</v>
      </c>
      <c r="L246" s="835">
        <v>414.07</v>
      </c>
      <c r="M246" s="835">
        <v>1656.28</v>
      </c>
      <c r="N246" s="832">
        <v>4</v>
      </c>
      <c r="O246" s="836">
        <v>1.5</v>
      </c>
      <c r="P246" s="835">
        <v>1242.21</v>
      </c>
      <c r="Q246" s="837">
        <v>0.75</v>
      </c>
      <c r="R246" s="832">
        <v>3</v>
      </c>
      <c r="S246" s="837">
        <v>0.75</v>
      </c>
      <c r="T246" s="836">
        <v>1</v>
      </c>
      <c r="U246" s="838">
        <v>0.66666666666666663</v>
      </c>
    </row>
    <row r="247" spans="1:21" ht="14.4" customHeight="1" x14ac:dyDescent="0.3">
      <c r="A247" s="831">
        <v>30</v>
      </c>
      <c r="B247" s="832" t="s">
        <v>2476</v>
      </c>
      <c r="C247" s="832" t="s">
        <v>2484</v>
      </c>
      <c r="D247" s="833" t="s">
        <v>3515</v>
      </c>
      <c r="E247" s="834" t="s">
        <v>2490</v>
      </c>
      <c r="F247" s="832" t="s">
        <v>2477</v>
      </c>
      <c r="G247" s="832" t="s">
        <v>2982</v>
      </c>
      <c r="H247" s="832" t="s">
        <v>567</v>
      </c>
      <c r="I247" s="832" t="s">
        <v>2983</v>
      </c>
      <c r="J247" s="832" t="s">
        <v>1232</v>
      </c>
      <c r="K247" s="832" t="s">
        <v>2984</v>
      </c>
      <c r="L247" s="835">
        <v>0</v>
      </c>
      <c r="M247" s="835">
        <v>0</v>
      </c>
      <c r="N247" s="832">
        <v>1</v>
      </c>
      <c r="O247" s="836">
        <v>1</v>
      </c>
      <c r="P247" s="835"/>
      <c r="Q247" s="837"/>
      <c r="R247" s="832"/>
      <c r="S247" s="837">
        <v>0</v>
      </c>
      <c r="T247" s="836"/>
      <c r="U247" s="838">
        <v>0</v>
      </c>
    </row>
    <row r="248" spans="1:21" ht="14.4" customHeight="1" x14ac:dyDescent="0.3">
      <c r="A248" s="831">
        <v>30</v>
      </c>
      <c r="B248" s="832" t="s">
        <v>2476</v>
      </c>
      <c r="C248" s="832" t="s">
        <v>2484</v>
      </c>
      <c r="D248" s="833" t="s">
        <v>3515</v>
      </c>
      <c r="E248" s="834" t="s">
        <v>2490</v>
      </c>
      <c r="F248" s="832" t="s">
        <v>2477</v>
      </c>
      <c r="G248" s="832" t="s">
        <v>2676</v>
      </c>
      <c r="H248" s="832" t="s">
        <v>567</v>
      </c>
      <c r="I248" s="832" t="s">
        <v>2985</v>
      </c>
      <c r="J248" s="832" t="s">
        <v>2986</v>
      </c>
      <c r="K248" s="832" t="s">
        <v>2987</v>
      </c>
      <c r="L248" s="835">
        <v>150.94</v>
      </c>
      <c r="M248" s="835">
        <v>150.94</v>
      </c>
      <c r="N248" s="832">
        <v>1</v>
      </c>
      <c r="O248" s="836">
        <v>1</v>
      </c>
      <c r="P248" s="835"/>
      <c r="Q248" s="837">
        <v>0</v>
      </c>
      <c r="R248" s="832"/>
      <c r="S248" s="837">
        <v>0</v>
      </c>
      <c r="T248" s="836"/>
      <c r="U248" s="838">
        <v>0</v>
      </c>
    </row>
    <row r="249" spans="1:21" ht="14.4" customHeight="1" x14ac:dyDescent="0.3">
      <c r="A249" s="831">
        <v>30</v>
      </c>
      <c r="B249" s="832" t="s">
        <v>2476</v>
      </c>
      <c r="C249" s="832" t="s">
        <v>2484</v>
      </c>
      <c r="D249" s="833" t="s">
        <v>3515</v>
      </c>
      <c r="E249" s="834" t="s">
        <v>2490</v>
      </c>
      <c r="F249" s="832" t="s">
        <v>2477</v>
      </c>
      <c r="G249" s="832" t="s">
        <v>2676</v>
      </c>
      <c r="H249" s="832" t="s">
        <v>567</v>
      </c>
      <c r="I249" s="832" t="s">
        <v>2988</v>
      </c>
      <c r="J249" s="832" t="s">
        <v>2989</v>
      </c>
      <c r="K249" s="832" t="s">
        <v>2990</v>
      </c>
      <c r="L249" s="835">
        <v>50.32</v>
      </c>
      <c r="M249" s="835">
        <v>50.32</v>
      </c>
      <c r="N249" s="832">
        <v>1</v>
      </c>
      <c r="O249" s="836">
        <v>0.5</v>
      </c>
      <c r="P249" s="835">
        <v>50.32</v>
      </c>
      <c r="Q249" s="837">
        <v>1</v>
      </c>
      <c r="R249" s="832">
        <v>1</v>
      </c>
      <c r="S249" s="837">
        <v>1</v>
      </c>
      <c r="T249" s="836">
        <v>0.5</v>
      </c>
      <c r="U249" s="838">
        <v>1</v>
      </c>
    </row>
    <row r="250" spans="1:21" ht="14.4" customHeight="1" x14ac:dyDescent="0.3">
      <c r="A250" s="831">
        <v>30</v>
      </c>
      <c r="B250" s="832" t="s">
        <v>2476</v>
      </c>
      <c r="C250" s="832" t="s">
        <v>2484</v>
      </c>
      <c r="D250" s="833" t="s">
        <v>3515</v>
      </c>
      <c r="E250" s="834" t="s">
        <v>2490</v>
      </c>
      <c r="F250" s="832" t="s">
        <v>2477</v>
      </c>
      <c r="G250" s="832" t="s">
        <v>2991</v>
      </c>
      <c r="H250" s="832" t="s">
        <v>567</v>
      </c>
      <c r="I250" s="832" t="s">
        <v>2992</v>
      </c>
      <c r="J250" s="832" t="s">
        <v>2993</v>
      </c>
      <c r="K250" s="832" t="s">
        <v>2049</v>
      </c>
      <c r="L250" s="835">
        <v>66.2</v>
      </c>
      <c r="M250" s="835">
        <v>993.00000000000011</v>
      </c>
      <c r="N250" s="832">
        <v>15</v>
      </c>
      <c r="O250" s="836">
        <v>4.5</v>
      </c>
      <c r="P250" s="835">
        <v>198.60000000000002</v>
      </c>
      <c r="Q250" s="837">
        <v>0.2</v>
      </c>
      <c r="R250" s="832">
        <v>3</v>
      </c>
      <c r="S250" s="837">
        <v>0.2</v>
      </c>
      <c r="T250" s="836">
        <v>0.5</v>
      </c>
      <c r="U250" s="838">
        <v>0.1111111111111111</v>
      </c>
    </row>
    <row r="251" spans="1:21" ht="14.4" customHeight="1" x14ac:dyDescent="0.3">
      <c r="A251" s="831">
        <v>30</v>
      </c>
      <c r="B251" s="832" t="s">
        <v>2476</v>
      </c>
      <c r="C251" s="832" t="s">
        <v>2484</v>
      </c>
      <c r="D251" s="833" t="s">
        <v>3515</v>
      </c>
      <c r="E251" s="834" t="s">
        <v>2490</v>
      </c>
      <c r="F251" s="832" t="s">
        <v>2477</v>
      </c>
      <c r="G251" s="832" t="s">
        <v>2991</v>
      </c>
      <c r="H251" s="832" t="s">
        <v>567</v>
      </c>
      <c r="I251" s="832" t="s">
        <v>2994</v>
      </c>
      <c r="J251" s="832" t="s">
        <v>2993</v>
      </c>
      <c r="K251" s="832" t="s">
        <v>2995</v>
      </c>
      <c r="L251" s="835">
        <v>97.29</v>
      </c>
      <c r="M251" s="835">
        <v>194.58</v>
      </c>
      <c r="N251" s="832">
        <v>2</v>
      </c>
      <c r="O251" s="836">
        <v>1</v>
      </c>
      <c r="P251" s="835">
        <v>194.58</v>
      </c>
      <c r="Q251" s="837">
        <v>1</v>
      </c>
      <c r="R251" s="832">
        <v>2</v>
      </c>
      <c r="S251" s="837">
        <v>1</v>
      </c>
      <c r="T251" s="836">
        <v>1</v>
      </c>
      <c r="U251" s="838">
        <v>1</v>
      </c>
    </row>
    <row r="252" spans="1:21" ht="14.4" customHeight="1" x14ac:dyDescent="0.3">
      <c r="A252" s="831">
        <v>30</v>
      </c>
      <c r="B252" s="832" t="s">
        <v>2476</v>
      </c>
      <c r="C252" s="832" t="s">
        <v>2484</v>
      </c>
      <c r="D252" s="833" t="s">
        <v>3515</v>
      </c>
      <c r="E252" s="834" t="s">
        <v>2490</v>
      </c>
      <c r="F252" s="832" t="s">
        <v>2477</v>
      </c>
      <c r="G252" s="832" t="s">
        <v>2996</v>
      </c>
      <c r="H252" s="832" t="s">
        <v>567</v>
      </c>
      <c r="I252" s="832" t="s">
        <v>2997</v>
      </c>
      <c r="J252" s="832" t="s">
        <v>991</v>
      </c>
      <c r="K252" s="832" t="s">
        <v>992</v>
      </c>
      <c r="L252" s="835">
        <v>374.79</v>
      </c>
      <c r="M252" s="835">
        <v>374.79</v>
      </c>
      <c r="N252" s="832">
        <v>1</v>
      </c>
      <c r="O252" s="836">
        <v>0.5</v>
      </c>
      <c r="P252" s="835"/>
      <c r="Q252" s="837">
        <v>0</v>
      </c>
      <c r="R252" s="832"/>
      <c r="S252" s="837">
        <v>0</v>
      </c>
      <c r="T252" s="836"/>
      <c r="U252" s="838">
        <v>0</v>
      </c>
    </row>
    <row r="253" spans="1:21" ht="14.4" customHeight="1" x14ac:dyDescent="0.3">
      <c r="A253" s="831">
        <v>30</v>
      </c>
      <c r="B253" s="832" t="s">
        <v>2476</v>
      </c>
      <c r="C253" s="832" t="s">
        <v>2484</v>
      </c>
      <c r="D253" s="833" t="s">
        <v>3515</v>
      </c>
      <c r="E253" s="834" t="s">
        <v>2490</v>
      </c>
      <c r="F253" s="832" t="s">
        <v>2477</v>
      </c>
      <c r="G253" s="832" t="s">
        <v>2680</v>
      </c>
      <c r="H253" s="832" t="s">
        <v>567</v>
      </c>
      <c r="I253" s="832" t="s">
        <v>2998</v>
      </c>
      <c r="J253" s="832" t="s">
        <v>2102</v>
      </c>
      <c r="K253" s="832" t="s">
        <v>2999</v>
      </c>
      <c r="L253" s="835">
        <v>84.18</v>
      </c>
      <c r="M253" s="835">
        <v>84.18</v>
      </c>
      <c r="N253" s="832">
        <v>1</v>
      </c>
      <c r="O253" s="836">
        <v>0.5</v>
      </c>
      <c r="P253" s="835">
        <v>84.18</v>
      </c>
      <c r="Q253" s="837">
        <v>1</v>
      </c>
      <c r="R253" s="832">
        <v>1</v>
      </c>
      <c r="S253" s="837">
        <v>1</v>
      </c>
      <c r="T253" s="836">
        <v>0.5</v>
      </c>
      <c r="U253" s="838">
        <v>1</v>
      </c>
    </row>
    <row r="254" spans="1:21" ht="14.4" customHeight="1" x14ac:dyDescent="0.3">
      <c r="A254" s="831">
        <v>30</v>
      </c>
      <c r="B254" s="832" t="s">
        <v>2476</v>
      </c>
      <c r="C254" s="832" t="s">
        <v>2484</v>
      </c>
      <c r="D254" s="833" t="s">
        <v>3515</v>
      </c>
      <c r="E254" s="834" t="s">
        <v>2490</v>
      </c>
      <c r="F254" s="832" t="s">
        <v>2477</v>
      </c>
      <c r="G254" s="832" t="s">
        <v>3000</v>
      </c>
      <c r="H254" s="832" t="s">
        <v>595</v>
      </c>
      <c r="I254" s="832" t="s">
        <v>1916</v>
      </c>
      <c r="J254" s="832" t="s">
        <v>1917</v>
      </c>
      <c r="K254" s="832" t="s">
        <v>1918</v>
      </c>
      <c r="L254" s="835">
        <v>672.95</v>
      </c>
      <c r="M254" s="835">
        <v>672.95</v>
      </c>
      <c r="N254" s="832">
        <v>1</v>
      </c>
      <c r="O254" s="836">
        <v>1</v>
      </c>
      <c r="P254" s="835">
        <v>672.95</v>
      </c>
      <c r="Q254" s="837">
        <v>1</v>
      </c>
      <c r="R254" s="832">
        <v>1</v>
      </c>
      <c r="S254" s="837">
        <v>1</v>
      </c>
      <c r="T254" s="836">
        <v>1</v>
      </c>
      <c r="U254" s="838">
        <v>1</v>
      </c>
    </row>
    <row r="255" spans="1:21" ht="14.4" customHeight="1" x14ac:dyDescent="0.3">
      <c r="A255" s="831">
        <v>30</v>
      </c>
      <c r="B255" s="832" t="s">
        <v>2476</v>
      </c>
      <c r="C255" s="832" t="s">
        <v>2484</v>
      </c>
      <c r="D255" s="833" t="s">
        <v>3515</v>
      </c>
      <c r="E255" s="834" t="s">
        <v>2490</v>
      </c>
      <c r="F255" s="832" t="s">
        <v>2477</v>
      </c>
      <c r="G255" s="832" t="s">
        <v>2683</v>
      </c>
      <c r="H255" s="832" t="s">
        <v>567</v>
      </c>
      <c r="I255" s="832" t="s">
        <v>2684</v>
      </c>
      <c r="J255" s="832" t="s">
        <v>1048</v>
      </c>
      <c r="K255" s="832" t="s">
        <v>1049</v>
      </c>
      <c r="L255" s="835">
        <v>107.27</v>
      </c>
      <c r="M255" s="835">
        <v>1716.32</v>
      </c>
      <c r="N255" s="832">
        <v>16</v>
      </c>
      <c r="O255" s="836">
        <v>4.5</v>
      </c>
      <c r="P255" s="835">
        <v>321.81</v>
      </c>
      <c r="Q255" s="837">
        <v>0.1875</v>
      </c>
      <c r="R255" s="832">
        <v>3</v>
      </c>
      <c r="S255" s="837">
        <v>0.1875</v>
      </c>
      <c r="T255" s="836">
        <v>1</v>
      </c>
      <c r="U255" s="838">
        <v>0.22222222222222221</v>
      </c>
    </row>
    <row r="256" spans="1:21" ht="14.4" customHeight="1" x14ac:dyDescent="0.3">
      <c r="A256" s="831">
        <v>30</v>
      </c>
      <c r="B256" s="832" t="s">
        <v>2476</v>
      </c>
      <c r="C256" s="832" t="s">
        <v>2484</v>
      </c>
      <c r="D256" s="833" t="s">
        <v>3515</v>
      </c>
      <c r="E256" s="834" t="s">
        <v>2490</v>
      </c>
      <c r="F256" s="832" t="s">
        <v>2477</v>
      </c>
      <c r="G256" s="832" t="s">
        <v>3001</v>
      </c>
      <c r="H256" s="832" t="s">
        <v>567</v>
      </c>
      <c r="I256" s="832" t="s">
        <v>3002</v>
      </c>
      <c r="J256" s="832" t="s">
        <v>1571</v>
      </c>
      <c r="K256" s="832" t="s">
        <v>3003</v>
      </c>
      <c r="L256" s="835">
        <v>177.04</v>
      </c>
      <c r="M256" s="835">
        <v>177.04</v>
      </c>
      <c r="N256" s="832">
        <v>1</v>
      </c>
      <c r="O256" s="836">
        <v>1</v>
      </c>
      <c r="P256" s="835">
        <v>177.04</v>
      </c>
      <c r="Q256" s="837">
        <v>1</v>
      </c>
      <c r="R256" s="832">
        <v>1</v>
      </c>
      <c r="S256" s="837">
        <v>1</v>
      </c>
      <c r="T256" s="836">
        <v>1</v>
      </c>
      <c r="U256" s="838">
        <v>1</v>
      </c>
    </row>
    <row r="257" spans="1:21" ht="14.4" customHeight="1" x14ac:dyDescent="0.3">
      <c r="A257" s="831">
        <v>30</v>
      </c>
      <c r="B257" s="832" t="s">
        <v>2476</v>
      </c>
      <c r="C257" s="832" t="s">
        <v>2484</v>
      </c>
      <c r="D257" s="833" t="s">
        <v>3515</v>
      </c>
      <c r="E257" s="834" t="s">
        <v>2490</v>
      </c>
      <c r="F257" s="832" t="s">
        <v>2478</v>
      </c>
      <c r="G257" s="832" t="s">
        <v>2685</v>
      </c>
      <c r="H257" s="832" t="s">
        <v>567</v>
      </c>
      <c r="I257" s="832" t="s">
        <v>3004</v>
      </c>
      <c r="J257" s="832" t="s">
        <v>2687</v>
      </c>
      <c r="K257" s="832"/>
      <c r="L257" s="835">
        <v>0</v>
      </c>
      <c r="M257" s="835">
        <v>0</v>
      </c>
      <c r="N257" s="832">
        <v>1</v>
      </c>
      <c r="O257" s="836">
        <v>1</v>
      </c>
      <c r="P257" s="835">
        <v>0</v>
      </c>
      <c r="Q257" s="837"/>
      <c r="R257" s="832">
        <v>1</v>
      </c>
      <c r="S257" s="837">
        <v>1</v>
      </c>
      <c r="T257" s="836">
        <v>1</v>
      </c>
      <c r="U257" s="838">
        <v>1</v>
      </c>
    </row>
    <row r="258" spans="1:21" ht="14.4" customHeight="1" x14ac:dyDescent="0.3">
      <c r="A258" s="831">
        <v>30</v>
      </c>
      <c r="B258" s="832" t="s">
        <v>2476</v>
      </c>
      <c r="C258" s="832" t="s">
        <v>2484</v>
      </c>
      <c r="D258" s="833" t="s">
        <v>3515</v>
      </c>
      <c r="E258" s="834" t="s">
        <v>2490</v>
      </c>
      <c r="F258" s="832" t="s">
        <v>2479</v>
      </c>
      <c r="G258" s="832" t="s">
        <v>3005</v>
      </c>
      <c r="H258" s="832" t="s">
        <v>567</v>
      </c>
      <c r="I258" s="832" t="s">
        <v>3006</v>
      </c>
      <c r="J258" s="832" t="s">
        <v>3007</v>
      </c>
      <c r="K258" s="832" t="s">
        <v>3008</v>
      </c>
      <c r="L258" s="835">
        <v>100</v>
      </c>
      <c r="M258" s="835">
        <v>400</v>
      </c>
      <c r="N258" s="832">
        <v>4</v>
      </c>
      <c r="O258" s="836">
        <v>1</v>
      </c>
      <c r="P258" s="835">
        <v>400</v>
      </c>
      <c r="Q258" s="837">
        <v>1</v>
      </c>
      <c r="R258" s="832">
        <v>4</v>
      </c>
      <c r="S258" s="837">
        <v>1</v>
      </c>
      <c r="T258" s="836">
        <v>1</v>
      </c>
      <c r="U258" s="838">
        <v>1</v>
      </c>
    </row>
    <row r="259" spans="1:21" ht="14.4" customHeight="1" x14ac:dyDescent="0.3">
      <c r="A259" s="831">
        <v>30</v>
      </c>
      <c r="B259" s="832" t="s">
        <v>2476</v>
      </c>
      <c r="C259" s="832" t="s">
        <v>2484</v>
      </c>
      <c r="D259" s="833" t="s">
        <v>3515</v>
      </c>
      <c r="E259" s="834" t="s">
        <v>2490</v>
      </c>
      <c r="F259" s="832" t="s">
        <v>2479</v>
      </c>
      <c r="G259" s="832" t="s">
        <v>3005</v>
      </c>
      <c r="H259" s="832" t="s">
        <v>567</v>
      </c>
      <c r="I259" s="832" t="s">
        <v>3009</v>
      </c>
      <c r="J259" s="832" t="s">
        <v>3010</v>
      </c>
      <c r="K259" s="832" t="s">
        <v>3011</v>
      </c>
      <c r="L259" s="835">
        <v>120</v>
      </c>
      <c r="M259" s="835">
        <v>240</v>
      </c>
      <c r="N259" s="832">
        <v>2</v>
      </c>
      <c r="O259" s="836">
        <v>1</v>
      </c>
      <c r="P259" s="835"/>
      <c r="Q259" s="837">
        <v>0</v>
      </c>
      <c r="R259" s="832"/>
      <c r="S259" s="837">
        <v>0</v>
      </c>
      <c r="T259" s="836"/>
      <c r="U259" s="838">
        <v>0</v>
      </c>
    </row>
    <row r="260" spans="1:21" ht="14.4" customHeight="1" x14ac:dyDescent="0.3">
      <c r="A260" s="831">
        <v>30</v>
      </c>
      <c r="B260" s="832" t="s">
        <v>2476</v>
      </c>
      <c r="C260" s="832" t="s">
        <v>2484</v>
      </c>
      <c r="D260" s="833" t="s">
        <v>3515</v>
      </c>
      <c r="E260" s="834" t="s">
        <v>2490</v>
      </c>
      <c r="F260" s="832" t="s">
        <v>2479</v>
      </c>
      <c r="G260" s="832" t="s">
        <v>3005</v>
      </c>
      <c r="H260" s="832" t="s">
        <v>567</v>
      </c>
      <c r="I260" s="832" t="s">
        <v>3012</v>
      </c>
      <c r="J260" s="832" t="s">
        <v>3013</v>
      </c>
      <c r="K260" s="832" t="s">
        <v>3014</v>
      </c>
      <c r="L260" s="835">
        <v>25</v>
      </c>
      <c r="M260" s="835">
        <v>50</v>
      </c>
      <c r="N260" s="832">
        <v>2</v>
      </c>
      <c r="O260" s="836">
        <v>1</v>
      </c>
      <c r="P260" s="835"/>
      <c r="Q260" s="837">
        <v>0</v>
      </c>
      <c r="R260" s="832"/>
      <c r="S260" s="837">
        <v>0</v>
      </c>
      <c r="T260" s="836"/>
      <c r="U260" s="838">
        <v>0</v>
      </c>
    </row>
    <row r="261" spans="1:21" ht="14.4" customHeight="1" x14ac:dyDescent="0.3">
      <c r="A261" s="831">
        <v>30</v>
      </c>
      <c r="B261" s="832" t="s">
        <v>2476</v>
      </c>
      <c r="C261" s="832" t="s">
        <v>2484</v>
      </c>
      <c r="D261" s="833" t="s">
        <v>3515</v>
      </c>
      <c r="E261" s="834" t="s">
        <v>2490</v>
      </c>
      <c r="F261" s="832" t="s">
        <v>2479</v>
      </c>
      <c r="G261" s="832" t="s">
        <v>3015</v>
      </c>
      <c r="H261" s="832" t="s">
        <v>567</v>
      </c>
      <c r="I261" s="832" t="s">
        <v>3016</v>
      </c>
      <c r="J261" s="832" t="s">
        <v>3017</v>
      </c>
      <c r="K261" s="832" t="s">
        <v>3018</v>
      </c>
      <c r="L261" s="835">
        <v>410</v>
      </c>
      <c r="M261" s="835">
        <v>820</v>
      </c>
      <c r="N261" s="832">
        <v>2</v>
      </c>
      <c r="O261" s="836">
        <v>2</v>
      </c>
      <c r="P261" s="835">
        <v>410</v>
      </c>
      <c r="Q261" s="837">
        <v>0.5</v>
      </c>
      <c r="R261" s="832">
        <v>1</v>
      </c>
      <c r="S261" s="837">
        <v>0.5</v>
      </c>
      <c r="T261" s="836">
        <v>1</v>
      </c>
      <c r="U261" s="838">
        <v>0.5</v>
      </c>
    </row>
    <row r="262" spans="1:21" ht="14.4" customHeight="1" x14ac:dyDescent="0.3">
      <c r="A262" s="831">
        <v>30</v>
      </c>
      <c r="B262" s="832" t="s">
        <v>2476</v>
      </c>
      <c r="C262" s="832" t="s">
        <v>2484</v>
      </c>
      <c r="D262" s="833" t="s">
        <v>3515</v>
      </c>
      <c r="E262" s="834" t="s">
        <v>2490</v>
      </c>
      <c r="F262" s="832" t="s">
        <v>2479</v>
      </c>
      <c r="G262" s="832" t="s">
        <v>3019</v>
      </c>
      <c r="H262" s="832" t="s">
        <v>567</v>
      </c>
      <c r="I262" s="832" t="s">
        <v>3020</v>
      </c>
      <c r="J262" s="832" t="s">
        <v>3021</v>
      </c>
      <c r="K262" s="832" t="s">
        <v>3022</v>
      </c>
      <c r="L262" s="835">
        <v>339.57</v>
      </c>
      <c r="M262" s="835">
        <v>339.57</v>
      </c>
      <c r="N262" s="832">
        <v>1</v>
      </c>
      <c r="O262" s="836">
        <v>1</v>
      </c>
      <c r="P262" s="835"/>
      <c r="Q262" s="837">
        <v>0</v>
      </c>
      <c r="R262" s="832"/>
      <c r="S262" s="837">
        <v>0</v>
      </c>
      <c r="T262" s="836"/>
      <c r="U262" s="838">
        <v>0</v>
      </c>
    </row>
    <row r="263" spans="1:21" ht="14.4" customHeight="1" x14ac:dyDescent="0.3">
      <c r="A263" s="831">
        <v>30</v>
      </c>
      <c r="B263" s="832" t="s">
        <v>2476</v>
      </c>
      <c r="C263" s="832" t="s">
        <v>2484</v>
      </c>
      <c r="D263" s="833" t="s">
        <v>3515</v>
      </c>
      <c r="E263" s="834" t="s">
        <v>2490</v>
      </c>
      <c r="F263" s="832" t="s">
        <v>2479</v>
      </c>
      <c r="G263" s="832" t="s">
        <v>3019</v>
      </c>
      <c r="H263" s="832" t="s">
        <v>567</v>
      </c>
      <c r="I263" s="832" t="s">
        <v>3023</v>
      </c>
      <c r="J263" s="832" t="s">
        <v>3024</v>
      </c>
      <c r="K263" s="832" t="s">
        <v>3025</v>
      </c>
      <c r="L263" s="835">
        <v>315.74</v>
      </c>
      <c r="M263" s="835">
        <v>947.22</v>
      </c>
      <c r="N263" s="832">
        <v>3</v>
      </c>
      <c r="O263" s="836">
        <v>1</v>
      </c>
      <c r="P263" s="835"/>
      <c r="Q263" s="837">
        <v>0</v>
      </c>
      <c r="R263" s="832"/>
      <c r="S263" s="837">
        <v>0</v>
      </c>
      <c r="T263" s="836"/>
      <c r="U263" s="838">
        <v>0</v>
      </c>
    </row>
    <row r="264" spans="1:21" ht="14.4" customHeight="1" x14ac:dyDescent="0.3">
      <c r="A264" s="831">
        <v>30</v>
      </c>
      <c r="B264" s="832" t="s">
        <v>2476</v>
      </c>
      <c r="C264" s="832" t="s">
        <v>2484</v>
      </c>
      <c r="D264" s="833" t="s">
        <v>3515</v>
      </c>
      <c r="E264" s="834" t="s">
        <v>2490</v>
      </c>
      <c r="F264" s="832" t="s">
        <v>2479</v>
      </c>
      <c r="G264" s="832" t="s">
        <v>3019</v>
      </c>
      <c r="H264" s="832" t="s">
        <v>567</v>
      </c>
      <c r="I264" s="832" t="s">
        <v>3026</v>
      </c>
      <c r="J264" s="832" t="s">
        <v>3027</v>
      </c>
      <c r="K264" s="832" t="s">
        <v>3028</v>
      </c>
      <c r="L264" s="835">
        <v>396.17</v>
      </c>
      <c r="M264" s="835">
        <v>4754.04</v>
      </c>
      <c r="N264" s="832">
        <v>12</v>
      </c>
      <c r="O264" s="836">
        <v>1</v>
      </c>
      <c r="P264" s="835"/>
      <c r="Q264" s="837">
        <v>0</v>
      </c>
      <c r="R264" s="832"/>
      <c r="S264" s="837">
        <v>0</v>
      </c>
      <c r="T264" s="836"/>
      <c r="U264" s="838">
        <v>0</v>
      </c>
    </row>
    <row r="265" spans="1:21" ht="14.4" customHeight="1" x14ac:dyDescent="0.3">
      <c r="A265" s="831">
        <v>30</v>
      </c>
      <c r="B265" s="832" t="s">
        <v>2476</v>
      </c>
      <c r="C265" s="832" t="s">
        <v>2484</v>
      </c>
      <c r="D265" s="833" t="s">
        <v>3515</v>
      </c>
      <c r="E265" s="834" t="s">
        <v>2492</v>
      </c>
      <c r="F265" s="832" t="s">
        <v>2477</v>
      </c>
      <c r="G265" s="832" t="s">
        <v>2498</v>
      </c>
      <c r="H265" s="832" t="s">
        <v>595</v>
      </c>
      <c r="I265" s="832" t="s">
        <v>3029</v>
      </c>
      <c r="J265" s="832" t="s">
        <v>615</v>
      </c>
      <c r="K265" s="832" t="s">
        <v>2865</v>
      </c>
      <c r="L265" s="835">
        <v>21.76</v>
      </c>
      <c r="M265" s="835">
        <v>130.56</v>
      </c>
      <c r="N265" s="832">
        <v>6</v>
      </c>
      <c r="O265" s="836">
        <v>3</v>
      </c>
      <c r="P265" s="835">
        <v>87.04</v>
      </c>
      <c r="Q265" s="837">
        <v>0.66666666666666674</v>
      </c>
      <c r="R265" s="832">
        <v>4</v>
      </c>
      <c r="S265" s="837">
        <v>0.66666666666666663</v>
      </c>
      <c r="T265" s="836">
        <v>2</v>
      </c>
      <c r="U265" s="838">
        <v>0.66666666666666663</v>
      </c>
    </row>
    <row r="266" spans="1:21" ht="14.4" customHeight="1" x14ac:dyDescent="0.3">
      <c r="A266" s="831">
        <v>30</v>
      </c>
      <c r="B266" s="832" t="s">
        <v>2476</v>
      </c>
      <c r="C266" s="832" t="s">
        <v>2484</v>
      </c>
      <c r="D266" s="833" t="s">
        <v>3515</v>
      </c>
      <c r="E266" s="834" t="s">
        <v>2492</v>
      </c>
      <c r="F266" s="832" t="s">
        <v>2477</v>
      </c>
      <c r="G266" s="832" t="s">
        <v>3030</v>
      </c>
      <c r="H266" s="832" t="s">
        <v>595</v>
      </c>
      <c r="I266" s="832" t="s">
        <v>1968</v>
      </c>
      <c r="J266" s="832" t="s">
        <v>749</v>
      </c>
      <c r="K266" s="832" t="s">
        <v>1969</v>
      </c>
      <c r="L266" s="835">
        <v>80.010000000000005</v>
      </c>
      <c r="M266" s="835">
        <v>80.010000000000005</v>
      </c>
      <c r="N266" s="832">
        <v>1</v>
      </c>
      <c r="O266" s="836">
        <v>0.5</v>
      </c>
      <c r="P266" s="835"/>
      <c r="Q266" s="837">
        <v>0</v>
      </c>
      <c r="R266" s="832"/>
      <c r="S266" s="837">
        <v>0</v>
      </c>
      <c r="T266" s="836"/>
      <c r="U266" s="838">
        <v>0</v>
      </c>
    </row>
    <row r="267" spans="1:21" ht="14.4" customHeight="1" x14ac:dyDescent="0.3">
      <c r="A267" s="831">
        <v>30</v>
      </c>
      <c r="B267" s="832" t="s">
        <v>2476</v>
      </c>
      <c r="C267" s="832" t="s">
        <v>2484</v>
      </c>
      <c r="D267" s="833" t="s">
        <v>3515</v>
      </c>
      <c r="E267" s="834" t="s">
        <v>2492</v>
      </c>
      <c r="F267" s="832" t="s">
        <v>2477</v>
      </c>
      <c r="G267" s="832" t="s">
        <v>2504</v>
      </c>
      <c r="H267" s="832" t="s">
        <v>595</v>
      </c>
      <c r="I267" s="832" t="s">
        <v>2018</v>
      </c>
      <c r="J267" s="832" t="s">
        <v>2019</v>
      </c>
      <c r="K267" s="832" t="s">
        <v>2020</v>
      </c>
      <c r="L267" s="835">
        <v>31.09</v>
      </c>
      <c r="M267" s="835">
        <v>31.09</v>
      </c>
      <c r="N267" s="832">
        <v>1</v>
      </c>
      <c r="O267" s="836">
        <v>0.5</v>
      </c>
      <c r="P267" s="835">
        <v>31.09</v>
      </c>
      <c r="Q267" s="837">
        <v>1</v>
      </c>
      <c r="R267" s="832">
        <v>1</v>
      </c>
      <c r="S267" s="837">
        <v>1</v>
      </c>
      <c r="T267" s="836">
        <v>0.5</v>
      </c>
      <c r="U267" s="838">
        <v>1</v>
      </c>
    </row>
    <row r="268" spans="1:21" ht="14.4" customHeight="1" x14ac:dyDescent="0.3">
      <c r="A268" s="831">
        <v>30</v>
      </c>
      <c r="B268" s="832" t="s">
        <v>2476</v>
      </c>
      <c r="C268" s="832" t="s">
        <v>2484</v>
      </c>
      <c r="D268" s="833" t="s">
        <v>3515</v>
      </c>
      <c r="E268" s="834" t="s">
        <v>2492</v>
      </c>
      <c r="F268" s="832" t="s">
        <v>2477</v>
      </c>
      <c r="G268" s="832" t="s">
        <v>2505</v>
      </c>
      <c r="H268" s="832" t="s">
        <v>595</v>
      </c>
      <c r="I268" s="832" t="s">
        <v>2082</v>
      </c>
      <c r="J268" s="832" t="s">
        <v>2078</v>
      </c>
      <c r="K268" s="832" t="s">
        <v>2083</v>
      </c>
      <c r="L268" s="835">
        <v>93.18</v>
      </c>
      <c r="M268" s="835">
        <v>186.36</v>
      </c>
      <c r="N268" s="832">
        <v>2</v>
      </c>
      <c r="O268" s="836">
        <v>1</v>
      </c>
      <c r="P268" s="835">
        <v>186.36</v>
      </c>
      <c r="Q268" s="837">
        <v>1</v>
      </c>
      <c r="R268" s="832">
        <v>2</v>
      </c>
      <c r="S268" s="837">
        <v>1</v>
      </c>
      <c r="T268" s="836">
        <v>1</v>
      </c>
      <c r="U268" s="838">
        <v>1</v>
      </c>
    </row>
    <row r="269" spans="1:21" ht="14.4" customHeight="1" x14ac:dyDescent="0.3">
      <c r="A269" s="831">
        <v>30</v>
      </c>
      <c r="B269" s="832" t="s">
        <v>2476</v>
      </c>
      <c r="C269" s="832" t="s">
        <v>2484</v>
      </c>
      <c r="D269" s="833" t="s">
        <v>3515</v>
      </c>
      <c r="E269" s="834" t="s">
        <v>2492</v>
      </c>
      <c r="F269" s="832" t="s">
        <v>2477</v>
      </c>
      <c r="G269" s="832" t="s">
        <v>2505</v>
      </c>
      <c r="H269" s="832" t="s">
        <v>595</v>
      </c>
      <c r="I269" s="832" t="s">
        <v>2077</v>
      </c>
      <c r="J269" s="832" t="s">
        <v>2078</v>
      </c>
      <c r="K269" s="832" t="s">
        <v>2079</v>
      </c>
      <c r="L269" s="835">
        <v>143.35</v>
      </c>
      <c r="M269" s="835">
        <v>143.35</v>
      </c>
      <c r="N269" s="832">
        <v>1</v>
      </c>
      <c r="O269" s="836">
        <v>0.5</v>
      </c>
      <c r="P269" s="835"/>
      <c r="Q269" s="837">
        <v>0</v>
      </c>
      <c r="R269" s="832"/>
      <c r="S269" s="837">
        <v>0</v>
      </c>
      <c r="T269" s="836"/>
      <c r="U269" s="838">
        <v>0</v>
      </c>
    </row>
    <row r="270" spans="1:21" ht="14.4" customHeight="1" x14ac:dyDescent="0.3">
      <c r="A270" s="831">
        <v>30</v>
      </c>
      <c r="B270" s="832" t="s">
        <v>2476</v>
      </c>
      <c r="C270" s="832" t="s">
        <v>2484</v>
      </c>
      <c r="D270" s="833" t="s">
        <v>3515</v>
      </c>
      <c r="E270" s="834" t="s">
        <v>2492</v>
      </c>
      <c r="F270" s="832" t="s">
        <v>2477</v>
      </c>
      <c r="G270" s="832" t="s">
        <v>3031</v>
      </c>
      <c r="H270" s="832" t="s">
        <v>567</v>
      </c>
      <c r="I270" s="832" t="s">
        <v>3032</v>
      </c>
      <c r="J270" s="832" t="s">
        <v>660</v>
      </c>
      <c r="K270" s="832" t="s">
        <v>661</v>
      </c>
      <c r="L270" s="835">
        <v>103.8</v>
      </c>
      <c r="M270" s="835">
        <v>103.8</v>
      </c>
      <c r="N270" s="832">
        <v>1</v>
      </c>
      <c r="O270" s="836">
        <v>0.5</v>
      </c>
      <c r="P270" s="835"/>
      <c r="Q270" s="837">
        <v>0</v>
      </c>
      <c r="R270" s="832"/>
      <c r="S270" s="837">
        <v>0</v>
      </c>
      <c r="T270" s="836"/>
      <c r="U270" s="838">
        <v>0</v>
      </c>
    </row>
    <row r="271" spans="1:21" ht="14.4" customHeight="1" x14ac:dyDescent="0.3">
      <c r="A271" s="831">
        <v>30</v>
      </c>
      <c r="B271" s="832" t="s">
        <v>2476</v>
      </c>
      <c r="C271" s="832" t="s">
        <v>2484</v>
      </c>
      <c r="D271" s="833" t="s">
        <v>3515</v>
      </c>
      <c r="E271" s="834" t="s">
        <v>2492</v>
      </c>
      <c r="F271" s="832" t="s">
        <v>2477</v>
      </c>
      <c r="G271" s="832" t="s">
        <v>2512</v>
      </c>
      <c r="H271" s="832" t="s">
        <v>595</v>
      </c>
      <c r="I271" s="832" t="s">
        <v>2000</v>
      </c>
      <c r="J271" s="832" t="s">
        <v>2001</v>
      </c>
      <c r="K271" s="832" t="s">
        <v>2002</v>
      </c>
      <c r="L271" s="835">
        <v>65.540000000000006</v>
      </c>
      <c r="M271" s="835">
        <v>65.540000000000006</v>
      </c>
      <c r="N271" s="832">
        <v>1</v>
      </c>
      <c r="O271" s="836">
        <v>0.5</v>
      </c>
      <c r="P271" s="835">
        <v>65.540000000000006</v>
      </c>
      <c r="Q271" s="837">
        <v>1</v>
      </c>
      <c r="R271" s="832">
        <v>1</v>
      </c>
      <c r="S271" s="837">
        <v>1</v>
      </c>
      <c r="T271" s="836">
        <v>0.5</v>
      </c>
      <c r="U271" s="838">
        <v>1</v>
      </c>
    </row>
    <row r="272" spans="1:21" ht="14.4" customHeight="1" x14ac:dyDescent="0.3">
      <c r="A272" s="831">
        <v>30</v>
      </c>
      <c r="B272" s="832" t="s">
        <v>2476</v>
      </c>
      <c r="C272" s="832" t="s">
        <v>2484</v>
      </c>
      <c r="D272" s="833" t="s">
        <v>3515</v>
      </c>
      <c r="E272" s="834" t="s">
        <v>2492</v>
      </c>
      <c r="F272" s="832" t="s">
        <v>2477</v>
      </c>
      <c r="G272" s="832" t="s">
        <v>2516</v>
      </c>
      <c r="H272" s="832" t="s">
        <v>595</v>
      </c>
      <c r="I272" s="832" t="s">
        <v>2377</v>
      </c>
      <c r="J272" s="832" t="s">
        <v>1501</v>
      </c>
      <c r="K272" s="832" t="s">
        <v>730</v>
      </c>
      <c r="L272" s="835">
        <v>70.23</v>
      </c>
      <c r="M272" s="835">
        <v>70.23</v>
      </c>
      <c r="N272" s="832">
        <v>1</v>
      </c>
      <c r="O272" s="836">
        <v>0.5</v>
      </c>
      <c r="P272" s="835"/>
      <c r="Q272" s="837">
        <v>0</v>
      </c>
      <c r="R272" s="832"/>
      <c r="S272" s="837">
        <v>0</v>
      </c>
      <c r="T272" s="836"/>
      <c r="U272" s="838">
        <v>0</v>
      </c>
    </row>
    <row r="273" spans="1:21" ht="14.4" customHeight="1" x14ac:dyDescent="0.3">
      <c r="A273" s="831">
        <v>30</v>
      </c>
      <c r="B273" s="832" t="s">
        <v>2476</v>
      </c>
      <c r="C273" s="832" t="s">
        <v>2484</v>
      </c>
      <c r="D273" s="833" t="s">
        <v>3515</v>
      </c>
      <c r="E273" s="834" t="s">
        <v>2492</v>
      </c>
      <c r="F273" s="832" t="s">
        <v>2477</v>
      </c>
      <c r="G273" s="832" t="s">
        <v>2516</v>
      </c>
      <c r="H273" s="832" t="s">
        <v>595</v>
      </c>
      <c r="I273" s="832" t="s">
        <v>2004</v>
      </c>
      <c r="J273" s="832" t="s">
        <v>1501</v>
      </c>
      <c r="K273" s="832" t="s">
        <v>685</v>
      </c>
      <c r="L273" s="835">
        <v>17.559999999999999</v>
      </c>
      <c r="M273" s="835">
        <v>35.119999999999997</v>
      </c>
      <c r="N273" s="832">
        <v>2</v>
      </c>
      <c r="O273" s="836">
        <v>1</v>
      </c>
      <c r="P273" s="835"/>
      <c r="Q273" s="837">
        <v>0</v>
      </c>
      <c r="R273" s="832"/>
      <c r="S273" s="837">
        <v>0</v>
      </c>
      <c r="T273" s="836"/>
      <c r="U273" s="838">
        <v>0</v>
      </c>
    </row>
    <row r="274" spans="1:21" ht="14.4" customHeight="1" x14ac:dyDescent="0.3">
      <c r="A274" s="831">
        <v>30</v>
      </c>
      <c r="B274" s="832" t="s">
        <v>2476</v>
      </c>
      <c r="C274" s="832" t="s">
        <v>2484</v>
      </c>
      <c r="D274" s="833" t="s">
        <v>3515</v>
      </c>
      <c r="E274" s="834" t="s">
        <v>2492</v>
      </c>
      <c r="F274" s="832" t="s">
        <v>2477</v>
      </c>
      <c r="G274" s="832" t="s">
        <v>2516</v>
      </c>
      <c r="H274" s="832" t="s">
        <v>595</v>
      </c>
      <c r="I274" s="832" t="s">
        <v>2005</v>
      </c>
      <c r="J274" s="832" t="s">
        <v>1501</v>
      </c>
      <c r="K274" s="832" t="s">
        <v>2006</v>
      </c>
      <c r="L274" s="835">
        <v>35.11</v>
      </c>
      <c r="M274" s="835">
        <v>70.22</v>
      </c>
      <c r="N274" s="832">
        <v>2</v>
      </c>
      <c r="O274" s="836">
        <v>1</v>
      </c>
      <c r="P274" s="835">
        <v>35.11</v>
      </c>
      <c r="Q274" s="837">
        <v>0.5</v>
      </c>
      <c r="R274" s="832">
        <v>1</v>
      </c>
      <c r="S274" s="837">
        <v>0.5</v>
      </c>
      <c r="T274" s="836">
        <v>0.5</v>
      </c>
      <c r="U274" s="838">
        <v>0.5</v>
      </c>
    </row>
    <row r="275" spans="1:21" ht="14.4" customHeight="1" x14ac:dyDescent="0.3">
      <c r="A275" s="831">
        <v>30</v>
      </c>
      <c r="B275" s="832" t="s">
        <v>2476</v>
      </c>
      <c r="C275" s="832" t="s">
        <v>2484</v>
      </c>
      <c r="D275" s="833" t="s">
        <v>3515</v>
      </c>
      <c r="E275" s="834" t="s">
        <v>2492</v>
      </c>
      <c r="F275" s="832" t="s">
        <v>2477</v>
      </c>
      <c r="G275" s="832" t="s">
        <v>2522</v>
      </c>
      <c r="H275" s="832" t="s">
        <v>595</v>
      </c>
      <c r="I275" s="832" t="s">
        <v>2524</v>
      </c>
      <c r="J275" s="832" t="s">
        <v>731</v>
      </c>
      <c r="K275" s="832" t="s">
        <v>732</v>
      </c>
      <c r="L275" s="835">
        <v>132</v>
      </c>
      <c r="M275" s="835">
        <v>132</v>
      </c>
      <c r="N275" s="832">
        <v>1</v>
      </c>
      <c r="O275" s="836">
        <v>0.5</v>
      </c>
      <c r="P275" s="835">
        <v>132</v>
      </c>
      <c r="Q275" s="837">
        <v>1</v>
      </c>
      <c r="R275" s="832">
        <v>1</v>
      </c>
      <c r="S275" s="837">
        <v>1</v>
      </c>
      <c r="T275" s="836">
        <v>0.5</v>
      </c>
      <c r="U275" s="838">
        <v>1</v>
      </c>
    </row>
    <row r="276" spans="1:21" ht="14.4" customHeight="1" x14ac:dyDescent="0.3">
      <c r="A276" s="831">
        <v>30</v>
      </c>
      <c r="B276" s="832" t="s">
        <v>2476</v>
      </c>
      <c r="C276" s="832" t="s">
        <v>2484</v>
      </c>
      <c r="D276" s="833" t="s">
        <v>3515</v>
      </c>
      <c r="E276" s="834" t="s">
        <v>2492</v>
      </c>
      <c r="F276" s="832" t="s">
        <v>2477</v>
      </c>
      <c r="G276" s="832" t="s">
        <v>2537</v>
      </c>
      <c r="H276" s="832" t="s">
        <v>567</v>
      </c>
      <c r="I276" s="832" t="s">
        <v>2538</v>
      </c>
      <c r="J276" s="832" t="s">
        <v>760</v>
      </c>
      <c r="K276" s="832" t="s">
        <v>2539</v>
      </c>
      <c r="L276" s="835">
        <v>91.11</v>
      </c>
      <c r="M276" s="835">
        <v>91.11</v>
      </c>
      <c r="N276" s="832">
        <v>1</v>
      </c>
      <c r="O276" s="836">
        <v>0.5</v>
      </c>
      <c r="P276" s="835">
        <v>91.11</v>
      </c>
      <c r="Q276" s="837">
        <v>1</v>
      </c>
      <c r="R276" s="832">
        <v>1</v>
      </c>
      <c r="S276" s="837">
        <v>1</v>
      </c>
      <c r="T276" s="836">
        <v>0.5</v>
      </c>
      <c r="U276" s="838">
        <v>1</v>
      </c>
    </row>
    <row r="277" spans="1:21" ht="14.4" customHeight="1" x14ac:dyDescent="0.3">
      <c r="A277" s="831">
        <v>30</v>
      </c>
      <c r="B277" s="832" t="s">
        <v>2476</v>
      </c>
      <c r="C277" s="832" t="s">
        <v>2484</v>
      </c>
      <c r="D277" s="833" t="s">
        <v>3515</v>
      </c>
      <c r="E277" s="834" t="s">
        <v>2492</v>
      </c>
      <c r="F277" s="832" t="s">
        <v>2477</v>
      </c>
      <c r="G277" s="832" t="s">
        <v>2537</v>
      </c>
      <c r="H277" s="832" t="s">
        <v>567</v>
      </c>
      <c r="I277" s="832" t="s">
        <v>3033</v>
      </c>
      <c r="J277" s="832" t="s">
        <v>760</v>
      </c>
      <c r="K277" s="832" t="s">
        <v>3034</v>
      </c>
      <c r="L277" s="835">
        <v>182.22</v>
      </c>
      <c r="M277" s="835">
        <v>182.22</v>
      </c>
      <c r="N277" s="832">
        <v>1</v>
      </c>
      <c r="O277" s="836">
        <v>1</v>
      </c>
      <c r="P277" s="835"/>
      <c r="Q277" s="837">
        <v>0</v>
      </c>
      <c r="R277" s="832"/>
      <c r="S277" s="837">
        <v>0</v>
      </c>
      <c r="T277" s="836"/>
      <c r="U277" s="838">
        <v>0</v>
      </c>
    </row>
    <row r="278" spans="1:21" ht="14.4" customHeight="1" x14ac:dyDescent="0.3">
      <c r="A278" s="831">
        <v>30</v>
      </c>
      <c r="B278" s="832" t="s">
        <v>2476</v>
      </c>
      <c r="C278" s="832" t="s">
        <v>2484</v>
      </c>
      <c r="D278" s="833" t="s">
        <v>3515</v>
      </c>
      <c r="E278" s="834" t="s">
        <v>2492</v>
      </c>
      <c r="F278" s="832" t="s">
        <v>2477</v>
      </c>
      <c r="G278" s="832" t="s">
        <v>2740</v>
      </c>
      <c r="H278" s="832" t="s">
        <v>595</v>
      </c>
      <c r="I278" s="832" t="s">
        <v>2741</v>
      </c>
      <c r="J278" s="832" t="s">
        <v>2742</v>
      </c>
      <c r="K278" s="832" t="s">
        <v>2743</v>
      </c>
      <c r="L278" s="835">
        <v>300.31</v>
      </c>
      <c r="M278" s="835">
        <v>600.62</v>
      </c>
      <c r="N278" s="832">
        <v>2</v>
      </c>
      <c r="O278" s="836">
        <v>1</v>
      </c>
      <c r="P278" s="835">
        <v>300.31</v>
      </c>
      <c r="Q278" s="837">
        <v>0.5</v>
      </c>
      <c r="R278" s="832">
        <v>1</v>
      </c>
      <c r="S278" s="837">
        <v>0.5</v>
      </c>
      <c r="T278" s="836">
        <v>0.5</v>
      </c>
      <c r="U278" s="838">
        <v>0.5</v>
      </c>
    </row>
    <row r="279" spans="1:21" ht="14.4" customHeight="1" x14ac:dyDescent="0.3">
      <c r="A279" s="831">
        <v>30</v>
      </c>
      <c r="B279" s="832" t="s">
        <v>2476</v>
      </c>
      <c r="C279" s="832" t="s">
        <v>2484</v>
      </c>
      <c r="D279" s="833" t="s">
        <v>3515</v>
      </c>
      <c r="E279" s="834" t="s">
        <v>2492</v>
      </c>
      <c r="F279" s="832" t="s">
        <v>2477</v>
      </c>
      <c r="G279" s="832" t="s">
        <v>3035</v>
      </c>
      <c r="H279" s="832" t="s">
        <v>595</v>
      </c>
      <c r="I279" s="832" t="s">
        <v>2247</v>
      </c>
      <c r="J279" s="832" t="s">
        <v>2248</v>
      </c>
      <c r="K279" s="832" t="s">
        <v>2249</v>
      </c>
      <c r="L279" s="835">
        <v>123.2</v>
      </c>
      <c r="M279" s="835">
        <v>123.2</v>
      </c>
      <c r="N279" s="832">
        <v>1</v>
      </c>
      <c r="O279" s="836">
        <v>0.5</v>
      </c>
      <c r="P279" s="835"/>
      <c r="Q279" s="837">
        <v>0</v>
      </c>
      <c r="R279" s="832"/>
      <c r="S279" s="837">
        <v>0</v>
      </c>
      <c r="T279" s="836"/>
      <c r="U279" s="838">
        <v>0</v>
      </c>
    </row>
    <row r="280" spans="1:21" ht="14.4" customHeight="1" x14ac:dyDescent="0.3">
      <c r="A280" s="831">
        <v>30</v>
      </c>
      <c r="B280" s="832" t="s">
        <v>2476</v>
      </c>
      <c r="C280" s="832" t="s">
        <v>2484</v>
      </c>
      <c r="D280" s="833" t="s">
        <v>3515</v>
      </c>
      <c r="E280" s="834" t="s">
        <v>2492</v>
      </c>
      <c r="F280" s="832" t="s">
        <v>2477</v>
      </c>
      <c r="G280" s="832" t="s">
        <v>3035</v>
      </c>
      <c r="H280" s="832" t="s">
        <v>595</v>
      </c>
      <c r="I280" s="832" t="s">
        <v>2250</v>
      </c>
      <c r="J280" s="832" t="s">
        <v>2248</v>
      </c>
      <c r="K280" s="832" t="s">
        <v>2251</v>
      </c>
      <c r="L280" s="835">
        <v>246.39</v>
      </c>
      <c r="M280" s="835">
        <v>246.39</v>
      </c>
      <c r="N280" s="832">
        <v>1</v>
      </c>
      <c r="O280" s="836">
        <v>0.5</v>
      </c>
      <c r="P280" s="835"/>
      <c r="Q280" s="837">
        <v>0</v>
      </c>
      <c r="R280" s="832"/>
      <c r="S280" s="837">
        <v>0</v>
      </c>
      <c r="T280" s="836"/>
      <c r="U280" s="838">
        <v>0</v>
      </c>
    </row>
    <row r="281" spans="1:21" ht="14.4" customHeight="1" x14ac:dyDescent="0.3">
      <c r="A281" s="831">
        <v>30</v>
      </c>
      <c r="B281" s="832" t="s">
        <v>2476</v>
      </c>
      <c r="C281" s="832" t="s">
        <v>2484</v>
      </c>
      <c r="D281" s="833" t="s">
        <v>3515</v>
      </c>
      <c r="E281" s="834" t="s">
        <v>2492</v>
      </c>
      <c r="F281" s="832" t="s">
        <v>2477</v>
      </c>
      <c r="G281" s="832" t="s">
        <v>3036</v>
      </c>
      <c r="H281" s="832" t="s">
        <v>567</v>
      </c>
      <c r="I281" s="832" t="s">
        <v>3037</v>
      </c>
      <c r="J281" s="832" t="s">
        <v>3038</v>
      </c>
      <c r="K281" s="832" t="s">
        <v>3039</v>
      </c>
      <c r="L281" s="835">
        <v>31.09</v>
      </c>
      <c r="M281" s="835">
        <v>31.09</v>
      </c>
      <c r="N281" s="832">
        <v>1</v>
      </c>
      <c r="O281" s="836">
        <v>0.5</v>
      </c>
      <c r="P281" s="835"/>
      <c r="Q281" s="837">
        <v>0</v>
      </c>
      <c r="R281" s="832"/>
      <c r="S281" s="837">
        <v>0</v>
      </c>
      <c r="T281" s="836"/>
      <c r="U281" s="838">
        <v>0</v>
      </c>
    </row>
    <row r="282" spans="1:21" ht="14.4" customHeight="1" x14ac:dyDescent="0.3">
      <c r="A282" s="831">
        <v>30</v>
      </c>
      <c r="B282" s="832" t="s">
        <v>2476</v>
      </c>
      <c r="C282" s="832" t="s">
        <v>2484</v>
      </c>
      <c r="D282" s="833" t="s">
        <v>3515</v>
      </c>
      <c r="E282" s="834" t="s">
        <v>2492</v>
      </c>
      <c r="F282" s="832" t="s">
        <v>2477</v>
      </c>
      <c r="G282" s="832" t="s">
        <v>2548</v>
      </c>
      <c r="H282" s="832" t="s">
        <v>595</v>
      </c>
      <c r="I282" s="832" t="s">
        <v>1980</v>
      </c>
      <c r="J282" s="832" t="s">
        <v>874</v>
      </c>
      <c r="K282" s="832" t="s">
        <v>1981</v>
      </c>
      <c r="L282" s="835">
        <v>42.51</v>
      </c>
      <c r="M282" s="835">
        <v>467.60999999999996</v>
      </c>
      <c r="N282" s="832">
        <v>11</v>
      </c>
      <c r="O282" s="836">
        <v>6</v>
      </c>
      <c r="P282" s="835">
        <v>212.54999999999998</v>
      </c>
      <c r="Q282" s="837">
        <v>0.45454545454545453</v>
      </c>
      <c r="R282" s="832">
        <v>5</v>
      </c>
      <c r="S282" s="837">
        <v>0.45454545454545453</v>
      </c>
      <c r="T282" s="836">
        <v>2.5</v>
      </c>
      <c r="U282" s="838">
        <v>0.41666666666666669</v>
      </c>
    </row>
    <row r="283" spans="1:21" ht="14.4" customHeight="1" x14ac:dyDescent="0.3">
      <c r="A283" s="831">
        <v>30</v>
      </c>
      <c r="B283" s="832" t="s">
        <v>2476</v>
      </c>
      <c r="C283" s="832" t="s">
        <v>2484</v>
      </c>
      <c r="D283" s="833" t="s">
        <v>3515</v>
      </c>
      <c r="E283" s="834" t="s">
        <v>2492</v>
      </c>
      <c r="F283" s="832" t="s">
        <v>2477</v>
      </c>
      <c r="G283" s="832" t="s">
        <v>2551</v>
      </c>
      <c r="H283" s="832" t="s">
        <v>567</v>
      </c>
      <c r="I283" s="832" t="s">
        <v>2552</v>
      </c>
      <c r="J283" s="832" t="s">
        <v>2553</v>
      </c>
      <c r="K283" s="832" t="s">
        <v>2554</v>
      </c>
      <c r="L283" s="835">
        <v>31.23</v>
      </c>
      <c r="M283" s="835">
        <v>31.23</v>
      </c>
      <c r="N283" s="832">
        <v>1</v>
      </c>
      <c r="O283" s="836">
        <v>0.5</v>
      </c>
      <c r="P283" s="835"/>
      <c r="Q283" s="837">
        <v>0</v>
      </c>
      <c r="R283" s="832"/>
      <c r="S283" s="837">
        <v>0</v>
      </c>
      <c r="T283" s="836"/>
      <c r="U283" s="838">
        <v>0</v>
      </c>
    </row>
    <row r="284" spans="1:21" ht="14.4" customHeight="1" x14ac:dyDescent="0.3">
      <c r="A284" s="831">
        <v>30</v>
      </c>
      <c r="B284" s="832" t="s">
        <v>2476</v>
      </c>
      <c r="C284" s="832" t="s">
        <v>2484</v>
      </c>
      <c r="D284" s="833" t="s">
        <v>3515</v>
      </c>
      <c r="E284" s="834" t="s">
        <v>2492</v>
      </c>
      <c r="F284" s="832" t="s">
        <v>2477</v>
      </c>
      <c r="G284" s="832" t="s">
        <v>3040</v>
      </c>
      <c r="H284" s="832" t="s">
        <v>567</v>
      </c>
      <c r="I284" s="832" t="s">
        <v>3041</v>
      </c>
      <c r="J284" s="832" t="s">
        <v>3042</v>
      </c>
      <c r="K284" s="832" t="s">
        <v>3043</v>
      </c>
      <c r="L284" s="835">
        <v>0</v>
      </c>
      <c r="M284" s="835">
        <v>0</v>
      </c>
      <c r="N284" s="832">
        <v>1</v>
      </c>
      <c r="O284" s="836">
        <v>1</v>
      </c>
      <c r="P284" s="835">
        <v>0</v>
      </c>
      <c r="Q284" s="837"/>
      <c r="R284" s="832">
        <v>1</v>
      </c>
      <c r="S284" s="837">
        <v>1</v>
      </c>
      <c r="T284" s="836">
        <v>1</v>
      </c>
      <c r="U284" s="838">
        <v>1</v>
      </c>
    </row>
    <row r="285" spans="1:21" ht="14.4" customHeight="1" x14ac:dyDescent="0.3">
      <c r="A285" s="831">
        <v>30</v>
      </c>
      <c r="B285" s="832" t="s">
        <v>2476</v>
      </c>
      <c r="C285" s="832" t="s">
        <v>2484</v>
      </c>
      <c r="D285" s="833" t="s">
        <v>3515</v>
      </c>
      <c r="E285" s="834" t="s">
        <v>2492</v>
      </c>
      <c r="F285" s="832" t="s">
        <v>2477</v>
      </c>
      <c r="G285" s="832" t="s">
        <v>2555</v>
      </c>
      <c r="H285" s="832" t="s">
        <v>567</v>
      </c>
      <c r="I285" s="832" t="s">
        <v>2556</v>
      </c>
      <c r="J285" s="832" t="s">
        <v>1310</v>
      </c>
      <c r="K285" s="832" t="s">
        <v>2557</v>
      </c>
      <c r="L285" s="835">
        <v>94.7</v>
      </c>
      <c r="M285" s="835">
        <v>94.7</v>
      </c>
      <c r="N285" s="832">
        <v>1</v>
      </c>
      <c r="O285" s="836">
        <v>0.5</v>
      </c>
      <c r="P285" s="835">
        <v>94.7</v>
      </c>
      <c r="Q285" s="837">
        <v>1</v>
      </c>
      <c r="R285" s="832">
        <v>1</v>
      </c>
      <c r="S285" s="837">
        <v>1</v>
      </c>
      <c r="T285" s="836">
        <v>0.5</v>
      </c>
      <c r="U285" s="838">
        <v>1</v>
      </c>
    </row>
    <row r="286" spans="1:21" ht="14.4" customHeight="1" x14ac:dyDescent="0.3">
      <c r="A286" s="831">
        <v>30</v>
      </c>
      <c r="B286" s="832" t="s">
        <v>2476</v>
      </c>
      <c r="C286" s="832" t="s">
        <v>2484</v>
      </c>
      <c r="D286" s="833" t="s">
        <v>3515</v>
      </c>
      <c r="E286" s="834" t="s">
        <v>2492</v>
      </c>
      <c r="F286" s="832" t="s">
        <v>2477</v>
      </c>
      <c r="G286" s="832" t="s">
        <v>2561</v>
      </c>
      <c r="H286" s="832" t="s">
        <v>567</v>
      </c>
      <c r="I286" s="832" t="s">
        <v>3044</v>
      </c>
      <c r="J286" s="832" t="s">
        <v>1085</v>
      </c>
      <c r="K286" s="832" t="s">
        <v>3045</v>
      </c>
      <c r="L286" s="835">
        <v>118.65</v>
      </c>
      <c r="M286" s="835">
        <v>118.65</v>
      </c>
      <c r="N286" s="832">
        <v>1</v>
      </c>
      <c r="O286" s="836">
        <v>0.5</v>
      </c>
      <c r="P286" s="835"/>
      <c r="Q286" s="837">
        <v>0</v>
      </c>
      <c r="R286" s="832"/>
      <c r="S286" s="837">
        <v>0</v>
      </c>
      <c r="T286" s="836"/>
      <c r="U286" s="838">
        <v>0</v>
      </c>
    </row>
    <row r="287" spans="1:21" ht="14.4" customHeight="1" x14ac:dyDescent="0.3">
      <c r="A287" s="831">
        <v>30</v>
      </c>
      <c r="B287" s="832" t="s">
        <v>2476</v>
      </c>
      <c r="C287" s="832" t="s">
        <v>2484</v>
      </c>
      <c r="D287" s="833" t="s">
        <v>3515</v>
      </c>
      <c r="E287" s="834" t="s">
        <v>2492</v>
      </c>
      <c r="F287" s="832" t="s">
        <v>2477</v>
      </c>
      <c r="G287" s="832" t="s">
        <v>3046</v>
      </c>
      <c r="H287" s="832" t="s">
        <v>567</v>
      </c>
      <c r="I287" s="832" t="s">
        <v>3047</v>
      </c>
      <c r="J287" s="832" t="s">
        <v>3048</v>
      </c>
      <c r="K287" s="832" t="s">
        <v>3049</v>
      </c>
      <c r="L287" s="835">
        <v>95.57</v>
      </c>
      <c r="M287" s="835">
        <v>95.57</v>
      </c>
      <c r="N287" s="832">
        <v>1</v>
      </c>
      <c r="O287" s="836">
        <v>0.5</v>
      </c>
      <c r="P287" s="835">
        <v>95.57</v>
      </c>
      <c r="Q287" s="837">
        <v>1</v>
      </c>
      <c r="R287" s="832">
        <v>1</v>
      </c>
      <c r="S287" s="837">
        <v>1</v>
      </c>
      <c r="T287" s="836">
        <v>0.5</v>
      </c>
      <c r="U287" s="838">
        <v>1</v>
      </c>
    </row>
    <row r="288" spans="1:21" ht="14.4" customHeight="1" x14ac:dyDescent="0.3">
      <c r="A288" s="831">
        <v>30</v>
      </c>
      <c r="B288" s="832" t="s">
        <v>2476</v>
      </c>
      <c r="C288" s="832" t="s">
        <v>2484</v>
      </c>
      <c r="D288" s="833" t="s">
        <v>3515</v>
      </c>
      <c r="E288" s="834" t="s">
        <v>2492</v>
      </c>
      <c r="F288" s="832" t="s">
        <v>2477</v>
      </c>
      <c r="G288" s="832" t="s">
        <v>2571</v>
      </c>
      <c r="H288" s="832" t="s">
        <v>595</v>
      </c>
      <c r="I288" s="832" t="s">
        <v>1953</v>
      </c>
      <c r="J288" s="832" t="s">
        <v>1954</v>
      </c>
      <c r="K288" s="832" t="s">
        <v>1955</v>
      </c>
      <c r="L288" s="835">
        <v>93.43</v>
      </c>
      <c r="M288" s="835">
        <v>186.86</v>
      </c>
      <c r="N288" s="832">
        <v>2</v>
      </c>
      <c r="O288" s="836">
        <v>1</v>
      </c>
      <c r="P288" s="835">
        <v>93.43</v>
      </c>
      <c r="Q288" s="837">
        <v>0.5</v>
      </c>
      <c r="R288" s="832">
        <v>1</v>
      </c>
      <c r="S288" s="837">
        <v>0.5</v>
      </c>
      <c r="T288" s="836">
        <v>0.5</v>
      </c>
      <c r="U288" s="838">
        <v>0.5</v>
      </c>
    </row>
    <row r="289" spans="1:21" ht="14.4" customHeight="1" x14ac:dyDescent="0.3">
      <c r="A289" s="831">
        <v>30</v>
      </c>
      <c r="B289" s="832" t="s">
        <v>2476</v>
      </c>
      <c r="C289" s="832" t="s">
        <v>2484</v>
      </c>
      <c r="D289" s="833" t="s">
        <v>3515</v>
      </c>
      <c r="E289" s="834" t="s">
        <v>2492</v>
      </c>
      <c r="F289" s="832" t="s">
        <v>2477</v>
      </c>
      <c r="G289" s="832" t="s">
        <v>2582</v>
      </c>
      <c r="H289" s="832" t="s">
        <v>567</v>
      </c>
      <c r="I289" s="832" t="s">
        <v>2589</v>
      </c>
      <c r="J289" s="832" t="s">
        <v>626</v>
      </c>
      <c r="K289" s="832" t="s">
        <v>2590</v>
      </c>
      <c r="L289" s="835">
        <v>10.55</v>
      </c>
      <c r="M289" s="835">
        <v>10.55</v>
      </c>
      <c r="N289" s="832">
        <v>1</v>
      </c>
      <c r="O289" s="836">
        <v>0.5</v>
      </c>
      <c r="P289" s="835">
        <v>10.55</v>
      </c>
      <c r="Q289" s="837">
        <v>1</v>
      </c>
      <c r="R289" s="832">
        <v>1</v>
      </c>
      <c r="S289" s="837">
        <v>1</v>
      </c>
      <c r="T289" s="836">
        <v>0.5</v>
      </c>
      <c r="U289" s="838">
        <v>1</v>
      </c>
    </row>
    <row r="290" spans="1:21" ht="14.4" customHeight="1" x14ac:dyDescent="0.3">
      <c r="A290" s="831">
        <v>30</v>
      </c>
      <c r="B290" s="832" t="s">
        <v>2476</v>
      </c>
      <c r="C290" s="832" t="s">
        <v>2484</v>
      </c>
      <c r="D290" s="833" t="s">
        <v>3515</v>
      </c>
      <c r="E290" s="834" t="s">
        <v>2492</v>
      </c>
      <c r="F290" s="832" t="s">
        <v>2477</v>
      </c>
      <c r="G290" s="832" t="s">
        <v>2582</v>
      </c>
      <c r="H290" s="832" t="s">
        <v>567</v>
      </c>
      <c r="I290" s="832" t="s">
        <v>2591</v>
      </c>
      <c r="J290" s="832" t="s">
        <v>2584</v>
      </c>
      <c r="K290" s="832" t="s">
        <v>2592</v>
      </c>
      <c r="L290" s="835">
        <v>10.55</v>
      </c>
      <c r="M290" s="835">
        <v>10.55</v>
      </c>
      <c r="N290" s="832">
        <v>1</v>
      </c>
      <c r="O290" s="836">
        <v>0.5</v>
      </c>
      <c r="P290" s="835"/>
      <c r="Q290" s="837">
        <v>0</v>
      </c>
      <c r="R290" s="832"/>
      <c r="S290" s="837">
        <v>0</v>
      </c>
      <c r="T290" s="836"/>
      <c r="U290" s="838">
        <v>0</v>
      </c>
    </row>
    <row r="291" spans="1:21" ht="14.4" customHeight="1" x14ac:dyDescent="0.3">
      <c r="A291" s="831">
        <v>30</v>
      </c>
      <c r="B291" s="832" t="s">
        <v>2476</v>
      </c>
      <c r="C291" s="832" t="s">
        <v>2484</v>
      </c>
      <c r="D291" s="833" t="s">
        <v>3515</v>
      </c>
      <c r="E291" s="834" t="s">
        <v>2492</v>
      </c>
      <c r="F291" s="832" t="s">
        <v>2477</v>
      </c>
      <c r="G291" s="832" t="s">
        <v>2582</v>
      </c>
      <c r="H291" s="832" t="s">
        <v>567</v>
      </c>
      <c r="I291" s="832" t="s">
        <v>2820</v>
      </c>
      <c r="J291" s="832" t="s">
        <v>2821</v>
      </c>
      <c r="K291" s="832" t="s">
        <v>2822</v>
      </c>
      <c r="L291" s="835">
        <v>31.65</v>
      </c>
      <c r="M291" s="835">
        <v>31.65</v>
      </c>
      <c r="N291" s="832">
        <v>1</v>
      </c>
      <c r="O291" s="836">
        <v>0.5</v>
      </c>
      <c r="P291" s="835"/>
      <c r="Q291" s="837">
        <v>0</v>
      </c>
      <c r="R291" s="832"/>
      <c r="S291" s="837">
        <v>0</v>
      </c>
      <c r="T291" s="836"/>
      <c r="U291" s="838">
        <v>0</v>
      </c>
    </row>
    <row r="292" spans="1:21" ht="14.4" customHeight="1" x14ac:dyDescent="0.3">
      <c r="A292" s="831">
        <v>30</v>
      </c>
      <c r="B292" s="832" t="s">
        <v>2476</v>
      </c>
      <c r="C292" s="832" t="s">
        <v>2484</v>
      </c>
      <c r="D292" s="833" t="s">
        <v>3515</v>
      </c>
      <c r="E292" s="834" t="s">
        <v>2492</v>
      </c>
      <c r="F292" s="832" t="s">
        <v>2477</v>
      </c>
      <c r="G292" s="832" t="s">
        <v>3050</v>
      </c>
      <c r="H292" s="832" t="s">
        <v>567</v>
      </c>
      <c r="I292" s="832" t="s">
        <v>3051</v>
      </c>
      <c r="J292" s="832" t="s">
        <v>3052</v>
      </c>
      <c r="K292" s="832" t="s">
        <v>3053</v>
      </c>
      <c r="L292" s="835">
        <v>88.76</v>
      </c>
      <c r="M292" s="835">
        <v>88.76</v>
      </c>
      <c r="N292" s="832">
        <v>1</v>
      </c>
      <c r="O292" s="836">
        <v>0.5</v>
      </c>
      <c r="P292" s="835"/>
      <c r="Q292" s="837">
        <v>0</v>
      </c>
      <c r="R292" s="832"/>
      <c r="S292" s="837">
        <v>0</v>
      </c>
      <c r="T292" s="836"/>
      <c r="U292" s="838">
        <v>0</v>
      </c>
    </row>
    <row r="293" spans="1:21" ht="14.4" customHeight="1" x14ac:dyDescent="0.3">
      <c r="A293" s="831">
        <v>30</v>
      </c>
      <c r="B293" s="832" t="s">
        <v>2476</v>
      </c>
      <c r="C293" s="832" t="s">
        <v>2484</v>
      </c>
      <c r="D293" s="833" t="s">
        <v>3515</v>
      </c>
      <c r="E293" s="834" t="s">
        <v>2492</v>
      </c>
      <c r="F293" s="832" t="s">
        <v>2477</v>
      </c>
      <c r="G293" s="832" t="s">
        <v>3054</v>
      </c>
      <c r="H293" s="832" t="s">
        <v>595</v>
      </c>
      <c r="I293" s="832" t="s">
        <v>2150</v>
      </c>
      <c r="J293" s="832" t="s">
        <v>2151</v>
      </c>
      <c r="K293" s="832" t="s">
        <v>685</v>
      </c>
      <c r="L293" s="835">
        <v>550.39</v>
      </c>
      <c r="M293" s="835">
        <v>550.39</v>
      </c>
      <c r="N293" s="832">
        <v>1</v>
      </c>
      <c r="O293" s="836">
        <v>0.5</v>
      </c>
      <c r="P293" s="835"/>
      <c r="Q293" s="837">
        <v>0</v>
      </c>
      <c r="R293" s="832"/>
      <c r="S293" s="837">
        <v>0</v>
      </c>
      <c r="T293" s="836"/>
      <c r="U293" s="838">
        <v>0</v>
      </c>
    </row>
    <row r="294" spans="1:21" ht="14.4" customHeight="1" x14ac:dyDescent="0.3">
      <c r="A294" s="831">
        <v>30</v>
      </c>
      <c r="B294" s="832" t="s">
        <v>2476</v>
      </c>
      <c r="C294" s="832" t="s">
        <v>2484</v>
      </c>
      <c r="D294" s="833" t="s">
        <v>3515</v>
      </c>
      <c r="E294" s="834" t="s">
        <v>2492</v>
      </c>
      <c r="F294" s="832" t="s">
        <v>2477</v>
      </c>
      <c r="G294" s="832" t="s">
        <v>3055</v>
      </c>
      <c r="H294" s="832" t="s">
        <v>567</v>
      </c>
      <c r="I294" s="832" t="s">
        <v>3056</v>
      </c>
      <c r="J294" s="832" t="s">
        <v>3057</v>
      </c>
      <c r="K294" s="832" t="s">
        <v>3058</v>
      </c>
      <c r="L294" s="835">
        <v>54.85</v>
      </c>
      <c r="M294" s="835">
        <v>54.85</v>
      </c>
      <c r="N294" s="832">
        <v>1</v>
      </c>
      <c r="O294" s="836">
        <v>0.5</v>
      </c>
      <c r="P294" s="835">
        <v>54.85</v>
      </c>
      <c r="Q294" s="837">
        <v>1</v>
      </c>
      <c r="R294" s="832">
        <v>1</v>
      </c>
      <c r="S294" s="837">
        <v>1</v>
      </c>
      <c r="T294" s="836">
        <v>0.5</v>
      </c>
      <c r="U294" s="838">
        <v>1</v>
      </c>
    </row>
    <row r="295" spans="1:21" ht="14.4" customHeight="1" x14ac:dyDescent="0.3">
      <c r="A295" s="831">
        <v>30</v>
      </c>
      <c r="B295" s="832" t="s">
        <v>2476</v>
      </c>
      <c r="C295" s="832" t="s">
        <v>2484</v>
      </c>
      <c r="D295" s="833" t="s">
        <v>3515</v>
      </c>
      <c r="E295" s="834" t="s">
        <v>2492</v>
      </c>
      <c r="F295" s="832" t="s">
        <v>2477</v>
      </c>
      <c r="G295" s="832" t="s">
        <v>3059</v>
      </c>
      <c r="H295" s="832" t="s">
        <v>567</v>
      </c>
      <c r="I295" s="832" t="s">
        <v>3060</v>
      </c>
      <c r="J295" s="832" t="s">
        <v>3061</v>
      </c>
      <c r="K295" s="832" t="s">
        <v>3062</v>
      </c>
      <c r="L295" s="835">
        <v>888.77</v>
      </c>
      <c r="M295" s="835">
        <v>2666.31</v>
      </c>
      <c r="N295" s="832">
        <v>3</v>
      </c>
      <c r="O295" s="836">
        <v>1.5</v>
      </c>
      <c r="P295" s="835">
        <v>888.77</v>
      </c>
      <c r="Q295" s="837">
        <v>0.33333333333333331</v>
      </c>
      <c r="R295" s="832">
        <v>1</v>
      </c>
      <c r="S295" s="837">
        <v>0.33333333333333331</v>
      </c>
      <c r="T295" s="836">
        <v>0.5</v>
      </c>
      <c r="U295" s="838">
        <v>0.33333333333333331</v>
      </c>
    </row>
    <row r="296" spans="1:21" ht="14.4" customHeight="1" x14ac:dyDescent="0.3">
      <c r="A296" s="831">
        <v>30</v>
      </c>
      <c r="B296" s="832" t="s">
        <v>2476</v>
      </c>
      <c r="C296" s="832" t="s">
        <v>2484</v>
      </c>
      <c r="D296" s="833" t="s">
        <v>3515</v>
      </c>
      <c r="E296" s="834" t="s">
        <v>2492</v>
      </c>
      <c r="F296" s="832" t="s">
        <v>2477</v>
      </c>
      <c r="G296" s="832" t="s">
        <v>2600</v>
      </c>
      <c r="H296" s="832" t="s">
        <v>595</v>
      </c>
      <c r="I296" s="832" t="s">
        <v>3063</v>
      </c>
      <c r="J296" s="832" t="s">
        <v>3064</v>
      </c>
      <c r="K296" s="832" t="s">
        <v>3065</v>
      </c>
      <c r="L296" s="835">
        <v>79.11</v>
      </c>
      <c r="M296" s="835">
        <v>79.11</v>
      </c>
      <c r="N296" s="832">
        <v>1</v>
      </c>
      <c r="O296" s="836">
        <v>0.5</v>
      </c>
      <c r="P296" s="835"/>
      <c r="Q296" s="837">
        <v>0</v>
      </c>
      <c r="R296" s="832"/>
      <c r="S296" s="837">
        <v>0</v>
      </c>
      <c r="T296" s="836"/>
      <c r="U296" s="838">
        <v>0</v>
      </c>
    </row>
    <row r="297" spans="1:21" ht="14.4" customHeight="1" x14ac:dyDescent="0.3">
      <c r="A297" s="831">
        <v>30</v>
      </c>
      <c r="B297" s="832" t="s">
        <v>2476</v>
      </c>
      <c r="C297" s="832" t="s">
        <v>2484</v>
      </c>
      <c r="D297" s="833" t="s">
        <v>3515</v>
      </c>
      <c r="E297" s="834" t="s">
        <v>2492</v>
      </c>
      <c r="F297" s="832" t="s">
        <v>2477</v>
      </c>
      <c r="G297" s="832" t="s">
        <v>2602</v>
      </c>
      <c r="H297" s="832" t="s">
        <v>567</v>
      </c>
      <c r="I297" s="832" t="s">
        <v>3066</v>
      </c>
      <c r="J297" s="832" t="s">
        <v>1042</v>
      </c>
      <c r="K297" s="832" t="s">
        <v>3067</v>
      </c>
      <c r="L297" s="835">
        <v>0</v>
      </c>
      <c r="M297" s="835">
        <v>0</v>
      </c>
      <c r="N297" s="832">
        <v>1</v>
      </c>
      <c r="O297" s="836">
        <v>0.5</v>
      </c>
      <c r="P297" s="835"/>
      <c r="Q297" s="837"/>
      <c r="R297" s="832"/>
      <c r="S297" s="837">
        <v>0</v>
      </c>
      <c r="T297" s="836"/>
      <c r="U297" s="838">
        <v>0</v>
      </c>
    </row>
    <row r="298" spans="1:21" ht="14.4" customHeight="1" x14ac:dyDescent="0.3">
      <c r="A298" s="831">
        <v>30</v>
      </c>
      <c r="B298" s="832" t="s">
        <v>2476</v>
      </c>
      <c r="C298" s="832" t="s">
        <v>2484</v>
      </c>
      <c r="D298" s="833" t="s">
        <v>3515</v>
      </c>
      <c r="E298" s="834" t="s">
        <v>2492</v>
      </c>
      <c r="F298" s="832" t="s">
        <v>2477</v>
      </c>
      <c r="G298" s="832" t="s">
        <v>2605</v>
      </c>
      <c r="H298" s="832" t="s">
        <v>567</v>
      </c>
      <c r="I298" s="832" t="s">
        <v>2606</v>
      </c>
      <c r="J298" s="832" t="s">
        <v>2607</v>
      </c>
      <c r="K298" s="832" t="s">
        <v>623</v>
      </c>
      <c r="L298" s="835">
        <v>122.73</v>
      </c>
      <c r="M298" s="835">
        <v>122.73</v>
      </c>
      <c r="N298" s="832">
        <v>1</v>
      </c>
      <c r="O298" s="836">
        <v>1</v>
      </c>
      <c r="P298" s="835"/>
      <c r="Q298" s="837">
        <v>0</v>
      </c>
      <c r="R298" s="832"/>
      <c r="S298" s="837">
        <v>0</v>
      </c>
      <c r="T298" s="836"/>
      <c r="U298" s="838">
        <v>0</v>
      </c>
    </row>
    <row r="299" spans="1:21" ht="14.4" customHeight="1" x14ac:dyDescent="0.3">
      <c r="A299" s="831">
        <v>30</v>
      </c>
      <c r="B299" s="832" t="s">
        <v>2476</v>
      </c>
      <c r="C299" s="832" t="s">
        <v>2484</v>
      </c>
      <c r="D299" s="833" t="s">
        <v>3515</v>
      </c>
      <c r="E299" s="834" t="s">
        <v>2492</v>
      </c>
      <c r="F299" s="832" t="s">
        <v>2477</v>
      </c>
      <c r="G299" s="832" t="s">
        <v>3068</v>
      </c>
      <c r="H299" s="832" t="s">
        <v>567</v>
      </c>
      <c r="I299" s="832" t="s">
        <v>3069</v>
      </c>
      <c r="J299" s="832" t="s">
        <v>3070</v>
      </c>
      <c r="K299" s="832" t="s">
        <v>3071</v>
      </c>
      <c r="L299" s="835">
        <v>1228</v>
      </c>
      <c r="M299" s="835">
        <v>1228</v>
      </c>
      <c r="N299" s="832">
        <v>1</v>
      </c>
      <c r="O299" s="836">
        <v>0.5</v>
      </c>
      <c r="P299" s="835"/>
      <c r="Q299" s="837">
        <v>0</v>
      </c>
      <c r="R299" s="832"/>
      <c r="S299" s="837">
        <v>0</v>
      </c>
      <c r="T299" s="836"/>
      <c r="U299" s="838">
        <v>0</v>
      </c>
    </row>
    <row r="300" spans="1:21" ht="14.4" customHeight="1" x14ac:dyDescent="0.3">
      <c r="A300" s="831">
        <v>30</v>
      </c>
      <c r="B300" s="832" t="s">
        <v>2476</v>
      </c>
      <c r="C300" s="832" t="s">
        <v>2484</v>
      </c>
      <c r="D300" s="833" t="s">
        <v>3515</v>
      </c>
      <c r="E300" s="834" t="s">
        <v>2492</v>
      </c>
      <c r="F300" s="832" t="s">
        <v>2477</v>
      </c>
      <c r="G300" s="832" t="s">
        <v>2608</v>
      </c>
      <c r="H300" s="832" t="s">
        <v>567</v>
      </c>
      <c r="I300" s="832" t="s">
        <v>3072</v>
      </c>
      <c r="J300" s="832" t="s">
        <v>1930</v>
      </c>
      <c r="K300" s="832" t="s">
        <v>3073</v>
      </c>
      <c r="L300" s="835">
        <v>43.21</v>
      </c>
      <c r="M300" s="835">
        <v>43.21</v>
      </c>
      <c r="N300" s="832">
        <v>1</v>
      </c>
      <c r="O300" s="836">
        <v>0.5</v>
      </c>
      <c r="P300" s="835"/>
      <c r="Q300" s="837">
        <v>0</v>
      </c>
      <c r="R300" s="832"/>
      <c r="S300" s="837">
        <v>0</v>
      </c>
      <c r="T300" s="836"/>
      <c r="U300" s="838">
        <v>0</v>
      </c>
    </row>
    <row r="301" spans="1:21" ht="14.4" customHeight="1" x14ac:dyDescent="0.3">
      <c r="A301" s="831">
        <v>30</v>
      </c>
      <c r="B301" s="832" t="s">
        <v>2476</v>
      </c>
      <c r="C301" s="832" t="s">
        <v>2484</v>
      </c>
      <c r="D301" s="833" t="s">
        <v>3515</v>
      </c>
      <c r="E301" s="834" t="s">
        <v>2492</v>
      </c>
      <c r="F301" s="832" t="s">
        <v>2477</v>
      </c>
      <c r="G301" s="832" t="s">
        <v>2853</v>
      </c>
      <c r="H301" s="832" t="s">
        <v>595</v>
      </c>
      <c r="I301" s="832" t="s">
        <v>2854</v>
      </c>
      <c r="J301" s="832" t="s">
        <v>2855</v>
      </c>
      <c r="K301" s="832" t="s">
        <v>2856</v>
      </c>
      <c r="L301" s="835">
        <v>32.869999999999997</v>
      </c>
      <c r="M301" s="835">
        <v>32.869999999999997</v>
      </c>
      <c r="N301" s="832">
        <v>1</v>
      </c>
      <c r="O301" s="836">
        <v>0.5</v>
      </c>
      <c r="P301" s="835">
        <v>32.869999999999997</v>
      </c>
      <c r="Q301" s="837">
        <v>1</v>
      </c>
      <c r="R301" s="832">
        <v>1</v>
      </c>
      <c r="S301" s="837">
        <v>1</v>
      </c>
      <c r="T301" s="836">
        <v>0.5</v>
      </c>
      <c r="U301" s="838">
        <v>1</v>
      </c>
    </row>
    <row r="302" spans="1:21" ht="14.4" customHeight="1" x14ac:dyDescent="0.3">
      <c r="A302" s="831">
        <v>30</v>
      </c>
      <c r="B302" s="832" t="s">
        <v>2476</v>
      </c>
      <c r="C302" s="832" t="s">
        <v>2484</v>
      </c>
      <c r="D302" s="833" t="s">
        <v>3515</v>
      </c>
      <c r="E302" s="834" t="s">
        <v>2492</v>
      </c>
      <c r="F302" s="832" t="s">
        <v>2477</v>
      </c>
      <c r="G302" s="832" t="s">
        <v>2857</v>
      </c>
      <c r="H302" s="832" t="s">
        <v>595</v>
      </c>
      <c r="I302" s="832" t="s">
        <v>3074</v>
      </c>
      <c r="J302" s="832" t="s">
        <v>667</v>
      </c>
      <c r="K302" s="832" t="s">
        <v>2660</v>
      </c>
      <c r="L302" s="835">
        <v>35.11</v>
      </c>
      <c r="M302" s="835">
        <v>70.22</v>
      </c>
      <c r="N302" s="832">
        <v>2</v>
      </c>
      <c r="O302" s="836">
        <v>1</v>
      </c>
      <c r="P302" s="835">
        <v>35.11</v>
      </c>
      <c r="Q302" s="837">
        <v>0.5</v>
      </c>
      <c r="R302" s="832">
        <v>1</v>
      </c>
      <c r="S302" s="837">
        <v>0.5</v>
      </c>
      <c r="T302" s="836">
        <v>0.5</v>
      </c>
      <c r="U302" s="838">
        <v>0.5</v>
      </c>
    </row>
    <row r="303" spans="1:21" ht="14.4" customHeight="1" x14ac:dyDescent="0.3">
      <c r="A303" s="831">
        <v>30</v>
      </c>
      <c r="B303" s="832" t="s">
        <v>2476</v>
      </c>
      <c r="C303" s="832" t="s">
        <v>2484</v>
      </c>
      <c r="D303" s="833" t="s">
        <v>3515</v>
      </c>
      <c r="E303" s="834" t="s">
        <v>2492</v>
      </c>
      <c r="F303" s="832" t="s">
        <v>2477</v>
      </c>
      <c r="G303" s="832" t="s">
        <v>2857</v>
      </c>
      <c r="H303" s="832" t="s">
        <v>595</v>
      </c>
      <c r="I303" s="832" t="s">
        <v>1998</v>
      </c>
      <c r="J303" s="832" t="s">
        <v>664</v>
      </c>
      <c r="K303" s="832" t="s">
        <v>665</v>
      </c>
      <c r="L303" s="835">
        <v>70.23</v>
      </c>
      <c r="M303" s="835">
        <v>70.23</v>
      </c>
      <c r="N303" s="832">
        <v>1</v>
      </c>
      <c r="O303" s="836">
        <v>0.5</v>
      </c>
      <c r="P303" s="835">
        <v>70.23</v>
      </c>
      <c r="Q303" s="837">
        <v>1</v>
      </c>
      <c r="R303" s="832">
        <v>1</v>
      </c>
      <c r="S303" s="837">
        <v>1</v>
      </c>
      <c r="T303" s="836">
        <v>0.5</v>
      </c>
      <c r="U303" s="838">
        <v>1</v>
      </c>
    </row>
    <row r="304" spans="1:21" ht="14.4" customHeight="1" x14ac:dyDescent="0.3">
      <c r="A304" s="831">
        <v>30</v>
      </c>
      <c r="B304" s="832" t="s">
        <v>2476</v>
      </c>
      <c r="C304" s="832" t="s">
        <v>2484</v>
      </c>
      <c r="D304" s="833" t="s">
        <v>3515</v>
      </c>
      <c r="E304" s="834" t="s">
        <v>2492</v>
      </c>
      <c r="F304" s="832" t="s">
        <v>2477</v>
      </c>
      <c r="G304" s="832" t="s">
        <v>2611</v>
      </c>
      <c r="H304" s="832" t="s">
        <v>567</v>
      </c>
      <c r="I304" s="832" t="s">
        <v>2612</v>
      </c>
      <c r="J304" s="832" t="s">
        <v>2254</v>
      </c>
      <c r="K304" s="832" t="s">
        <v>2613</v>
      </c>
      <c r="L304" s="835">
        <v>80.53</v>
      </c>
      <c r="M304" s="835">
        <v>80.53</v>
      </c>
      <c r="N304" s="832">
        <v>1</v>
      </c>
      <c r="O304" s="836">
        <v>0.5</v>
      </c>
      <c r="P304" s="835">
        <v>80.53</v>
      </c>
      <c r="Q304" s="837">
        <v>1</v>
      </c>
      <c r="R304" s="832">
        <v>1</v>
      </c>
      <c r="S304" s="837">
        <v>1</v>
      </c>
      <c r="T304" s="836">
        <v>0.5</v>
      </c>
      <c r="U304" s="838">
        <v>1</v>
      </c>
    </row>
    <row r="305" spans="1:21" ht="14.4" customHeight="1" x14ac:dyDescent="0.3">
      <c r="A305" s="831">
        <v>30</v>
      </c>
      <c r="B305" s="832" t="s">
        <v>2476</v>
      </c>
      <c r="C305" s="832" t="s">
        <v>2484</v>
      </c>
      <c r="D305" s="833" t="s">
        <v>3515</v>
      </c>
      <c r="E305" s="834" t="s">
        <v>2492</v>
      </c>
      <c r="F305" s="832" t="s">
        <v>2477</v>
      </c>
      <c r="G305" s="832" t="s">
        <v>2614</v>
      </c>
      <c r="H305" s="832" t="s">
        <v>595</v>
      </c>
      <c r="I305" s="832" t="s">
        <v>1946</v>
      </c>
      <c r="J305" s="832" t="s">
        <v>866</v>
      </c>
      <c r="K305" s="832" t="s">
        <v>1947</v>
      </c>
      <c r="L305" s="835">
        <v>368.16</v>
      </c>
      <c r="M305" s="835">
        <v>736.32</v>
      </c>
      <c r="N305" s="832">
        <v>2</v>
      </c>
      <c r="O305" s="836">
        <v>1</v>
      </c>
      <c r="P305" s="835">
        <v>368.16</v>
      </c>
      <c r="Q305" s="837">
        <v>0.5</v>
      </c>
      <c r="R305" s="832">
        <v>1</v>
      </c>
      <c r="S305" s="837">
        <v>0.5</v>
      </c>
      <c r="T305" s="836">
        <v>0.5</v>
      </c>
      <c r="U305" s="838">
        <v>0.5</v>
      </c>
    </row>
    <row r="306" spans="1:21" ht="14.4" customHeight="1" x14ac:dyDescent="0.3">
      <c r="A306" s="831">
        <v>30</v>
      </c>
      <c r="B306" s="832" t="s">
        <v>2476</v>
      </c>
      <c r="C306" s="832" t="s">
        <v>2484</v>
      </c>
      <c r="D306" s="833" t="s">
        <v>3515</v>
      </c>
      <c r="E306" s="834" t="s">
        <v>2492</v>
      </c>
      <c r="F306" s="832" t="s">
        <v>2477</v>
      </c>
      <c r="G306" s="832" t="s">
        <v>2614</v>
      </c>
      <c r="H306" s="832" t="s">
        <v>595</v>
      </c>
      <c r="I306" s="832" t="s">
        <v>1950</v>
      </c>
      <c r="J306" s="832" t="s">
        <v>866</v>
      </c>
      <c r="K306" s="832" t="s">
        <v>1951</v>
      </c>
      <c r="L306" s="835">
        <v>490.89</v>
      </c>
      <c r="M306" s="835">
        <v>2454.4499999999998</v>
      </c>
      <c r="N306" s="832">
        <v>5</v>
      </c>
      <c r="O306" s="836">
        <v>1</v>
      </c>
      <c r="P306" s="835">
        <v>1472.67</v>
      </c>
      <c r="Q306" s="837">
        <v>0.60000000000000009</v>
      </c>
      <c r="R306" s="832">
        <v>3</v>
      </c>
      <c r="S306" s="837">
        <v>0.6</v>
      </c>
      <c r="T306" s="836">
        <v>0.5</v>
      </c>
      <c r="U306" s="838">
        <v>0.5</v>
      </c>
    </row>
    <row r="307" spans="1:21" ht="14.4" customHeight="1" x14ac:dyDescent="0.3">
      <c r="A307" s="831">
        <v>30</v>
      </c>
      <c r="B307" s="832" t="s">
        <v>2476</v>
      </c>
      <c r="C307" s="832" t="s">
        <v>2484</v>
      </c>
      <c r="D307" s="833" t="s">
        <v>3515</v>
      </c>
      <c r="E307" s="834" t="s">
        <v>2492</v>
      </c>
      <c r="F307" s="832" t="s">
        <v>2477</v>
      </c>
      <c r="G307" s="832" t="s">
        <v>2863</v>
      </c>
      <c r="H307" s="832" t="s">
        <v>567</v>
      </c>
      <c r="I307" s="832" t="s">
        <v>2864</v>
      </c>
      <c r="J307" s="832" t="s">
        <v>647</v>
      </c>
      <c r="K307" s="832" t="s">
        <v>2865</v>
      </c>
      <c r="L307" s="835">
        <v>35.25</v>
      </c>
      <c r="M307" s="835">
        <v>70.5</v>
      </c>
      <c r="N307" s="832">
        <v>2</v>
      </c>
      <c r="O307" s="836">
        <v>1</v>
      </c>
      <c r="P307" s="835"/>
      <c r="Q307" s="837">
        <v>0</v>
      </c>
      <c r="R307" s="832"/>
      <c r="S307" s="837">
        <v>0</v>
      </c>
      <c r="T307" s="836"/>
      <c r="U307" s="838">
        <v>0</v>
      </c>
    </row>
    <row r="308" spans="1:21" ht="14.4" customHeight="1" x14ac:dyDescent="0.3">
      <c r="A308" s="831">
        <v>30</v>
      </c>
      <c r="B308" s="832" t="s">
        <v>2476</v>
      </c>
      <c r="C308" s="832" t="s">
        <v>2484</v>
      </c>
      <c r="D308" s="833" t="s">
        <v>3515</v>
      </c>
      <c r="E308" s="834" t="s">
        <v>2492</v>
      </c>
      <c r="F308" s="832" t="s">
        <v>2477</v>
      </c>
      <c r="G308" s="832" t="s">
        <v>2622</v>
      </c>
      <c r="H308" s="832" t="s">
        <v>567</v>
      </c>
      <c r="I308" s="832" t="s">
        <v>2623</v>
      </c>
      <c r="J308" s="832" t="s">
        <v>904</v>
      </c>
      <c r="K308" s="832" t="s">
        <v>2624</v>
      </c>
      <c r="L308" s="835">
        <v>32.25</v>
      </c>
      <c r="M308" s="835">
        <v>64.5</v>
      </c>
      <c r="N308" s="832">
        <v>2</v>
      </c>
      <c r="O308" s="836">
        <v>1</v>
      </c>
      <c r="P308" s="835"/>
      <c r="Q308" s="837">
        <v>0</v>
      </c>
      <c r="R308" s="832"/>
      <c r="S308" s="837">
        <v>0</v>
      </c>
      <c r="T308" s="836"/>
      <c r="U308" s="838">
        <v>0</v>
      </c>
    </row>
    <row r="309" spans="1:21" ht="14.4" customHeight="1" x14ac:dyDescent="0.3">
      <c r="A309" s="831">
        <v>30</v>
      </c>
      <c r="B309" s="832" t="s">
        <v>2476</v>
      </c>
      <c r="C309" s="832" t="s">
        <v>2484</v>
      </c>
      <c r="D309" s="833" t="s">
        <v>3515</v>
      </c>
      <c r="E309" s="834" t="s">
        <v>2492</v>
      </c>
      <c r="F309" s="832" t="s">
        <v>2477</v>
      </c>
      <c r="G309" s="832" t="s">
        <v>2625</v>
      </c>
      <c r="H309" s="832" t="s">
        <v>595</v>
      </c>
      <c r="I309" s="832" t="s">
        <v>1893</v>
      </c>
      <c r="J309" s="832" t="s">
        <v>1894</v>
      </c>
      <c r="K309" s="832" t="s">
        <v>1895</v>
      </c>
      <c r="L309" s="835">
        <v>16.12</v>
      </c>
      <c r="M309" s="835">
        <v>128.96</v>
      </c>
      <c r="N309" s="832">
        <v>8</v>
      </c>
      <c r="O309" s="836">
        <v>4</v>
      </c>
      <c r="P309" s="835">
        <v>80.600000000000009</v>
      </c>
      <c r="Q309" s="837">
        <v>0.625</v>
      </c>
      <c r="R309" s="832">
        <v>5</v>
      </c>
      <c r="S309" s="837">
        <v>0.625</v>
      </c>
      <c r="T309" s="836">
        <v>2.5</v>
      </c>
      <c r="U309" s="838">
        <v>0.625</v>
      </c>
    </row>
    <row r="310" spans="1:21" ht="14.4" customHeight="1" x14ac:dyDescent="0.3">
      <c r="A310" s="831">
        <v>30</v>
      </c>
      <c r="B310" s="832" t="s">
        <v>2476</v>
      </c>
      <c r="C310" s="832" t="s">
        <v>2484</v>
      </c>
      <c r="D310" s="833" t="s">
        <v>3515</v>
      </c>
      <c r="E310" s="834" t="s">
        <v>2492</v>
      </c>
      <c r="F310" s="832" t="s">
        <v>2477</v>
      </c>
      <c r="G310" s="832" t="s">
        <v>3075</v>
      </c>
      <c r="H310" s="832" t="s">
        <v>567</v>
      </c>
      <c r="I310" s="832" t="s">
        <v>3076</v>
      </c>
      <c r="J310" s="832" t="s">
        <v>641</v>
      </c>
      <c r="K310" s="832" t="s">
        <v>3077</v>
      </c>
      <c r="L310" s="835">
        <v>0</v>
      </c>
      <c r="M310" s="835">
        <v>0</v>
      </c>
      <c r="N310" s="832">
        <v>1</v>
      </c>
      <c r="O310" s="836">
        <v>0.5</v>
      </c>
      <c r="P310" s="835">
        <v>0</v>
      </c>
      <c r="Q310" s="837"/>
      <c r="R310" s="832">
        <v>1</v>
      </c>
      <c r="S310" s="837">
        <v>1</v>
      </c>
      <c r="T310" s="836">
        <v>0.5</v>
      </c>
      <c r="U310" s="838">
        <v>1</v>
      </c>
    </row>
    <row r="311" spans="1:21" ht="14.4" customHeight="1" x14ac:dyDescent="0.3">
      <c r="A311" s="831">
        <v>30</v>
      </c>
      <c r="B311" s="832" t="s">
        <v>2476</v>
      </c>
      <c r="C311" s="832" t="s">
        <v>2484</v>
      </c>
      <c r="D311" s="833" t="s">
        <v>3515</v>
      </c>
      <c r="E311" s="834" t="s">
        <v>2492</v>
      </c>
      <c r="F311" s="832" t="s">
        <v>2477</v>
      </c>
      <c r="G311" s="832" t="s">
        <v>2626</v>
      </c>
      <c r="H311" s="832" t="s">
        <v>595</v>
      </c>
      <c r="I311" s="832" t="s">
        <v>2027</v>
      </c>
      <c r="J311" s="832" t="s">
        <v>1160</v>
      </c>
      <c r="K311" s="832" t="s">
        <v>2006</v>
      </c>
      <c r="L311" s="835">
        <v>47.7</v>
      </c>
      <c r="M311" s="835">
        <v>95.4</v>
      </c>
      <c r="N311" s="832">
        <v>2</v>
      </c>
      <c r="O311" s="836">
        <v>1</v>
      </c>
      <c r="P311" s="835">
        <v>47.7</v>
      </c>
      <c r="Q311" s="837">
        <v>0.5</v>
      </c>
      <c r="R311" s="832">
        <v>1</v>
      </c>
      <c r="S311" s="837">
        <v>0.5</v>
      </c>
      <c r="T311" s="836">
        <v>0.5</v>
      </c>
      <c r="U311" s="838">
        <v>0.5</v>
      </c>
    </row>
    <row r="312" spans="1:21" ht="14.4" customHeight="1" x14ac:dyDescent="0.3">
      <c r="A312" s="831">
        <v>30</v>
      </c>
      <c r="B312" s="832" t="s">
        <v>2476</v>
      </c>
      <c r="C312" s="832" t="s">
        <v>2484</v>
      </c>
      <c r="D312" s="833" t="s">
        <v>3515</v>
      </c>
      <c r="E312" s="834" t="s">
        <v>2492</v>
      </c>
      <c r="F312" s="832" t="s">
        <v>2477</v>
      </c>
      <c r="G312" s="832" t="s">
        <v>2632</v>
      </c>
      <c r="H312" s="832" t="s">
        <v>595</v>
      </c>
      <c r="I312" s="832" t="s">
        <v>2037</v>
      </c>
      <c r="J312" s="832" t="s">
        <v>2032</v>
      </c>
      <c r="K312" s="832" t="s">
        <v>2020</v>
      </c>
      <c r="L312" s="835">
        <v>47.7</v>
      </c>
      <c r="M312" s="835">
        <v>47.7</v>
      </c>
      <c r="N312" s="832">
        <v>1</v>
      </c>
      <c r="O312" s="836">
        <v>0.5</v>
      </c>
      <c r="P312" s="835">
        <v>47.7</v>
      </c>
      <c r="Q312" s="837">
        <v>1</v>
      </c>
      <c r="R312" s="832">
        <v>1</v>
      </c>
      <c r="S312" s="837">
        <v>1</v>
      </c>
      <c r="T312" s="836">
        <v>0.5</v>
      </c>
      <c r="U312" s="838">
        <v>1</v>
      </c>
    </row>
    <row r="313" spans="1:21" ht="14.4" customHeight="1" x14ac:dyDescent="0.3">
      <c r="A313" s="831">
        <v>30</v>
      </c>
      <c r="B313" s="832" t="s">
        <v>2476</v>
      </c>
      <c r="C313" s="832" t="s">
        <v>2484</v>
      </c>
      <c r="D313" s="833" t="s">
        <v>3515</v>
      </c>
      <c r="E313" s="834" t="s">
        <v>2492</v>
      </c>
      <c r="F313" s="832" t="s">
        <v>2477</v>
      </c>
      <c r="G313" s="832" t="s">
        <v>2901</v>
      </c>
      <c r="H313" s="832" t="s">
        <v>567</v>
      </c>
      <c r="I313" s="832" t="s">
        <v>2902</v>
      </c>
      <c r="J313" s="832" t="s">
        <v>2903</v>
      </c>
      <c r="K313" s="832" t="s">
        <v>2904</v>
      </c>
      <c r="L313" s="835">
        <v>117.46</v>
      </c>
      <c r="M313" s="835">
        <v>117.46</v>
      </c>
      <c r="N313" s="832">
        <v>1</v>
      </c>
      <c r="O313" s="836">
        <v>0.5</v>
      </c>
      <c r="P313" s="835">
        <v>117.46</v>
      </c>
      <c r="Q313" s="837">
        <v>1</v>
      </c>
      <c r="R313" s="832">
        <v>1</v>
      </c>
      <c r="S313" s="837">
        <v>1</v>
      </c>
      <c r="T313" s="836">
        <v>0.5</v>
      </c>
      <c r="U313" s="838">
        <v>1</v>
      </c>
    </row>
    <row r="314" spans="1:21" ht="14.4" customHeight="1" x14ac:dyDescent="0.3">
      <c r="A314" s="831">
        <v>30</v>
      </c>
      <c r="B314" s="832" t="s">
        <v>2476</v>
      </c>
      <c r="C314" s="832" t="s">
        <v>2484</v>
      </c>
      <c r="D314" s="833" t="s">
        <v>3515</v>
      </c>
      <c r="E314" s="834" t="s">
        <v>2492</v>
      </c>
      <c r="F314" s="832" t="s">
        <v>2477</v>
      </c>
      <c r="G314" s="832" t="s">
        <v>2637</v>
      </c>
      <c r="H314" s="832" t="s">
        <v>595</v>
      </c>
      <c r="I314" s="832" t="s">
        <v>2181</v>
      </c>
      <c r="J314" s="832" t="s">
        <v>1110</v>
      </c>
      <c r="K314" s="832" t="s">
        <v>1112</v>
      </c>
      <c r="L314" s="835">
        <v>0</v>
      </c>
      <c r="M314" s="835">
        <v>0</v>
      </c>
      <c r="N314" s="832">
        <v>2</v>
      </c>
      <c r="O314" s="836">
        <v>1.5</v>
      </c>
      <c r="P314" s="835">
        <v>0</v>
      </c>
      <c r="Q314" s="837"/>
      <c r="R314" s="832">
        <v>1</v>
      </c>
      <c r="S314" s="837">
        <v>0.5</v>
      </c>
      <c r="T314" s="836">
        <v>0.5</v>
      </c>
      <c r="U314" s="838">
        <v>0.33333333333333331</v>
      </c>
    </row>
    <row r="315" spans="1:21" ht="14.4" customHeight="1" x14ac:dyDescent="0.3">
      <c r="A315" s="831">
        <v>30</v>
      </c>
      <c r="B315" s="832" t="s">
        <v>2476</v>
      </c>
      <c r="C315" s="832" t="s">
        <v>2484</v>
      </c>
      <c r="D315" s="833" t="s">
        <v>3515</v>
      </c>
      <c r="E315" s="834" t="s">
        <v>2492</v>
      </c>
      <c r="F315" s="832" t="s">
        <v>2477</v>
      </c>
      <c r="G315" s="832" t="s">
        <v>3078</v>
      </c>
      <c r="H315" s="832" t="s">
        <v>567</v>
      </c>
      <c r="I315" s="832" t="s">
        <v>3079</v>
      </c>
      <c r="J315" s="832" t="s">
        <v>3080</v>
      </c>
      <c r="K315" s="832" t="s">
        <v>2008</v>
      </c>
      <c r="L315" s="835">
        <v>3086.53</v>
      </c>
      <c r="M315" s="835">
        <v>3086.53</v>
      </c>
      <c r="N315" s="832">
        <v>1</v>
      </c>
      <c r="O315" s="836">
        <v>0.5</v>
      </c>
      <c r="P315" s="835">
        <v>3086.53</v>
      </c>
      <c r="Q315" s="837">
        <v>1</v>
      </c>
      <c r="R315" s="832">
        <v>1</v>
      </c>
      <c r="S315" s="837">
        <v>1</v>
      </c>
      <c r="T315" s="836">
        <v>0.5</v>
      </c>
      <c r="U315" s="838">
        <v>1</v>
      </c>
    </row>
    <row r="316" spans="1:21" ht="14.4" customHeight="1" x14ac:dyDescent="0.3">
      <c r="A316" s="831">
        <v>30</v>
      </c>
      <c r="B316" s="832" t="s">
        <v>2476</v>
      </c>
      <c r="C316" s="832" t="s">
        <v>2484</v>
      </c>
      <c r="D316" s="833" t="s">
        <v>3515</v>
      </c>
      <c r="E316" s="834" t="s">
        <v>2492</v>
      </c>
      <c r="F316" s="832" t="s">
        <v>2477</v>
      </c>
      <c r="G316" s="832" t="s">
        <v>3081</v>
      </c>
      <c r="H316" s="832" t="s">
        <v>567</v>
      </c>
      <c r="I316" s="832" t="s">
        <v>3082</v>
      </c>
      <c r="J316" s="832" t="s">
        <v>1302</v>
      </c>
      <c r="K316" s="832" t="s">
        <v>2762</v>
      </c>
      <c r="L316" s="835">
        <v>42.08</v>
      </c>
      <c r="M316" s="835">
        <v>210.39999999999998</v>
      </c>
      <c r="N316" s="832">
        <v>5</v>
      </c>
      <c r="O316" s="836">
        <v>3</v>
      </c>
      <c r="P316" s="835">
        <v>84.16</v>
      </c>
      <c r="Q316" s="837">
        <v>0.4</v>
      </c>
      <c r="R316" s="832">
        <v>2</v>
      </c>
      <c r="S316" s="837">
        <v>0.4</v>
      </c>
      <c r="T316" s="836">
        <v>1</v>
      </c>
      <c r="U316" s="838">
        <v>0.33333333333333331</v>
      </c>
    </row>
    <row r="317" spans="1:21" ht="14.4" customHeight="1" x14ac:dyDescent="0.3">
      <c r="A317" s="831">
        <v>30</v>
      </c>
      <c r="B317" s="832" t="s">
        <v>2476</v>
      </c>
      <c r="C317" s="832" t="s">
        <v>2484</v>
      </c>
      <c r="D317" s="833" t="s">
        <v>3515</v>
      </c>
      <c r="E317" s="834" t="s">
        <v>2492</v>
      </c>
      <c r="F317" s="832" t="s">
        <v>2477</v>
      </c>
      <c r="G317" s="832" t="s">
        <v>2642</v>
      </c>
      <c r="H317" s="832" t="s">
        <v>567</v>
      </c>
      <c r="I317" s="832" t="s">
        <v>2931</v>
      </c>
      <c r="J317" s="832" t="s">
        <v>1308</v>
      </c>
      <c r="K317" s="832" t="s">
        <v>2932</v>
      </c>
      <c r="L317" s="835">
        <v>789.2</v>
      </c>
      <c r="M317" s="835">
        <v>1578.4</v>
      </c>
      <c r="N317" s="832">
        <v>2</v>
      </c>
      <c r="O317" s="836">
        <v>1.5</v>
      </c>
      <c r="P317" s="835">
        <v>1578.4</v>
      </c>
      <c r="Q317" s="837">
        <v>1</v>
      </c>
      <c r="R317" s="832">
        <v>2</v>
      </c>
      <c r="S317" s="837">
        <v>1</v>
      </c>
      <c r="T317" s="836">
        <v>1.5</v>
      </c>
      <c r="U317" s="838">
        <v>1</v>
      </c>
    </row>
    <row r="318" spans="1:21" ht="14.4" customHeight="1" x14ac:dyDescent="0.3">
      <c r="A318" s="831">
        <v>30</v>
      </c>
      <c r="B318" s="832" t="s">
        <v>2476</v>
      </c>
      <c r="C318" s="832" t="s">
        <v>2484</v>
      </c>
      <c r="D318" s="833" t="s">
        <v>3515</v>
      </c>
      <c r="E318" s="834" t="s">
        <v>2492</v>
      </c>
      <c r="F318" s="832" t="s">
        <v>2477</v>
      </c>
      <c r="G318" s="832" t="s">
        <v>2642</v>
      </c>
      <c r="H318" s="832" t="s">
        <v>567</v>
      </c>
      <c r="I318" s="832" t="s">
        <v>3083</v>
      </c>
      <c r="J318" s="832" t="s">
        <v>1308</v>
      </c>
      <c r="K318" s="832" t="s">
        <v>3084</v>
      </c>
      <c r="L318" s="835">
        <v>359.21</v>
      </c>
      <c r="M318" s="835">
        <v>359.21</v>
      </c>
      <c r="N318" s="832">
        <v>1</v>
      </c>
      <c r="O318" s="836">
        <v>0.5</v>
      </c>
      <c r="P318" s="835">
        <v>359.21</v>
      </c>
      <c r="Q318" s="837">
        <v>1</v>
      </c>
      <c r="R318" s="832">
        <v>1</v>
      </c>
      <c r="S318" s="837">
        <v>1</v>
      </c>
      <c r="T318" s="836">
        <v>0.5</v>
      </c>
      <c r="U318" s="838">
        <v>1</v>
      </c>
    </row>
    <row r="319" spans="1:21" ht="14.4" customHeight="1" x14ac:dyDescent="0.3">
      <c r="A319" s="831">
        <v>30</v>
      </c>
      <c r="B319" s="832" t="s">
        <v>2476</v>
      </c>
      <c r="C319" s="832" t="s">
        <v>2484</v>
      </c>
      <c r="D319" s="833" t="s">
        <v>3515</v>
      </c>
      <c r="E319" s="834" t="s">
        <v>2492</v>
      </c>
      <c r="F319" s="832" t="s">
        <v>2477</v>
      </c>
      <c r="G319" s="832" t="s">
        <v>2933</v>
      </c>
      <c r="H319" s="832" t="s">
        <v>595</v>
      </c>
      <c r="I319" s="832" t="s">
        <v>2228</v>
      </c>
      <c r="J319" s="832" t="s">
        <v>2229</v>
      </c>
      <c r="K319" s="832" t="s">
        <v>2230</v>
      </c>
      <c r="L319" s="835">
        <v>72.58</v>
      </c>
      <c r="M319" s="835">
        <v>72.58</v>
      </c>
      <c r="N319" s="832">
        <v>1</v>
      </c>
      <c r="O319" s="836">
        <v>0.5</v>
      </c>
      <c r="P319" s="835"/>
      <c r="Q319" s="837">
        <v>0</v>
      </c>
      <c r="R319" s="832"/>
      <c r="S319" s="837">
        <v>0</v>
      </c>
      <c r="T319" s="836"/>
      <c r="U319" s="838">
        <v>0</v>
      </c>
    </row>
    <row r="320" spans="1:21" ht="14.4" customHeight="1" x14ac:dyDescent="0.3">
      <c r="A320" s="831">
        <v>30</v>
      </c>
      <c r="B320" s="832" t="s">
        <v>2476</v>
      </c>
      <c r="C320" s="832" t="s">
        <v>2484</v>
      </c>
      <c r="D320" s="833" t="s">
        <v>3515</v>
      </c>
      <c r="E320" s="834" t="s">
        <v>2492</v>
      </c>
      <c r="F320" s="832" t="s">
        <v>2477</v>
      </c>
      <c r="G320" s="832" t="s">
        <v>2649</v>
      </c>
      <c r="H320" s="832" t="s">
        <v>567</v>
      </c>
      <c r="I320" s="832" t="s">
        <v>2650</v>
      </c>
      <c r="J320" s="832" t="s">
        <v>2651</v>
      </c>
      <c r="K320" s="832" t="s">
        <v>2652</v>
      </c>
      <c r="L320" s="835">
        <v>96.8</v>
      </c>
      <c r="M320" s="835">
        <v>96.8</v>
      </c>
      <c r="N320" s="832">
        <v>1</v>
      </c>
      <c r="O320" s="836">
        <v>0.5</v>
      </c>
      <c r="P320" s="835"/>
      <c r="Q320" s="837">
        <v>0</v>
      </c>
      <c r="R320" s="832"/>
      <c r="S320" s="837">
        <v>0</v>
      </c>
      <c r="T320" s="836"/>
      <c r="U320" s="838">
        <v>0</v>
      </c>
    </row>
    <row r="321" spans="1:21" ht="14.4" customHeight="1" x14ac:dyDescent="0.3">
      <c r="A321" s="831">
        <v>30</v>
      </c>
      <c r="B321" s="832" t="s">
        <v>2476</v>
      </c>
      <c r="C321" s="832" t="s">
        <v>2484</v>
      </c>
      <c r="D321" s="833" t="s">
        <v>3515</v>
      </c>
      <c r="E321" s="834" t="s">
        <v>2492</v>
      </c>
      <c r="F321" s="832" t="s">
        <v>2477</v>
      </c>
      <c r="G321" s="832" t="s">
        <v>2947</v>
      </c>
      <c r="H321" s="832" t="s">
        <v>567</v>
      </c>
      <c r="I321" s="832" t="s">
        <v>2948</v>
      </c>
      <c r="J321" s="832" t="s">
        <v>1271</v>
      </c>
      <c r="K321" s="832" t="s">
        <v>2949</v>
      </c>
      <c r="L321" s="835">
        <v>264</v>
      </c>
      <c r="M321" s="835">
        <v>264</v>
      </c>
      <c r="N321" s="832">
        <v>1</v>
      </c>
      <c r="O321" s="836">
        <v>0.5</v>
      </c>
      <c r="P321" s="835">
        <v>264</v>
      </c>
      <c r="Q321" s="837">
        <v>1</v>
      </c>
      <c r="R321" s="832">
        <v>1</v>
      </c>
      <c r="S321" s="837">
        <v>1</v>
      </c>
      <c r="T321" s="836">
        <v>0.5</v>
      </c>
      <c r="U321" s="838">
        <v>1</v>
      </c>
    </row>
    <row r="322" spans="1:21" ht="14.4" customHeight="1" x14ac:dyDescent="0.3">
      <c r="A322" s="831">
        <v>30</v>
      </c>
      <c r="B322" s="832" t="s">
        <v>2476</v>
      </c>
      <c r="C322" s="832" t="s">
        <v>2484</v>
      </c>
      <c r="D322" s="833" t="s">
        <v>3515</v>
      </c>
      <c r="E322" s="834" t="s">
        <v>2492</v>
      </c>
      <c r="F322" s="832" t="s">
        <v>2477</v>
      </c>
      <c r="G322" s="832" t="s">
        <v>2961</v>
      </c>
      <c r="H322" s="832" t="s">
        <v>567</v>
      </c>
      <c r="I322" s="832" t="s">
        <v>2962</v>
      </c>
      <c r="J322" s="832" t="s">
        <v>709</v>
      </c>
      <c r="K322" s="832" t="s">
        <v>2963</v>
      </c>
      <c r="L322" s="835">
        <v>311.02</v>
      </c>
      <c r="M322" s="835">
        <v>933.06</v>
      </c>
      <c r="N322" s="832">
        <v>3</v>
      </c>
      <c r="O322" s="836">
        <v>2</v>
      </c>
      <c r="P322" s="835">
        <v>311.02</v>
      </c>
      <c r="Q322" s="837">
        <v>0.33333333333333331</v>
      </c>
      <c r="R322" s="832">
        <v>1</v>
      </c>
      <c r="S322" s="837">
        <v>0.33333333333333331</v>
      </c>
      <c r="T322" s="836">
        <v>0.5</v>
      </c>
      <c r="U322" s="838">
        <v>0.25</v>
      </c>
    </row>
    <row r="323" spans="1:21" ht="14.4" customHeight="1" x14ac:dyDescent="0.3">
      <c r="A323" s="831">
        <v>30</v>
      </c>
      <c r="B323" s="832" t="s">
        <v>2476</v>
      </c>
      <c r="C323" s="832" t="s">
        <v>2484</v>
      </c>
      <c r="D323" s="833" t="s">
        <v>3515</v>
      </c>
      <c r="E323" s="834" t="s">
        <v>2492</v>
      </c>
      <c r="F323" s="832" t="s">
        <v>2477</v>
      </c>
      <c r="G323" s="832" t="s">
        <v>2664</v>
      </c>
      <c r="H323" s="832" t="s">
        <v>595</v>
      </c>
      <c r="I323" s="832" t="s">
        <v>2665</v>
      </c>
      <c r="J323" s="832" t="s">
        <v>1939</v>
      </c>
      <c r="K323" s="832" t="s">
        <v>2666</v>
      </c>
      <c r="L323" s="835">
        <v>184.74</v>
      </c>
      <c r="M323" s="835">
        <v>184.74</v>
      </c>
      <c r="N323" s="832">
        <v>1</v>
      </c>
      <c r="O323" s="836">
        <v>0.5</v>
      </c>
      <c r="P323" s="835"/>
      <c r="Q323" s="837">
        <v>0</v>
      </c>
      <c r="R323" s="832"/>
      <c r="S323" s="837">
        <v>0</v>
      </c>
      <c r="T323" s="836"/>
      <c r="U323" s="838">
        <v>0</v>
      </c>
    </row>
    <row r="324" spans="1:21" ht="14.4" customHeight="1" x14ac:dyDescent="0.3">
      <c r="A324" s="831">
        <v>30</v>
      </c>
      <c r="B324" s="832" t="s">
        <v>2476</v>
      </c>
      <c r="C324" s="832" t="s">
        <v>2484</v>
      </c>
      <c r="D324" s="833" t="s">
        <v>3515</v>
      </c>
      <c r="E324" s="834" t="s">
        <v>2492</v>
      </c>
      <c r="F324" s="832" t="s">
        <v>2477</v>
      </c>
      <c r="G324" s="832" t="s">
        <v>2664</v>
      </c>
      <c r="H324" s="832" t="s">
        <v>595</v>
      </c>
      <c r="I324" s="832" t="s">
        <v>2667</v>
      </c>
      <c r="J324" s="832" t="s">
        <v>2668</v>
      </c>
      <c r="K324" s="832" t="s">
        <v>2669</v>
      </c>
      <c r="L324" s="835">
        <v>120.61</v>
      </c>
      <c r="M324" s="835">
        <v>120.61</v>
      </c>
      <c r="N324" s="832">
        <v>1</v>
      </c>
      <c r="O324" s="836">
        <v>0.5</v>
      </c>
      <c r="P324" s="835"/>
      <c r="Q324" s="837">
        <v>0</v>
      </c>
      <c r="R324" s="832"/>
      <c r="S324" s="837">
        <v>0</v>
      </c>
      <c r="T324" s="836"/>
      <c r="U324" s="838">
        <v>0</v>
      </c>
    </row>
    <row r="325" spans="1:21" ht="14.4" customHeight="1" x14ac:dyDescent="0.3">
      <c r="A325" s="831">
        <v>30</v>
      </c>
      <c r="B325" s="832" t="s">
        <v>2476</v>
      </c>
      <c r="C325" s="832" t="s">
        <v>2484</v>
      </c>
      <c r="D325" s="833" t="s">
        <v>3515</v>
      </c>
      <c r="E325" s="834" t="s">
        <v>2492</v>
      </c>
      <c r="F325" s="832" t="s">
        <v>2477</v>
      </c>
      <c r="G325" s="832" t="s">
        <v>2676</v>
      </c>
      <c r="H325" s="832" t="s">
        <v>595</v>
      </c>
      <c r="I325" s="832" t="s">
        <v>2177</v>
      </c>
      <c r="J325" s="832" t="s">
        <v>2178</v>
      </c>
      <c r="K325" s="832" t="s">
        <v>2179</v>
      </c>
      <c r="L325" s="835">
        <v>50.32</v>
      </c>
      <c r="M325" s="835">
        <v>150.96</v>
      </c>
      <c r="N325" s="832">
        <v>3</v>
      </c>
      <c r="O325" s="836">
        <v>1.5</v>
      </c>
      <c r="P325" s="835">
        <v>100.64</v>
      </c>
      <c r="Q325" s="837">
        <v>0.66666666666666663</v>
      </c>
      <c r="R325" s="832">
        <v>2</v>
      </c>
      <c r="S325" s="837">
        <v>0.66666666666666663</v>
      </c>
      <c r="T325" s="836">
        <v>1</v>
      </c>
      <c r="U325" s="838">
        <v>0.66666666666666663</v>
      </c>
    </row>
    <row r="326" spans="1:21" ht="14.4" customHeight="1" x14ac:dyDescent="0.3">
      <c r="A326" s="831">
        <v>30</v>
      </c>
      <c r="B326" s="832" t="s">
        <v>2476</v>
      </c>
      <c r="C326" s="832" t="s">
        <v>2484</v>
      </c>
      <c r="D326" s="833" t="s">
        <v>3515</v>
      </c>
      <c r="E326" s="834" t="s">
        <v>2492</v>
      </c>
      <c r="F326" s="832" t="s">
        <v>2477</v>
      </c>
      <c r="G326" s="832" t="s">
        <v>3085</v>
      </c>
      <c r="H326" s="832" t="s">
        <v>595</v>
      </c>
      <c r="I326" s="832" t="s">
        <v>2107</v>
      </c>
      <c r="J326" s="832" t="s">
        <v>1393</v>
      </c>
      <c r="K326" s="832" t="s">
        <v>2108</v>
      </c>
      <c r="L326" s="835">
        <v>154.36000000000001</v>
      </c>
      <c r="M326" s="835">
        <v>154.36000000000001</v>
      </c>
      <c r="N326" s="832">
        <v>1</v>
      </c>
      <c r="O326" s="836">
        <v>0.5</v>
      </c>
      <c r="P326" s="835">
        <v>154.36000000000001</v>
      </c>
      <c r="Q326" s="837">
        <v>1</v>
      </c>
      <c r="R326" s="832">
        <v>1</v>
      </c>
      <c r="S326" s="837">
        <v>1</v>
      </c>
      <c r="T326" s="836">
        <v>0.5</v>
      </c>
      <c r="U326" s="838">
        <v>1</v>
      </c>
    </row>
    <row r="327" spans="1:21" ht="14.4" customHeight="1" x14ac:dyDescent="0.3">
      <c r="A327" s="831">
        <v>30</v>
      </c>
      <c r="B327" s="832" t="s">
        <v>2476</v>
      </c>
      <c r="C327" s="832" t="s">
        <v>2484</v>
      </c>
      <c r="D327" s="833" t="s">
        <v>3515</v>
      </c>
      <c r="E327" s="834" t="s">
        <v>2492</v>
      </c>
      <c r="F327" s="832" t="s">
        <v>2477</v>
      </c>
      <c r="G327" s="832" t="s">
        <v>3086</v>
      </c>
      <c r="H327" s="832" t="s">
        <v>595</v>
      </c>
      <c r="I327" s="832" t="s">
        <v>2213</v>
      </c>
      <c r="J327" s="832" t="s">
        <v>1093</v>
      </c>
      <c r="K327" s="832" t="s">
        <v>2214</v>
      </c>
      <c r="L327" s="835">
        <v>531.12</v>
      </c>
      <c r="M327" s="835">
        <v>1062.24</v>
      </c>
      <c r="N327" s="832">
        <v>2</v>
      </c>
      <c r="O327" s="836">
        <v>1</v>
      </c>
      <c r="P327" s="835"/>
      <c r="Q327" s="837">
        <v>0</v>
      </c>
      <c r="R327" s="832"/>
      <c r="S327" s="837">
        <v>0</v>
      </c>
      <c r="T327" s="836"/>
      <c r="U327" s="838">
        <v>0</v>
      </c>
    </row>
    <row r="328" spans="1:21" ht="14.4" customHeight="1" x14ac:dyDescent="0.3">
      <c r="A328" s="831">
        <v>30</v>
      </c>
      <c r="B328" s="832" t="s">
        <v>2476</v>
      </c>
      <c r="C328" s="832" t="s">
        <v>2484</v>
      </c>
      <c r="D328" s="833" t="s">
        <v>3515</v>
      </c>
      <c r="E328" s="834" t="s">
        <v>2492</v>
      </c>
      <c r="F328" s="832" t="s">
        <v>2477</v>
      </c>
      <c r="G328" s="832" t="s">
        <v>3086</v>
      </c>
      <c r="H328" s="832" t="s">
        <v>595</v>
      </c>
      <c r="I328" s="832" t="s">
        <v>2215</v>
      </c>
      <c r="J328" s="832" t="s">
        <v>1095</v>
      </c>
      <c r="K328" s="832" t="s">
        <v>2216</v>
      </c>
      <c r="L328" s="835">
        <v>212.45</v>
      </c>
      <c r="M328" s="835">
        <v>212.45</v>
      </c>
      <c r="N328" s="832">
        <v>1</v>
      </c>
      <c r="O328" s="836">
        <v>0.5</v>
      </c>
      <c r="P328" s="835">
        <v>212.45</v>
      </c>
      <c r="Q328" s="837">
        <v>1</v>
      </c>
      <c r="R328" s="832">
        <v>1</v>
      </c>
      <c r="S328" s="837">
        <v>1</v>
      </c>
      <c r="T328" s="836">
        <v>0.5</v>
      </c>
      <c r="U328" s="838">
        <v>1</v>
      </c>
    </row>
    <row r="329" spans="1:21" ht="14.4" customHeight="1" x14ac:dyDescent="0.3">
      <c r="A329" s="831">
        <v>30</v>
      </c>
      <c r="B329" s="832" t="s">
        <v>2476</v>
      </c>
      <c r="C329" s="832" t="s">
        <v>2484</v>
      </c>
      <c r="D329" s="833" t="s">
        <v>3515</v>
      </c>
      <c r="E329" s="834" t="s">
        <v>2492</v>
      </c>
      <c r="F329" s="832" t="s">
        <v>2477</v>
      </c>
      <c r="G329" s="832" t="s">
        <v>3087</v>
      </c>
      <c r="H329" s="832" t="s">
        <v>567</v>
      </c>
      <c r="I329" s="832" t="s">
        <v>3088</v>
      </c>
      <c r="J329" s="832" t="s">
        <v>3089</v>
      </c>
      <c r="K329" s="832" t="s">
        <v>3090</v>
      </c>
      <c r="L329" s="835">
        <v>714.59</v>
      </c>
      <c r="M329" s="835">
        <v>714.59</v>
      </c>
      <c r="N329" s="832">
        <v>1</v>
      </c>
      <c r="O329" s="836">
        <v>0.5</v>
      </c>
      <c r="P329" s="835"/>
      <c r="Q329" s="837">
        <v>0</v>
      </c>
      <c r="R329" s="832"/>
      <c r="S329" s="837">
        <v>0</v>
      </c>
      <c r="T329" s="836"/>
      <c r="U329" s="838">
        <v>0</v>
      </c>
    </row>
    <row r="330" spans="1:21" ht="14.4" customHeight="1" x14ac:dyDescent="0.3">
      <c r="A330" s="831">
        <v>30</v>
      </c>
      <c r="B330" s="832" t="s">
        <v>2476</v>
      </c>
      <c r="C330" s="832" t="s">
        <v>2484</v>
      </c>
      <c r="D330" s="833" t="s">
        <v>3515</v>
      </c>
      <c r="E330" s="834" t="s">
        <v>2492</v>
      </c>
      <c r="F330" s="832" t="s">
        <v>2477</v>
      </c>
      <c r="G330" s="832" t="s">
        <v>2680</v>
      </c>
      <c r="H330" s="832" t="s">
        <v>595</v>
      </c>
      <c r="I330" s="832" t="s">
        <v>2098</v>
      </c>
      <c r="J330" s="832" t="s">
        <v>2099</v>
      </c>
      <c r="K330" s="832" t="s">
        <v>2100</v>
      </c>
      <c r="L330" s="835">
        <v>84.18</v>
      </c>
      <c r="M330" s="835">
        <v>168.36</v>
      </c>
      <c r="N330" s="832">
        <v>2</v>
      </c>
      <c r="O330" s="836">
        <v>1</v>
      </c>
      <c r="P330" s="835"/>
      <c r="Q330" s="837">
        <v>0</v>
      </c>
      <c r="R330" s="832"/>
      <c r="S330" s="837">
        <v>0</v>
      </c>
      <c r="T330" s="836"/>
      <c r="U330" s="838">
        <v>0</v>
      </c>
    </row>
    <row r="331" spans="1:21" ht="14.4" customHeight="1" x14ac:dyDescent="0.3">
      <c r="A331" s="831">
        <v>30</v>
      </c>
      <c r="B331" s="832" t="s">
        <v>2476</v>
      </c>
      <c r="C331" s="832" t="s">
        <v>2484</v>
      </c>
      <c r="D331" s="833" t="s">
        <v>3515</v>
      </c>
      <c r="E331" s="834" t="s">
        <v>2492</v>
      </c>
      <c r="F331" s="832" t="s">
        <v>2477</v>
      </c>
      <c r="G331" s="832" t="s">
        <v>2680</v>
      </c>
      <c r="H331" s="832" t="s">
        <v>595</v>
      </c>
      <c r="I331" s="832" t="s">
        <v>2430</v>
      </c>
      <c r="J331" s="832" t="s">
        <v>2102</v>
      </c>
      <c r="K331" s="832" t="s">
        <v>2431</v>
      </c>
      <c r="L331" s="835">
        <v>63.14</v>
      </c>
      <c r="M331" s="835">
        <v>126.28</v>
      </c>
      <c r="N331" s="832">
        <v>2</v>
      </c>
      <c r="O331" s="836">
        <v>1</v>
      </c>
      <c r="P331" s="835">
        <v>63.14</v>
      </c>
      <c r="Q331" s="837">
        <v>0.5</v>
      </c>
      <c r="R331" s="832">
        <v>1</v>
      </c>
      <c r="S331" s="837">
        <v>0.5</v>
      </c>
      <c r="T331" s="836">
        <v>0.5</v>
      </c>
      <c r="U331" s="838">
        <v>0.5</v>
      </c>
    </row>
    <row r="332" spans="1:21" ht="14.4" customHeight="1" x14ac:dyDescent="0.3">
      <c r="A332" s="831">
        <v>30</v>
      </c>
      <c r="B332" s="832" t="s">
        <v>2476</v>
      </c>
      <c r="C332" s="832" t="s">
        <v>2484</v>
      </c>
      <c r="D332" s="833" t="s">
        <v>3515</v>
      </c>
      <c r="E332" s="834" t="s">
        <v>2492</v>
      </c>
      <c r="F332" s="832" t="s">
        <v>2477</v>
      </c>
      <c r="G332" s="832" t="s">
        <v>2680</v>
      </c>
      <c r="H332" s="832" t="s">
        <v>595</v>
      </c>
      <c r="I332" s="832" t="s">
        <v>2101</v>
      </c>
      <c r="J332" s="832" t="s">
        <v>2102</v>
      </c>
      <c r="K332" s="832" t="s">
        <v>2103</v>
      </c>
      <c r="L332" s="835">
        <v>49.08</v>
      </c>
      <c r="M332" s="835">
        <v>49.08</v>
      </c>
      <c r="N332" s="832">
        <v>1</v>
      </c>
      <c r="O332" s="836">
        <v>0.5</v>
      </c>
      <c r="P332" s="835"/>
      <c r="Q332" s="837">
        <v>0</v>
      </c>
      <c r="R332" s="832"/>
      <c r="S332" s="837">
        <v>0</v>
      </c>
      <c r="T332" s="836"/>
      <c r="U332" s="838">
        <v>0</v>
      </c>
    </row>
    <row r="333" spans="1:21" ht="14.4" customHeight="1" x14ac:dyDescent="0.3">
      <c r="A333" s="831">
        <v>30</v>
      </c>
      <c r="B333" s="832" t="s">
        <v>2476</v>
      </c>
      <c r="C333" s="832" t="s">
        <v>2484</v>
      </c>
      <c r="D333" s="833" t="s">
        <v>3515</v>
      </c>
      <c r="E333" s="834" t="s">
        <v>2492</v>
      </c>
      <c r="F333" s="832" t="s">
        <v>2477</v>
      </c>
      <c r="G333" s="832" t="s">
        <v>2680</v>
      </c>
      <c r="H333" s="832" t="s">
        <v>595</v>
      </c>
      <c r="I333" s="832" t="s">
        <v>2681</v>
      </c>
      <c r="J333" s="832" t="s">
        <v>2099</v>
      </c>
      <c r="K333" s="832" t="s">
        <v>2682</v>
      </c>
      <c r="L333" s="835">
        <v>49.08</v>
      </c>
      <c r="M333" s="835">
        <v>49.08</v>
      </c>
      <c r="N333" s="832">
        <v>1</v>
      </c>
      <c r="O333" s="836">
        <v>0.5</v>
      </c>
      <c r="P333" s="835">
        <v>49.08</v>
      </c>
      <c r="Q333" s="837">
        <v>1</v>
      </c>
      <c r="R333" s="832">
        <v>1</v>
      </c>
      <c r="S333" s="837">
        <v>1</v>
      </c>
      <c r="T333" s="836">
        <v>0.5</v>
      </c>
      <c r="U333" s="838">
        <v>1</v>
      </c>
    </row>
    <row r="334" spans="1:21" ht="14.4" customHeight="1" x14ac:dyDescent="0.3">
      <c r="A334" s="831">
        <v>30</v>
      </c>
      <c r="B334" s="832" t="s">
        <v>2476</v>
      </c>
      <c r="C334" s="832" t="s">
        <v>2484</v>
      </c>
      <c r="D334" s="833" t="s">
        <v>3515</v>
      </c>
      <c r="E334" s="834" t="s">
        <v>2492</v>
      </c>
      <c r="F334" s="832" t="s">
        <v>2477</v>
      </c>
      <c r="G334" s="832" t="s">
        <v>3091</v>
      </c>
      <c r="H334" s="832" t="s">
        <v>595</v>
      </c>
      <c r="I334" s="832" t="s">
        <v>2315</v>
      </c>
      <c r="J334" s="832" t="s">
        <v>1366</v>
      </c>
      <c r="K334" s="832" t="s">
        <v>1350</v>
      </c>
      <c r="L334" s="835">
        <v>129.51</v>
      </c>
      <c r="M334" s="835">
        <v>129.51</v>
      </c>
      <c r="N334" s="832">
        <v>1</v>
      </c>
      <c r="O334" s="836">
        <v>1</v>
      </c>
      <c r="P334" s="835"/>
      <c r="Q334" s="837">
        <v>0</v>
      </c>
      <c r="R334" s="832"/>
      <c r="S334" s="837">
        <v>0</v>
      </c>
      <c r="T334" s="836"/>
      <c r="U334" s="838">
        <v>0</v>
      </c>
    </row>
    <row r="335" spans="1:21" ht="14.4" customHeight="1" x14ac:dyDescent="0.3">
      <c r="A335" s="831">
        <v>30</v>
      </c>
      <c r="B335" s="832" t="s">
        <v>2476</v>
      </c>
      <c r="C335" s="832" t="s">
        <v>2484</v>
      </c>
      <c r="D335" s="833" t="s">
        <v>3515</v>
      </c>
      <c r="E335" s="834" t="s">
        <v>2492</v>
      </c>
      <c r="F335" s="832" t="s">
        <v>2477</v>
      </c>
      <c r="G335" s="832" t="s">
        <v>3091</v>
      </c>
      <c r="H335" s="832" t="s">
        <v>595</v>
      </c>
      <c r="I335" s="832" t="s">
        <v>2317</v>
      </c>
      <c r="J335" s="832" t="s">
        <v>1379</v>
      </c>
      <c r="K335" s="832" t="s">
        <v>2318</v>
      </c>
      <c r="L335" s="835">
        <v>103.08</v>
      </c>
      <c r="M335" s="835">
        <v>108233.99999999999</v>
      </c>
      <c r="N335" s="832">
        <v>1050</v>
      </c>
      <c r="O335" s="836">
        <v>11</v>
      </c>
      <c r="P335" s="835">
        <v>108233.99999999999</v>
      </c>
      <c r="Q335" s="837">
        <v>1</v>
      </c>
      <c r="R335" s="832">
        <v>1050</v>
      </c>
      <c r="S335" s="837">
        <v>1</v>
      </c>
      <c r="T335" s="836">
        <v>11</v>
      </c>
      <c r="U335" s="838">
        <v>1</v>
      </c>
    </row>
    <row r="336" spans="1:21" ht="14.4" customHeight="1" x14ac:dyDescent="0.3">
      <c r="A336" s="831">
        <v>30</v>
      </c>
      <c r="B336" s="832" t="s">
        <v>2476</v>
      </c>
      <c r="C336" s="832" t="s">
        <v>2484</v>
      </c>
      <c r="D336" s="833" t="s">
        <v>3515</v>
      </c>
      <c r="E336" s="834" t="s">
        <v>2492</v>
      </c>
      <c r="F336" s="832" t="s">
        <v>2477</v>
      </c>
      <c r="G336" s="832" t="s">
        <v>3091</v>
      </c>
      <c r="H336" s="832" t="s">
        <v>595</v>
      </c>
      <c r="I336" s="832" t="s">
        <v>3092</v>
      </c>
      <c r="J336" s="832" t="s">
        <v>3093</v>
      </c>
      <c r="K336" s="832" t="s">
        <v>2318</v>
      </c>
      <c r="L336" s="835">
        <v>162.28</v>
      </c>
      <c r="M336" s="835">
        <v>43815.600000000006</v>
      </c>
      <c r="N336" s="832">
        <v>270</v>
      </c>
      <c r="O336" s="836">
        <v>3</v>
      </c>
      <c r="P336" s="835">
        <v>29210.400000000001</v>
      </c>
      <c r="Q336" s="837">
        <v>0.66666666666666663</v>
      </c>
      <c r="R336" s="832">
        <v>180</v>
      </c>
      <c r="S336" s="837">
        <v>0.66666666666666663</v>
      </c>
      <c r="T336" s="836">
        <v>2</v>
      </c>
      <c r="U336" s="838">
        <v>0.66666666666666663</v>
      </c>
    </row>
    <row r="337" spans="1:21" ht="14.4" customHeight="1" x14ac:dyDescent="0.3">
      <c r="A337" s="831">
        <v>30</v>
      </c>
      <c r="B337" s="832" t="s">
        <v>2476</v>
      </c>
      <c r="C337" s="832" t="s">
        <v>2484</v>
      </c>
      <c r="D337" s="833" t="s">
        <v>3515</v>
      </c>
      <c r="E337" s="834" t="s">
        <v>2492</v>
      </c>
      <c r="F337" s="832" t="s">
        <v>2477</v>
      </c>
      <c r="G337" s="832" t="s">
        <v>3091</v>
      </c>
      <c r="H337" s="832" t="s">
        <v>595</v>
      </c>
      <c r="I337" s="832" t="s">
        <v>2320</v>
      </c>
      <c r="J337" s="832" t="s">
        <v>1359</v>
      </c>
      <c r="K337" s="832" t="s">
        <v>1350</v>
      </c>
      <c r="L337" s="835">
        <v>127.34</v>
      </c>
      <c r="M337" s="835">
        <v>382.02</v>
      </c>
      <c r="N337" s="832">
        <v>3</v>
      </c>
      <c r="O337" s="836">
        <v>1</v>
      </c>
      <c r="P337" s="835">
        <v>382.02</v>
      </c>
      <c r="Q337" s="837">
        <v>1</v>
      </c>
      <c r="R337" s="832">
        <v>3</v>
      </c>
      <c r="S337" s="837">
        <v>1</v>
      </c>
      <c r="T337" s="836">
        <v>1</v>
      </c>
      <c r="U337" s="838">
        <v>1</v>
      </c>
    </row>
    <row r="338" spans="1:21" ht="14.4" customHeight="1" x14ac:dyDescent="0.3">
      <c r="A338" s="831">
        <v>30</v>
      </c>
      <c r="B338" s="832" t="s">
        <v>2476</v>
      </c>
      <c r="C338" s="832" t="s">
        <v>2484</v>
      </c>
      <c r="D338" s="833" t="s">
        <v>3515</v>
      </c>
      <c r="E338" s="834" t="s">
        <v>2492</v>
      </c>
      <c r="F338" s="832" t="s">
        <v>2477</v>
      </c>
      <c r="G338" s="832" t="s">
        <v>3091</v>
      </c>
      <c r="H338" s="832" t="s">
        <v>595</v>
      </c>
      <c r="I338" s="832" t="s">
        <v>2313</v>
      </c>
      <c r="J338" s="832" t="s">
        <v>1362</v>
      </c>
      <c r="K338" s="832" t="s">
        <v>1350</v>
      </c>
      <c r="L338" s="835">
        <v>129.51</v>
      </c>
      <c r="M338" s="835">
        <v>129.51</v>
      </c>
      <c r="N338" s="832">
        <v>1</v>
      </c>
      <c r="O338" s="836">
        <v>0.5</v>
      </c>
      <c r="P338" s="835"/>
      <c r="Q338" s="837">
        <v>0</v>
      </c>
      <c r="R338" s="832"/>
      <c r="S338" s="837">
        <v>0</v>
      </c>
      <c r="T338" s="836"/>
      <c r="U338" s="838">
        <v>0</v>
      </c>
    </row>
    <row r="339" spans="1:21" ht="14.4" customHeight="1" x14ac:dyDescent="0.3">
      <c r="A339" s="831">
        <v>30</v>
      </c>
      <c r="B339" s="832" t="s">
        <v>2476</v>
      </c>
      <c r="C339" s="832" t="s">
        <v>2484</v>
      </c>
      <c r="D339" s="833" t="s">
        <v>3515</v>
      </c>
      <c r="E339" s="834" t="s">
        <v>2492</v>
      </c>
      <c r="F339" s="832" t="s">
        <v>2477</v>
      </c>
      <c r="G339" s="832" t="s">
        <v>3091</v>
      </c>
      <c r="H339" s="832" t="s">
        <v>595</v>
      </c>
      <c r="I339" s="832" t="s">
        <v>3094</v>
      </c>
      <c r="J339" s="832" t="s">
        <v>3093</v>
      </c>
      <c r="K339" s="832" t="s">
        <v>3095</v>
      </c>
      <c r="L339" s="835">
        <v>242.63</v>
      </c>
      <c r="M339" s="835">
        <v>21836.7</v>
      </c>
      <c r="N339" s="832">
        <v>90</v>
      </c>
      <c r="O339" s="836">
        <v>1</v>
      </c>
      <c r="P339" s="835">
        <v>21836.7</v>
      </c>
      <c r="Q339" s="837">
        <v>1</v>
      </c>
      <c r="R339" s="832">
        <v>90</v>
      </c>
      <c r="S339" s="837">
        <v>1</v>
      </c>
      <c r="T339" s="836">
        <v>1</v>
      </c>
      <c r="U339" s="838">
        <v>1</v>
      </c>
    </row>
    <row r="340" spans="1:21" ht="14.4" customHeight="1" x14ac:dyDescent="0.3">
      <c r="A340" s="831">
        <v>30</v>
      </c>
      <c r="B340" s="832" t="s">
        <v>2476</v>
      </c>
      <c r="C340" s="832" t="s">
        <v>2484</v>
      </c>
      <c r="D340" s="833" t="s">
        <v>3515</v>
      </c>
      <c r="E340" s="834" t="s">
        <v>2492</v>
      </c>
      <c r="F340" s="832" t="s">
        <v>2477</v>
      </c>
      <c r="G340" s="832" t="s">
        <v>3091</v>
      </c>
      <c r="H340" s="832" t="s">
        <v>595</v>
      </c>
      <c r="I340" s="832" t="s">
        <v>3096</v>
      </c>
      <c r="J340" s="832" t="s">
        <v>3097</v>
      </c>
      <c r="K340" s="832" t="s">
        <v>2318</v>
      </c>
      <c r="L340" s="835">
        <v>79.17</v>
      </c>
      <c r="M340" s="835">
        <v>7125.3</v>
      </c>
      <c r="N340" s="832">
        <v>90</v>
      </c>
      <c r="O340" s="836">
        <v>1</v>
      </c>
      <c r="P340" s="835">
        <v>7125.3</v>
      </c>
      <c r="Q340" s="837">
        <v>1</v>
      </c>
      <c r="R340" s="832">
        <v>90</v>
      </c>
      <c r="S340" s="837">
        <v>1</v>
      </c>
      <c r="T340" s="836">
        <v>1</v>
      </c>
      <c r="U340" s="838">
        <v>1</v>
      </c>
    </row>
    <row r="341" spans="1:21" ht="14.4" customHeight="1" x14ac:dyDescent="0.3">
      <c r="A341" s="831">
        <v>30</v>
      </c>
      <c r="B341" s="832" t="s">
        <v>2476</v>
      </c>
      <c r="C341" s="832" t="s">
        <v>2484</v>
      </c>
      <c r="D341" s="833" t="s">
        <v>3515</v>
      </c>
      <c r="E341" s="834" t="s">
        <v>2492</v>
      </c>
      <c r="F341" s="832" t="s">
        <v>2477</v>
      </c>
      <c r="G341" s="832" t="s">
        <v>3091</v>
      </c>
      <c r="H341" s="832" t="s">
        <v>595</v>
      </c>
      <c r="I341" s="832" t="s">
        <v>3098</v>
      </c>
      <c r="J341" s="832" t="s">
        <v>1351</v>
      </c>
      <c r="K341" s="832" t="s">
        <v>1350</v>
      </c>
      <c r="L341" s="835">
        <v>176.47</v>
      </c>
      <c r="M341" s="835">
        <v>882.35</v>
      </c>
      <c r="N341" s="832">
        <v>5</v>
      </c>
      <c r="O341" s="836">
        <v>0.5</v>
      </c>
      <c r="P341" s="835">
        <v>882.35</v>
      </c>
      <c r="Q341" s="837">
        <v>1</v>
      </c>
      <c r="R341" s="832">
        <v>5</v>
      </c>
      <c r="S341" s="837">
        <v>1</v>
      </c>
      <c r="T341" s="836">
        <v>0.5</v>
      </c>
      <c r="U341" s="838">
        <v>1</v>
      </c>
    </row>
    <row r="342" spans="1:21" ht="14.4" customHeight="1" x14ac:dyDescent="0.3">
      <c r="A342" s="831">
        <v>30</v>
      </c>
      <c r="B342" s="832" t="s">
        <v>2476</v>
      </c>
      <c r="C342" s="832" t="s">
        <v>2484</v>
      </c>
      <c r="D342" s="833" t="s">
        <v>3515</v>
      </c>
      <c r="E342" s="834" t="s">
        <v>2492</v>
      </c>
      <c r="F342" s="832" t="s">
        <v>2477</v>
      </c>
      <c r="G342" s="832" t="s">
        <v>3091</v>
      </c>
      <c r="H342" s="832" t="s">
        <v>595</v>
      </c>
      <c r="I342" s="832" t="s">
        <v>2334</v>
      </c>
      <c r="J342" s="832" t="s">
        <v>1365</v>
      </c>
      <c r="K342" s="832" t="s">
        <v>1350</v>
      </c>
      <c r="L342" s="835">
        <v>129.51</v>
      </c>
      <c r="M342" s="835">
        <v>129.51</v>
      </c>
      <c r="N342" s="832">
        <v>1</v>
      </c>
      <c r="O342" s="836">
        <v>1</v>
      </c>
      <c r="P342" s="835"/>
      <c r="Q342" s="837">
        <v>0</v>
      </c>
      <c r="R342" s="832"/>
      <c r="S342" s="837">
        <v>0</v>
      </c>
      <c r="T342" s="836"/>
      <c r="U342" s="838">
        <v>0</v>
      </c>
    </row>
    <row r="343" spans="1:21" ht="14.4" customHeight="1" x14ac:dyDescent="0.3">
      <c r="A343" s="831">
        <v>30</v>
      </c>
      <c r="B343" s="832" t="s">
        <v>2476</v>
      </c>
      <c r="C343" s="832" t="s">
        <v>2484</v>
      </c>
      <c r="D343" s="833" t="s">
        <v>3515</v>
      </c>
      <c r="E343" s="834" t="s">
        <v>2492</v>
      </c>
      <c r="F343" s="832" t="s">
        <v>2477</v>
      </c>
      <c r="G343" s="832" t="s">
        <v>3091</v>
      </c>
      <c r="H343" s="832" t="s">
        <v>595</v>
      </c>
      <c r="I343" s="832" t="s">
        <v>2333</v>
      </c>
      <c r="J343" s="832" t="s">
        <v>1364</v>
      </c>
      <c r="K343" s="832" t="s">
        <v>1350</v>
      </c>
      <c r="L343" s="835">
        <v>129.51</v>
      </c>
      <c r="M343" s="835">
        <v>129.51</v>
      </c>
      <c r="N343" s="832">
        <v>1</v>
      </c>
      <c r="O343" s="836">
        <v>0.5</v>
      </c>
      <c r="P343" s="835"/>
      <c r="Q343" s="837">
        <v>0</v>
      </c>
      <c r="R343" s="832"/>
      <c r="S343" s="837">
        <v>0</v>
      </c>
      <c r="T343" s="836"/>
      <c r="U343" s="838">
        <v>0</v>
      </c>
    </row>
    <row r="344" spans="1:21" ht="14.4" customHeight="1" x14ac:dyDescent="0.3">
      <c r="A344" s="831">
        <v>30</v>
      </c>
      <c r="B344" s="832" t="s">
        <v>2476</v>
      </c>
      <c r="C344" s="832" t="s">
        <v>2484</v>
      </c>
      <c r="D344" s="833" t="s">
        <v>3515</v>
      </c>
      <c r="E344" s="834" t="s">
        <v>2492</v>
      </c>
      <c r="F344" s="832" t="s">
        <v>2477</v>
      </c>
      <c r="G344" s="832" t="s">
        <v>3091</v>
      </c>
      <c r="H344" s="832" t="s">
        <v>567</v>
      </c>
      <c r="I344" s="832" t="s">
        <v>3099</v>
      </c>
      <c r="J344" s="832" t="s">
        <v>3100</v>
      </c>
      <c r="K344" s="832" t="s">
        <v>1545</v>
      </c>
      <c r="L344" s="835">
        <v>197.61</v>
      </c>
      <c r="M344" s="835">
        <v>592.83000000000004</v>
      </c>
      <c r="N344" s="832">
        <v>3</v>
      </c>
      <c r="O344" s="836">
        <v>0.5</v>
      </c>
      <c r="P344" s="835">
        <v>592.83000000000004</v>
      </c>
      <c r="Q344" s="837">
        <v>1</v>
      </c>
      <c r="R344" s="832">
        <v>3</v>
      </c>
      <c r="S344" s="837">
        <v>1</v>
      </c>
      <c r="T344" s="836">
        <v>0.5</v>
      </c>
      <c r="U344" s="838">
        <v>1</v>
      </c>
    </row>
    <row r="345" spans="1:21" ht="14.4" customHeight="1" x14ac:dyDescent="0.3">
      <c r="A345" s="831">
        <v>30</v>
      </c>
      <c r="B345" s="832" t="s">
        <v>2476</v>
      </c>
      <c r="C345" s="832" t="s">
        <v>2484</v>
      </c>
      <c r="D345" s="833" t="s">
        <v>3515</v>
      </c>
      <c r="E345" s="834" t="s">
        <v>2492</v>
      </c>
      <c r="F345" s="832" t="s">
        <v>2477</v>
      </c>
      <c r="G345" s="832" t="s">
        <v>3091</v>
      </c>
      <c r="H345" s="832" t="s">
        <v>567</v>
      </c>
      <c r="I345" s="832" t="s">
        <v>3101</v>
      </c>
      <c r="J345" s="832" t="s">
        <v>3102</v>
      </c>
      <c r="K345" s="832" t="s">
        <v>1545</v>
      </c>
      <c r="L345" s="835">
        <v>197.61</v>
      </c>
      <c r="M345" s="835">
        <v>790.44</v>
      </c>
      <c r="N345" s="832">
        <v>4</v>
      </c>
      <c r="O345" s="836">
        <v>1</v>
      </c>
      <c r="P345" s="835">
        <v>790.44</v>
      </c>
      <c r="Q345" s="837">
        <v>1</v>
      </c>
      <c r="R345" s="832">
        <v>4</v>
      </c>
      <c r="S345" s="837">
        <v>1</v>
      </c>
      <c r="T345" s="836">
        <v>1</v>
      </c>
      <c r="U345" s="838">
        <v>1</v>
      </c>
    </row>
    <row r="346" spans="1:21" ht="14.4" customHeight="1" x14ac:dyDescent="0.3">
      <c r="A346" s="831">
        <v>30</v>
      </c>
      <c r="B346" s="832" t="s">
        <v>2476</v>
      </c>
      <c r="C346" s="832" t="s">
        <v>2484</v>
      </c>
      <c r="D346" s="833" t="s">
        <v>3515</v>
      </c>
      <c r="E346" s="834" t="s">
        <v>2492</v>
      </c>
      <c r="F346" s="832" t="s">
        <v>2477</v>
      </c>
      <c r="G346" s="832" t="s">
        <v>3091</v>
      </c>
      <c r="H346" s="832" t="s">
        <v>567</v>
      </c>
      <c r="I346" s="832" t="s">
        <v>3103</v>
      </c>
      <c r="J346" s="832" t="s">
        <v>1544</v>
      </c>
      <c r="K346" s="832" t="s">
        <v>1545</v>
      </c>
      <c r="L346" s="835">
        <v>197.61</v>
      </c>
      <c r="M346" s="835">
        <v>1383.27</v>
      </c>
      <c r="N346" s="832">
        <v>7</v>
      </c>
      <c r="O346" s="836">
        <v>1.5</v>
      </c>
      <c r="P346" s="835">
        <v>1383.27</v>
      </c>
      <c r="Q346" s="837">
        <v>1</v>
      </c>
      <c r="R346" s="832">
        <v>7</v>
      </c>
      <c r="S346" s="837">
        <v>1</v>
      </c>
      <c r="T346" s="836">
        <v>1.5</v>
      </c>
      <c r="U346" s="838">
        <v>1</v>
      </c>
    </row>
    <row r="347" spans="1:21" ht="14.4" customHeight="1" x14ac:dyDescent="0.3">
      <c r="A347" s="831">
        <v>30</v>
      </c>
      <c r="B347" s="832" t="s">
        <v>2476</v>
      </c>
      <c r="C347" s="832" t="s">
        <v>2484</v>
      </c>
      <c r="D347" s="833" t="s">
        <v>3515</v>
      </c>
      <c r="E347" s="834" t="s">
        <v>2492</v>
      </c>
      <c r="F347" s="832" t="s">
        <v>2477</v>
      </c>
      <c r="G347" s="832" t="s">
        <v>3091</v>
      </c>
      <c r="H347" s="832" t="s">
        <v>595</v>
      </c>
      <c r="I347" s="832" t="s">
        <v>2308</v>
      </c>
      <c r="J347" s="832" t="s">
        <v>1344</v>
      </c>
      <c r="K347" s="832" t="s">
        <v>1342</v>
      </c>
      <c r="L347" s="835">
        <v>104.4</v>
      </c>
      <c r="M347" s="835">
        <v>2088</v>
      </c>
      <c r="N347" s="832">
        <v>20</v>
      </c>
      <c r="O347" s="836">
        <v>1</v>
      </c>
      <c r="P347" s="835">
        <v>2088</v>
      </c>
      <c r="Q347" s="837">
        <v>1</v>
      </c>
      <c r="R347" s="832">
        <v>20</v>
      </c>
      <c r="S347" s="837">
        <v>1</v>
      </c>
      <c r="T347" s="836">
        <v>1</v>
      </c>
      <c r="U347" s="838">
        <v>1</v>
      </c>
    </row>
    <row r="348" spans="1:21" ht="14.4" customHeight="1" x14ac:dyDescent="0.3">
      <c r="A348" s="831">
        <v>30</v>
      </c>
      <c r="B348" s="832" t="s">
        <v>2476</v>
      </c>
      <c r="C348" s="832" t="s">
        <v>2484</v>
      </c>
      <c r="D348" s="833" t="s">
        <v>3515</v>
      </c>
      <c r="E348" s="834" t="s">
        <v>2492</v>
      </c>
      <c r="F348" s="832" t="s">
        <v>2477</v>
      </c>
      <c r="G348" s="832" t="s">
        <v>3091</v>
      </c>
      <c r="H348" s="832" t="s">
        <v>567</v>
      </c>
      <c r="I348" s="832" t="s">
        <v>3104</v>
      </c>
      <c r="J348" s="832" t="s">
        <v>3105</v>
      </c>
      <c r="K348" s="832" t="s">
        <v>1384</v>
      </c>
      <c r="L348" s="835">
        <v>263.86</v>
      </c>
      <c r="M348" s="835">
        <v>2110.88</v>
      </c>
      <c r="N348" s="832">
        <v>8</v>
      </c>
      <c r="O348" s="836">
        <v>1</v>
      </c>
      <c r="P348" s="835">
        <v>2110.88</v>
      </c>
      <c r="Q348" s="837">
        <v>1</v>
      </c>
      <c r="R348" s="832">
        <v>8</v>
      </c>
      <c r="S348" s="837">
        <v>1</v>
      </c>
      <c r="T348" s="836">
        <v>1</v>
      </c>
      <c r="U348" s="838">
        <v>1</v>
      </c>
    </row>
    <row r="349" spans="1:21" ht="14.4" customHeight="1" x14ac:dyDescent="0.3">
      <c r="A349" s="831">
        <v>30</v>
      </c>
      <c r="B349" s="832" t="s">
        <v>2476</v>
      </c>
      <c r="C349" s="832" t="s">
        <v>2484</v>
      </c>
      <c r="D349" s="833" t="s">
        <v>3515</v>
      </c>
      <c r="E349" s="834" t="s">
        <v>2492</v>
      </c>
      <c r="F349" s="832" t="s">
        <v>2477</v>
      </c>
      <c r="G349" s="832" t="s">
        <v>3091</v>
      </c>
      <c r="H349" s="832" t="s">
        <v>567</v>
      </c>
      <c r="I349" s="832" t="s">
        <v>3106</v>
      </c>
      <c r="J349" s="832" t="s">
        <v>3107</v>
      </c>
      <c r="K349" s="832" t="s">
        <v>1384</v>
      </c>
      <c r="L349" s="835">
        <v>263.86</v>
      </c>
      <c r="M349" s="835">
        <v>527.72</v>
      </c>
      <c r="N349" s="832">
        <v>2</v>
      </c>
      <c r="O349" s="836">
        <v>0.5</v>
      </c>
      <c r="P349" s="835">
        <v>527.72</v>
      </c>
      <c r="Q349" s="837">
        <v>1</v>
      </c>
      <c r="R349" s="832">
        <v>2</v>
      </c>
      <c r="S349" s="837">
        <v>1</v>
      </c>
      <c r="T349" s="836">
        <v>0.5</v>
      </c>
      <c r="U349" s="838">
        <v>1</v>
      </c>
    </row>
    <row r="350" spans="1:21" ht="14.4" customHeight="1" x14ac:dyDescent="0.3">
      <c r="A350" s="831">
        <v>30</v>
      </c>
      <c r="B350" s="832" t="s">
        <v>2476</v>
      </c>
      <c r="C350" s="832" t="s">
        <v>2484</v>
      </c>
      <c r="D350" s="833" t="s">
        <v>3515</v>
      </c>
      <c r="E350" s="834" t="s">
        <v>2492</v>
      </c>
      <c r="F350" s="832" t="s">
        <v>2477</v>
      </c>
      <c r="G350" s="832" t="s">
        <v>3091</v>
      </c>
      <c r="H350" s="832" t="s">
        <v>567</v>
      </c>
      <c r="I350" s="832" t="s">
        <v>3108</v>
      </c>
      <c r="J350" s="832" t="s">
        <v>3109</v>
      </c>
      <c r="K350" s="832" t="s">
        <v>3110</v>
      </c>
      <c r="L350" s="835">
        <v>35.619999999999997</v>
      </c>
      <c r="M350" s="835">
        <v>106.85999999999999</v>
      </c>
      <c r="N350" s="832">
        <v>3</v>
      </c>
      <c r="O350" s="836">
        <v>0.5</v>
      </c>
      <c r="P350" s="835">
        <v>106.85999999999999</v>
      </c>
      <c r="Q350" s="837">
        <v>1</v>
      </c>
      <c r="R350" s="832">
        <v>3</v>
      </c>
      <c r="S350" s="837">
        <v>1</v>
      </c>
      <c r="T350" s="836">
        <v>0.5</v>
      </c>
      <c r="U350" s="838">
        <v>1</v>
      </c>
    </row>
    <row r="351" spans="1:21" ht="14.4" customHeight="1" x14ac:dyDescent="0.3">
      <c r="A351" s="831">
        <v>30</v>
      </c>
      <c r="B351" s="832" t="s">
        <v>2476</v>
      </c>
      <c r="C351" s="832" t="s">
        <v>2484</v>
      </c>
      <c r="D351" s="833" t="s">
        <v>3515</v>
      </c>
      <c r="E351" s="834" t="s">
        <v>2492</v>
      </c>
      <c r="F351" s="832" t="s">
        <v>2477</v>
      </c>
      <c r="G351" s="832" t="s">
        <v>3091</v>
      </c>
      <c r="H351" s="832" t="s">
        <v>567</v>
      </c>
      <c r="I351" s="832" t="s">
        <v>3111</v>
      </c>
      <c r="J351" s="832" t="s">
        <v>1387</v>
      </c>
      <c r="K351" s="832" t="s">
        <v>1386</v>
      </c>
      <c r="L351" s="835">
        <v>93.99</v>
      </c>
      <c r="M351" s="835">
        <v>1127.8799999999999</v>
      </c>
      <c r="N351" s="832">
        <v>12</v>
      </c>
      <c r="O351" s="836">
        <v>4</v>
      </c>
      <c r="P351" s="835">
        <v>1033.8899999999999</v>
      </c>
      <c r="Q351" s="837">
        <v>0.91666666666666663</v>
      </c>
      <c r="R351" s="832">
        <v>11</v>
      </c>
      <c r="S351" s="837">
        <v>0.91666666666666663</v>
      </c>
      <c r="T351" s="836">
        <v>3</v>
      </c>
      <c r="U351" s="838">
        <v>0.75</v>
      </c>
    </row>
    <row r="352" spans="1:21" ht="14.4" customHeight="1" x14ac:dyDescent="0.3">
      <c r="A352" s="831">
        <v>30</v>
      </c>
      <c r="B352" s="832" t="s">
        <v>2476</v>
      </c>
      <c r="C352" s="832" t="s">
        <v>2484</v>
      </c>
      <c r="D352" s="833" t="s">
        <v>3515</v>
      </c>
      <c r="E352" s="834" t="s">
        <v>2492</v>
      </c>
      <c r="F352" s="832" t="s">
        <v>2477</v>
      </c>
      <c r="G352" s="832" t="s">
        <v>3091</v>
      </c>
      <c r="H352" s="832" t="s">
        <v>567</v>
      </c>
      <c r="I352" s="832" t="s">
        <v>3112</v>
      </c>
      <c r="J352" s="832" t="s">
        <v>1385</v>
      </c>
      <c r="K352" s="832" t="s">
        <v>1386</v>
      </c>
      <c r="L352" s="835">
        <v>93.97</v>
      </c>
      <c r="M352" s="835">
        <v>1221.6100000000001</v>
      </c>
      <c r="N352" s="832">
        <v>13</v>
      </c>
      <c r="O352" s="836">
        <v>3</v>
      </c>
      <c r="P352" s="835">
        <v>845.73</v>
      </c>
      <c r="Q352" s="837">
        <v>0.69230769230769229</v>
      </c>
      <c r="R352" s="832">
        <v>9</v>
      </c>
      <c r="S352" s="837">
        <v>0.69230769230769229</v>
      </c>
      <c r="T352" s="836">
        <v>1.5</v>
      </c>
      <c r="U352" s="838">
        <v>0.5</v>
      </c>
    </row>
    <row r="353" spans="1:21" ht="14.4" customHeight="1" x14ac:dyDescent="0.3">
      <c r="A353" s="831">
        <v>30</v>
      </c>
      <c r="B353" s="832" t="s">
        <v>2476</v>
      </c>
      <c r="C353" s="832" t="s">
        <v>2484</v>
      </c>
      <c r="D353" s="833" t="s">
        <v>3515</v>
      </c>
      <c r="E353" s="834" t="s">
        <v>2492</v>
      </c>
      <c r="F353" s="832" t="s">
        <v>2477</v>
      </c>
      <c r="G353" s="832" t="s">
        <v>3091</v>
      </c>
      <c r="H353" s="832" t="s">
        <v>567</v>
      </c>
      <c r="I353" s="832" t="s">
        <v>3113</v>
      </c>
      <c r="J353" s="832" t="s">
        <v>1389</v>
      </c>
      <c r="K353" s="832" t="s">
        <v>1386</v>
      </c>
      <c r="L353" s="835">
        <v>93.97</v>
      </c>
      <c r="M353" s="835">
        <v>751.76</v>
      </c>
      <c r="N353" s="832">
        <v>8</v>
      </c>
      <c r="O353" s="836">
        <v>2.5</v>
      </c>
      <c r="P353" s="835">
        <v>375.88</v>
      </c>
      <c r="Q353" s="837">
        <v>0.5</v>
      </c>
      <c r="R353" s="832">
        <v>4</v>
      </c>
      <c r="S353" s="837">
        <v>0.5</v>
      </c>
      <c r="T353" s="836">
        <v>1</v>
      </c>
      <c r="U353" s="838">
        <v>0.4</v>
      </c>
    </row>
    <row r="354" spans="1:21" ht="14.4" customHeight="1" x14ac:dyDescent="0.3">
      <c r="A354" s="831">
        <v>30</v>
      </c>
      <c r="B354" s="832" t="s">
        <v>2476</v>
      </c>
      <c r="C354" s="832" t="s">
        <v>2484</v>
      </c>
      <c r="D354" s="833" t="s">
        <v>3515</v>
      </c>
      <c r="E354" s="834" t="s">
        <v>2492</v>
      </c>
      <c r="F354" s="832" t="s">
        <v>2477</v>
      </c>
      <c r="G354" s="832" t="s">
        <v>3091</v>
      </c>
      <c r="H354" s="832" t="s">
        <v>567</v>
      </c>
      <c r="I354" s="832" t="s">
        <v>3114</v>
      </c>
      <c r="J354" s="832" t="s">
        <v>1388</v>
      </c>
      <c r="K354" s="832" t="s">
        <v>1386</v>
      </c>
      <c r="L354" s="835">
        <v>93.97</v>
      </c>
      <c r="M354" s="835">
        <v>1221.6099999999999</v>
      </c>
      <c r="N354" s="832">
        <v>13</v>
      </c>
      <c r="O354" s="836">
        <v>4</v>
      </c>
      <c r="P354" s="835">
        <v>1127.6399999999999</v>
      </c>
      <c r="Q354" s="837">
        <v>0.92307692307692302</v>
      </c>
      <c r="R354" s="832">
        <v>12</v>
      </c>
      <c r="S354" s="837">
        <v>0.92307692307692313</v>
      </c>
      <c r="T354" s="836">
        <v>3.5</v>
      </c>
      <c r="U354" s="838">
        <v>0.875</v>
      </c>
    </row>
    <row r="355" spans="1:21" ht="14.4" customHeight="1" x14ac:dyDescent="0.3">
      <c r="A355" s="831">
        <v>30</v>
      </c>
      <c r="B355" s="832" t="s">
        <v>2476</v>
      </c>
      <c r="C355" s="832" t="s">
        <v>2484</v>
      </c>
      <c r="D355" s="833" t="s">
        <v>3515</v>
      </c>
      <c r="E355" s="834" t="s">
        <v>2492</v>
      </c>
      <c r="F355" s="832" t="s">
        <v>2478</v>
      </c>
      <c r="G355" s="832" t="s">
        <v>2685</v>
      </c>
      <c r="H355" s="832" t="s">
        <v>567</v>
      </c>
      <c r="I355" s="832" t="s">
        <v>2686</v>
      </c>
      <c r="J355" s="832" t="s">
        <v>2687</v>
      </c>
      <c r="K355" s="832"/>
      <c r="L355" s="835">
        <v>0</v>
      </c>
      <c r="M355" s="835">
        <v>0</v>
      </c>
      <c r="N355" s="832">
        <v>1</v>
      </c>
      <c r="O355" s="836">
        <v>0.5</v>
      </c>
      <c r="P355" s="835">
        <v>0</v>
      </c>
      <c r="Q355" s="837"/>
      <c r="R355" s="832">
        <v>1</v>
      </c>
      <c r="S355" s="837">
        <v>1</v>
      </c>
      <c r="T355" s="836">
        <v>0.5</v>
      </c>
      <c r="U355" s="838">
        <v>1</v>
      </c>
    </row>
    <row r="356" spans="1:21" ht="14.4" customHeight="1" x14ac:dyDescent="0.3">
      <c r="A356" s="831">
        <v>30</v>
      </c>
      <c r="B356" s="832" t="s">
        <v>2476</v>
      </c>
      <c r="C356" s="832" t="s">
        <v>2484</v>
      </c>
      <c r="D356" s="833" t="s">
        <v>3515</v>
      </c>
      <c r="E356" s="834" t="s">
        <v>2494</v>
      </c>
      <c r="F356" s="832" t="s">
        <v>2477</v>
      </c>
      <c r="G356" s="832" t="s">
        <v>3115</v>
      </c>
      <c r="H356" s="832" t="s">
        <v>567</v>
      </c>
      <c r="I356" s="832" t="s">
        <v>3116</v>
      </c>
      <c r="J356" s="832" t="s">
        <v>3117</v>
      </c>
      <c r="K356" s="832" t="s">
        <v>3118</v>
      </c>
      <c r="L356" s="835">
        <v>35.11</v>
      </c>
      <c r="M356" s="835">
        <v>35.11</v>
      </c>
      <c r="N356" s="832">
        <v>1</v>
      </c>
      <c r="O356" s="836">
        <v>0.5</v>
      </c>
      <c r="P356" s="835">
        <v>35.11</v>
      </c>
      <c r="Q356" s="837">
        <v>1</v>
      </c>
      <c r="R356" s="832">
        <v>1</v>
      </c>
      <c r="S356" s="837">
        <v>1</v>
      </c>
      <c r="T356" s="836">
        <v>0.5</v>
      </c>
      <c r="U356" s="838">
        <v>1</v>
      </c>
    </row>
    <row r="357" spans="1:21" ht="14.4" customHeight="1" x14ac:dyDescent="0.3">
      <c r="A357" s="831">
        <v>30</v>
      </c>
      <c r="B357" s="832" t="s">
        <v>2476</v>
      </c>
      <c r="C357" s="832" t="s">
        <v>2484</v>
      </c>
      <c r="D357" s="833" t="s">
        <v>3515</v>
      </c>
      <c r="E357" s="834" t="s">
        <v>2494</v>
      </c>
      <c r="F357" s="832" t="s">
        <v>2477</v>
      </c>
      <c r="G357" s="832" t="s">
        <v>2498</v>
      </c>
      <c r="H357" s="832" t="s">
        <v>595</v>
      </c>
      <c r="I357" s="832" t="s">
        <v>2157</v>
      </c>
      <c r="J357" s="832" t="s">
        <v>615</v>
      </c>
      <c r="K357" s="832" t="s">
        <v>616</v>
      </c>
      <c r="L357" s="835">
        <v>72.55</v>
      </c>
      <c r="M357" s="835">
        <v>72.55</v>
      </c>
      <c r="N357" s="832">
        <v>1</v>
      </c>
      <c r="O357" s="836">
        <v>1</v>
      </c>
      <c r="P357" s="835">
        <v>72.55</v>
      </c>
      <c r="Q357" s="837">
        <v>1</v>
      </c>
      <c r="R357" s="832">
        <v>1</v>
      </c>
      <c r="S357" s="837">
        <v>1</v>
      </c>
      <c r="T357" s="836">
        <v>1</v>
      </c>
      <c r="U357" s="838">
        <v>1</v>
      </c>
    </row>
    <row r="358" spans="1:21" ht="14.4" customHeight="1" x14ac:dyDescent="0.3">
      <c r="A358" s="831">
        <v>30</v>
      </c>
      <c r="B358" s="832" t="s">
        <v>2476</v>
      </c>
      <c r="C358" s="832" t="s">
        <v>2484</v>
      </c>
      <c r="D358" s="833" t="s">
        <v>3515</v>
      </c>
      <c r="E358" s="834" t="s">
        <v>2494</v>
      </c>
      <c r="F358" s="832" t="s">
        <v>2477</v>
      </c>
      <c r="G358" s="832" t="s">
        <v>2498</v>
      </c>
      <c r="H358" s="832" t="s">
        <v>595</v>
      </c>
      <c r="I358" s="832" t="s">
        <v>3029</v>
      </c>
      <c r="J358" s="832" t="s">
        <v>615</v>
      </c>
      <c r="K358" s="832" t="s">
        <v>2865</v>
      </c>
      <c r="L358" s="835">
        <v>21.76</v>
      </c>
      <c r="M358" s="835">
        <v>43.52</v>
      </c>
      <c r="N358" s="832">
        <v>2</v>
      </c>
      <c r="O358" s="836">
        <v>1</v>
      </c>
      <c r="P358" s="835">
        <v>21.76</v>
      </c>
      <c r="Q358" s="837">
        <v>0.5</v>
      </c>
      <c r="R358" s="832">
        <v>1</v>
      </c>
      <c r="S358" s="837">
        <v>0.5</v>
      </c>
      <c r="T358" s="836">
        <v>0.5</v>
      </c>
      <c r="U358" s="838">
        <v>0.5</v>
      </c>
    </row>
    <row r="359" spans="1:21" ht="14.4" customHeight="1" x14ac:dyDescent="0.3">
      <c r="A359" s="831">
        <v>30</v>
      </c>
      <c r="B359" s="832" t="s">
        <v>2476</v>
      </c>
      <c r="C359" s="832" t="s">
        <v>2484</v>
      </c>
      <c r="D359" s="833" t="s">
        <v>3515</v>
      </c>
      <c r="E359" s="834" t="s">
        <v>2494</v>
      </c>
      <c r="F359" s="832" t="s">
        <v>2477</v>
      </c>
      <c r="G359" s="832" t="s">
        <v>2503</v>
      </c>
      <c r="H359" s="832" t="s">
        <v>595</v>
      </c>
      <c r="I359" s="832" t="s">
        <v>2232</v>
      </c>
      <c r="J359" s="832" t="s">
        <v>2233</v>
      </c>
      <c r="K359" s="832" t="s">
        <v>2234</v>
      </c>
      <c r="L359" s="835">
        <v>9.4</v>
      </c>
      <c r="M359" s="835">
        <v>9.4</v>
      </c>
      <c r="N359" s="832">
        <v>1</v>
      </c>
      <c r="O359" s="836">
        <v>0.5</v>
      </c>
      <c r="P359" s="835"/>
      <c r="Q359" s="837">
        <v>0</v>
      </c>
      <c r="R359" s="832"/>
      <c r="S359" s="837">
        <v>0</v>
      </c>
      <c r="T359" s="836"/>
      <c r="U359" s="838">
        <v>0</v>
      </c>
    </row>
    <row r="360" spans="1:21" ht="14.4" customHeight="1" x14ac:dyDescent="0.3">
      <c r="A360" s="831">
        <v>30</v>
      </c>
      <c r="B360" s="832" t="s">
        <v>2476</v>
      </c>
      <c r="C360" s="832" t="s">
        <v>2484</v>
      </c>
      <c r="D360" s="833" t="s">
        <v>3515</v>
      </c>
      <c r="E360" s="834" t="s">
        <v>2494</v>
      </c>
      <c r="F360" s="832" t="s">
        <v>2477</v>
      </c>
      <c r="G360" s="832" t="s">
        <v>2503</v>
      </c>
      <c r="H360" s="832" t="s">
        <v>595</v>
      </c>
      <c r="I360" s="832" t="s">
        <v>2235</v>
      </c>
      <c r="J360" s="832" t="s">
        <v>2233</v>
      </c>
      <c r="K360" s="832" t="s">
        <v>2236</v>
      </c>
      <c r="L360" s="835">
        <v>4.7</v>
      </c>
      <c r="M360" s="835">
        <v>14.100000000000001</v>
      </c>
      <c r="N360" s="832">
        <v>3</v>
      </c>
      <c r="O360" s="836">
        <v>0.5</v>
      </c>
      <c r="P360" s="835">
        <v>14.100000000000001</v>
      </c>
      <c r="Q360" s="837">
        <v>1</v>
      </c>
      <c r="R360" s="832">
        <v>3</v>
      </c>
      <c r="S360" s="837">
        <v>1</v>
      </c>
      <c r="T360" s="836">
        <v>0.5</v>
      </c>
      <c r="U360" s="838">
        <v>1</v>
      </c>
    </row>
    <row r="361" spans="1:21" ht="14.4" customHeight="1" x14ac:dyDescent="0.3">
      <c r="A361" s="831">
        <v>30</v>
      </c>
      <c r="B361" s="832" t="s">
        <v>2476</v>
      </c>
      <c r="C361" s="832" t="s">
        <v>2484</v>
      </c>
      <c r="D361" s="833" t="s">
        <v>3515</v>
      </c>
      <c r="E361" s="834" t="s">
        <v>2494</v>
      </c>
      <c r="F361" s="832" t="s">
        <v>2477</v>
      </c>
      <c r="G361" s="832" t="s">
        <v>2504</v>
      </c>
      <c r="H361" s="832" t="s">
        <v>595</v>
      </c>
      <c r="I361" s="832" t="s">
        <v>2018</v>
      </c>
      <c r="J361" s="832" t="s">
        <v>2019</v>
      </c>
      <c r="K361" s="832" t="s">
        <v>2020</v>
      </c>
      <c r="L361" s="835">
        <v>31.09</v>
      </c>
      <c r="M361" s="835">
        <v>31.09</v>
      </c>
      <c r="N361" s="832">
        <v>1</v>
      </c>
      <c r="O361" s="836">
        <v>0.5</v>
      </c>
      <c r="P361" s="835"/>
      <c r="Q361" s="837">
        <v>0</v>
      </c>
      <c r="R361" s="832"/>
      <c r="S361" s="837">
        <v>0</v>
      </c>
      <c r="T361" s="836"/>
      <c r="U361" s="838">
        <v>0</v>
      </c>
    </row>
    <row r="362" spans="1:21" ht="14.4" customHeight="1" x14ac:dyDescent="0.3">
      <c r="A362" s="831">
        <v>30</v>
      </c>
      <c r="B362" s="832" t="s">
        <v>2476</v>
      </c>
      <c r="C362" s="832" t="s">
        <v>2484</v>
      </c>
      <c r="D362" s="833" t="s">
        <v>3515</v>
      </c>
      <c r="E362" s="834" t="s">
        <v>2494</v>
      </c>
      <c r="F362" s="832" t="s">
        <v>2477</v>
      </c>
      <c r="G362" s="832" t="s">
        <v>2504</v>
      </c>
      <c r="H362" s="832" t="s">
        <v>595</v>
      </c>
      <c r="I362" s="832" t="s">
        <v>2021</v>
      </c>
      <c r="J362" s="832" t="s">
        <v>2019</v>
      </c>
      <c r="K362" s="832" t="s">
        <v>2022</v>
      </c>
      <c r="L362" s="835">
        <v>62.18</v>
      </c>
      <c r="M362" s="835">
        <v>124.36</v>
      </c>
      <c r="N362" s="832">
        <v>2</v>
      </c>
      <c r="O362" s="836">
        <v>1</v>
      </c>
      <c r="P362" s="835">
        <v>62.18</v>
      </c>
      <c r="Q362" s="837">
        <v>0.5</v>
      </c>
      <c r="R362" s="832">
        <v>1</v>
      </c>
      <c r="S362" s="837">
        <v>0.5</v>
      </c>
      <c r="T362" s="836">
        <v>0.5</v>
      </c>
      <c r="U362" s="838">
        <v>0.5</v>
      </c>
    </row>
    <row r="363" spans="1:21" ht="14.4" customHeight="1" x14ac:dyDescent="0.3">
      <c r="A363" s="831">
        <v>30</v>
      </c>
      <c r="B363" s="832" t="s">
        <v>2476</v>
      </c>
      <c r="C363" s="832" t="s">
        <v>2484</v>
      </c>
      <c r="D363" s="833" t="s">
        <v>3515</v>
      </c>
      <c r="E363" s="834" t="s">
        <v>2494</v>
      </c>
      <c r="F363" s="832" t="s">
        <v>2477</v>
      </c>
      <c r="G363" s="832" t="s">
        <v>2505</v>
      </c>
      <c r="H363" s="832" t="s">
        <v>595</v>
      </c>
      <c r="I363" s="832" t="s">
        <v>2413</v>
      </c>
      <c r="J363" s="832" t="s">
        <v>2078</v>
      </c>
      <c r="K363" s="832" t="s">
        <v>2414</v>
      </c>
      <c r="L363" s="835">
        <v>279.52999999999997</v>
      </c>
      <c r="M363" s="835">
        <v>279.52999999999997</v>
      </c>
      <c r="N363" s="832">
        <v>1</v>
      </c>
      <c r="O363" s="836">
        <v>0.5</v>
      </c>
      <c r="P363" s="835">
        <v>279.52999999999997</v>
      </c>
      <c r="Q363" s="837">
        <v>1</v>
      </c>
      <c r="R363" s="832">
        <v>1</v>
      </c>
      <c r="S363" s="837">
        <v>1</v>
      </c>
      <c r="T363" s="836">
        <v>0.5</v>
      </c>
      <c r="U363" s="838">
        <v>1</v>
      </c>
    </row>
    <row r="364" spans="1:21" ht="14.4" customHeight="1" x14ac:dyDescent="0.3">
      <c r="A364" s="831">
        <v>30</v>
      </c>
      <c r="B364" s="832" t="s">
        <v>2476</v>
      </c>
      <c r="C364" s="832" t="s">
        <v>2484</v>
      </c>
      <c r="D364" s="833" t="s">
        <v>3515</v>
      </c>
      <c r="E364" s="834" t="s">
        <v>2494</v>
      </c>
      <c r="F364" s="832" t="s">
        <v>2477</v>
      </c>
      <c r="G364" s="832" t="s">
        <v>2505</v>
      </c>
      <c r="H364" s="832" t="s">
        <v>595</v>
      </c>
      <c r="I364" s="832" t="s">
        <v>2082</v>
      </c>
      <c r="J364" s="832" t="s">
        <v>2078</v>
      </c>
      <c r="K364" s="832" t="s">
        <v>2083</v>
      </c>
      <c r="L364" s="835">
        <v>93.18</v>
      </c>
      <c r="M364" s="835">
        <v>186.36</v>
      </c>
      <c r="N364" s="832">
        <v>2</v>
      </c>
      <c r="O364" s="836">
        <v>1</v>
      </c>
      <c r="P364" s="835"/>
      <c r="Q364" s="837">
        <v>0</v>
      </c>
      <c r="R364" s="832"/>
      <c r="S364" s="837">
        <v>0</v>
      </c>
      <c r="T364" s="836"/>
      <c r="U364" s="838">
        <v>0</v>
      </c>
    </row>
    <row r="365" spans="1:21" ht="14.4" customHeight="1" x14ac:dyDescent="0.3">
      <c r="A365" s="831">
        <v>30</v>
      </c>
      <c r="B365" s="832" t="s">
        <v>2476</v>
      </c>
      <c r="C365" s="832" t="s">
        <v>2484</v>
      </c>
      <c r="D365" s="833" t="s">
        <v>3515</v>
      </c>
      <c r="E365" s="834" t="s">
        <v>2494</v>
      </c>
      <c r="F365" s="832" t="s">
        <v>2477</v>
      </c>
      <c r="G365" s="832" t="s">
        <v>2505</v>
      </c>
      <c r="H365" s="832" t="s">
        <v>595</v>
      </c>
      <c r="I365" s="832" t="s">
        <v>2080</v>
      </c>
      <c r="J365" s="832" t="s">
        <v>2078</v>
      </c>
      <c r="K365" s="832" t="s">
        <v>2081</v>
      </c>
      <c r="L365" s="835">
        <v>46.6</v>
      </c>
      <c r="M365" s="835">
        <v>46.6</v>
      </c>
      <c r="N365" s="832">
        <v>1</v>
      </c>
      <c r="O365" s="836">
        <v>0.5</v>
      </c>
      <c r="P365" s="835"/>
      <c r="Q365" s="837">
        <v>0</v>
      </c>
      <c r="R365" s="832"/>
      <c r="S365" s="837">
        <v>0</v>
      </c>
      <c r="T365" s="836"/>
      <c r="U365" s="838">
        <v>0</v>
      </c>
    </row>
    <row r="366" spans="1:21" ht="14.4" customHeight="1" x14ac:dyDescent="0.3">
      <c r="A366" s="831">
        <v>30</v>
      </c>
      <c r="B366" s="832" t="s">
        <v>2476</v>
      </c>
      <c r="C366" s="832" t="s">
        <v>2484</v>
      </c>
      <c r="D366" s="833" t="s">
        <v>3515</v>
      </c>
      <c r="E366" s="834" t="s">
        <v>2494</v>
      </c>
      <c r="F366" s="832" t="s">
        <v>2477</v>
      </c>
      <c r="G366" s="832" t="s">
        <v>3031</v>
      </c>
      <c r="H366" s="832" t="s">
        <v>567</v>
      </c>
      <c r="I366" s="832" t="s">
        <v>2464</v>
      </c>
      <c r="J366" s="832" t="s">
        <v>2465</v>
      </c>
      <c r="K366" s="832" t="s">
        <v>661</v>
      </c>
      <c r="L366" s="835">
        <v>103.8</v>
      </c>
      <c r="M366" s="835">
        <v>103.8</v>
      </c>
      <c r="N366" s="832">
        <v>1</v>
      </c>
      <c r="O366" s="836">
        <v>0.5</v>
      </c>
      <c r="P366" s="835"/>
      <c r="Q366" s="837">
        <v>0</v>
      </c>
      <c r="R366" s="832"/>
      <c r="S366" s="837">
        <v>0</v>
      </c>
      <c r="T366" s="836"/>
      <c r="U366" s="838">
        <v>0</v>
      </c>
    </row>
    <row r="367" spans="1:21" ht="14.4" customHeight="1" x14ac:dyDescent="0.3">
      <c r="A367" s="831">
        <v>30</v>
      </c>
      <c r="B367" s="832" t="s">
        <v>2476</v>
      </c>
      <c r="C367" s="832" t="s">
        <v>2484</v>
      </c>
      <c r="D367" s="833" t="s">
        <v>3515</v>
      </c>
      <c r="E367" s="834" t="s">
        <v>2494</v>
      </c>
      <c r="F367" s="832" t="s">
        <v>2477</v>
      </c>
      <c r="G367" s="832" t="s">
        <v>2516</v>
      </c>
      <c r="H367" s="832" t="s">
        <v>595</v>
      </c>
      <c r="I367" s="832" t="s">
        <v>2007</v>
      </c>
      <c r="J367" s="832" t="s">
        <v>1501</v>
      </c>
      <c r="K367" s="832" t="s">
        <v>2008</v>
      </c>
      <c r="L367" s="835">
        <v>234.07</v>
      </c>
      <c r="M367" s="835">
        <v>234.07</v>
      </c>
      <c r="N367" s="832">
        <v>1</v>
      </c>
      <c r="O367" s="836">
        <v>0.5</v>
      </c>
      <c r="P367" s="835"/>
      <c r="Q367" s="837">
        <v>0</v>
      </c>
      <c r="R367" s="832"/>
      <c r="S367" s="837">
        <v>0</v>
      </c>
      <c r="T367" s="836"/>
      <c r="U367" s="838">
        <v>0</v>
      </c>
    </row>
    <row r="368" spans="1:21" ht="14.4" customHeight="1" x14ac:dyDescent="0.3">
      <c r="A368" s="831">
        <v>30</v>
      </c>
      <c r="B368" s="832" t="s">
        <v>2476</v>
      </c>
      <c r="C368" s="832" t="s">
        <v>2484</v>
      </c>
      <c r="D368" s="833" t="s">
        <v>3515</v>
      </c>
      <c r="E368" s="834" t="s">
        <v>2494</v>
      </c>
      <c r="F368" s="832" t="s">
        <v>2477</v>
      </c>
      <c r="G368" s="832" t="s">
        <v>2516</v>
      </c>
      <c r="H368" s="832" t="s">
        <v>595</v>
      </c>
      <c r="I368" s="832" t="s">
        <v>2004</v>
      </c>
      <c r="J368" s="832" t="s">
        <v>1501</v>
      </c>
      <c r="K368" s="832" t="s">
        <v>685</v>
      </c>
      <c r="L368" s="835">
        <v>17.559999999999999</v>
      </c>
      <c r="M368" s="835">
        <v>17.559999999999999</v>
      </c>
      <c r="N368" s="832">
        <v>1</v>
      </c>
      <c r="O368" s="836">
        <v>0.5</v>
      </c>
      <c r="P368" s="835"/>
      <c r="Q368" s="837">
        <v>0</v>
      </c>
      <c r="R368" s="832"/>
      <c r="S368" s="837">
        <v>0</v>
      </c>
      <c r="T368" s="836"/>
      <c r="U368" s="838">
        <v>0</v>
      </c>
    </row>
    <row r="369" spans="1:21" ht="14.4" customHeight="1" x14ac:dyDescent="0.3">
      <c r="A369" s="831">
        <v>30</v>
      </c>
      <c r="B369" s="832" t="s">
        <v>2476</v>
      </c>
      <c r="C369" s="832" t="s">
        <v>2484</v>
      </c>
      <c r="D369" s="833" t="s">
        <v>3515</v>
      </c>
      <c r="E369" s="834" t="s">
        <v>2494</v>
      </c>
      <c r="F369" s="832" t="s">
        <v>2477</v>
      </c>
      <c r="G369" s="832" t="s">
        <v>2516</v>
      </c>
      <c r="H369" s="832" t="s">
        <v>595</v>
      </c>
      <c r="I369" s="832" t="s">
        <v>2005</v>
      </c>
      <c r="J369" s="832" t="s">
        <v>1501</v>
      </c>
      <c r="K369" s="832" t="s">
        <v>2006</v>
      </c>
      <c r="L369" s="835">
        <v>35.11</v>
      </c>
      <c r="M369" s="835">
        <v>35.11</v>
      </c>
      <c r="N369" s="832">
        <v>1</v>
      </c>
      <c r="O369" s="836">
        <v>0.5</v>
      </c>
      <c r="P369" s="835"/>
      <c r="Q369" s="837">
        <v>0</v>
      </c>
      <c r="R369" s="832"/>
      <c r="S369" s="837">
        <v>0</v>
      </c>
      <c r="T369" s="836"/>
      <c r="U369" s="838">
        <v>0</v>
      </c>
    </row>
    <row r="370" spans="1:21" ht="14.4" customHeight="1" x14ac:dyDescent="0.3">
      <c r="A370" s="831">
        <v>30</v>
      </c>
      <c r="B370" s="832" t="s">
        <v>2476</v>
      </c>
      <c r="C370" s="832" t="s">
        <v>2484</v>
      </c>
      <c r="D370" s="833" t="s">
        <v>3515</v>
      </c>
      <c r="E370" s="834" t="s">
        <v>2494</v>
      </c>
      <c r="F370" s="832" t="s">
        <v>2477</v>
      </c>
      <c r="G370" s="832" t="s">
        <v>2713</v>
      </c>
      <c r="H370" s="832" t="s">
        <v>567</v>
      </c>
      <c r="I370" s="832" t="s">
        <v>3119</v>
      </c>
      <c r="J370" s="832" t="s">
        <v>2715</v>
      </c>
      <c r="K370" s="832" t="s">
        <v>3120</v>
      </c>
      <c r="L370" s="835">
        <v>0</v>
      </c>
      <c r="M370" s="835">
        <v>0</v>
      </c>
      <c r="N370" s="832">
        <v>1</v>
      </c>
      <c r="O370" s="836">
        <v>1</v>
      </c>
      <c r="P370" s="835"/>
      <c r="Q370" s="837"/>
      <c r="R370" s="832"/>
      <c r="S370" s="837">
        <v>0</v>
      </c>
      <c r="T370" s="836"/>
      <c r="U370" s="838">
        <v>0</v>
      </c>
    </row>
    <row r="371" spans="1:21" ht="14.4" customHeight="1" x14ac:dyDescent="0.3">
      <c r="A371" s="831">
        <v>30</v>
      </c>
      <c r="B371" s="832" t="s">
        <v>2476</v>
      </c>
      <c r="C371" s="832" t="s">
        <v>2484</v>
      </c>
      <c r="D371" s="833" t="s">
        <v>3515</v>
      </c>
      <c r="E371" s="834" t="s">
        <v>2494</v>
      </c>
      <c r="F371" s="832" t="s">
        <v>2477</v>
      </c>
      <c r="G371" s="832" t="s">
        <v>2525</v>
      </c>
      <c r="H371" s="832" t="s">
        <v>567</v>
      </c>
      <c r="I371" s="832" t="s">
        <v>2526</v>
      </c>
      <c r="J371" s="832" t="s">
        <v>2527</v>
      </c>
      <c r="K371" s="832" t="s">
        <v>2528</v>
      </c>
      <c r="L371" s="835">
        <v>47.46</v>
      </c>
      <c r="M371" s="835">
        <v>94.92</v>
      </c>
      <c r="N371" s="832">
        <v>2</v>
      </c>
      <c r="O371" s="836">
        <v>1</v>
      </c>
      <c r="P371" s="835"/>
      <c r="Q371" s="837">
        <v>0</v>
      </c>
      <c r="R371" s="832"/>
      <c r="S371" s="837">
        <v>0</v>
      </c>
      <c r="T371" s="836"/>
      <c r="U371" s="838">
        <v>0</v>
      </c>
    </row>
    <row r="372" spans="1:21" ht="14.4" customHeight="1" x14ac:dyDescent="0.3">
      <c r="A372" s="831">
        <v>30</v>
      </c>
      <c r="B372" s="832" t="s">
        <v>2476</v>
      </c>
      <c r="C372" s="832" t="s">
        <v>2484</v>
      </c>
      <c r="D372" s="833" t="s">
        <v>3515</v>
      </c>
      <c r="E372" s="834" t="s">
        <v>2494</v>
      </c>
      <c r="F372" s="832" t="s">
        <v>2477</v>
      </c>
      <c r="G372" s="832" t="s">
        <v>2525</v>
      </c>
      <c r="H372" s="832" t="s">
        <v>567</v>
      </c>
      <c r="I372" s="832" t="s">
        <v>2529</v>
      </c>
      <c r="J372" s="832" t="s">
        <v>2527</v>
      </c>
      <c r="K372" s="832" t="s">
        <v>2530</v>
      </c>
      <c r="L372" s="835">
        <v>23.72</v>
      </c>
      <c r="M372" s="835">
        <v>23.72</v>
      </c>
      <c r="N372" s="832">
        <v>1</v>
      </c>
      <c r="O372" s="836">
        <v>0.5</v>
      </c>
      <c r="P372" s="835"/>
      <c r="Q372" s="837">
        <v>0</v>
      </c>
      <c r="R372" s="832"/>
      <c r="S372" s="837">
        <v>0</v>
      </c>
      <c r="T372" s="836"/>
      <c r="U372" s="838">
        <v>0</v>
      </c>
    </row>
    <row r="373" spans="1:21" ht="14.4" customHeight="1" x14ac:dyDescent="0.3">
      <c r="A373" s="831">
        <v>30</v>
      </c>
      <c r="B373" s="832" t="s">
        <v>2476</v>
      </c>
      <c r="C373" s="832" t="s">
        <v>2484</v>
      </c>
      <c r="D373" s="833" t="s">
        <v>3515</v>
      </c>
      <c r="E373" s="834" t="s">
        <v>2494</v>
      </c>
      <c r="F373" s="832" t="s">
        <v>2477</v>
      </c>
      <c r="G373" s="832" t="s">
        <v>2537</v>
      </c>
      <c r="H373" s="832" t="s">
        <v>567</v>
      </c>
      <c r="I373" s="832" t="s">
        <v>2538</v>
      </c>
      <c r="J373" s="832" t="s">
        <v>760</v>
      </c>
      <c r="K373" s="832" t="s">
        <v>2539</v>
      </c>
      <c r="L373" s="835">
        <v>91.11</v>
      </c>
      <c r="M373" s="835">
        <v>273.33</v>
      </c>
      <c r="N373" s="832">
        <v>3</v>
      </c>
      <c r="O373" s="836">
        <v>1.5</v>
      </c>
      <c r="P373" s="835">
        <v>91.11</v>
      </c>
      <c r="Q373" s="837">
        <v>0.33333333333333337</v>
      </c>
      <c r="R373" s="832">
        <v>1</v>
      </c>
      <c r="S373" s="837">
        <v>0.33333333333333331</v>
      </c>
      <c r="T373" s="836">
        <v>0.5</v>
      </c>
      <c r="U373" s="838">
        <v>0.33333333333333331</v>
      </c>
    </row>
    <row r="374" spans="1:21" ht="14.4" customHeight="1" x14ac:dyDescent="0.3">
      <c r="A374" s="831">
        <v>30</v>
      </c>
      <c r="B374" s="832" t="s">
        <v>2476</v>
      </c>
      <c r="C374" s="832" t="s">
        <v>2484</v>
      </c>
      <c r="D374" s="833" t="s">
        <v>3515</v>
      </c>
      <c r="E374" s="834" t="s">
        <v>2494</v>
      </c>
      <c r="F374" s="832" t="s">
        <v>2477</v>
      </c>
      <c r="G374" s="832" t="s">
        <v>2537</v>
      </c>
      <c r="H374" s="832" t="s">
        <v>567</v>
      </c>
      <c r="I374" s="832" t="s">
        <v>3121</v>
      </c>
      <c r="J374" s="832" t="s">
        <v>760</v>
      </c>
      <c r="K374" s="832" t="s">
        <v>2539</v>
      </c>
      <c r="L374" s="835">
        <v>91.11</v>
      </c>
      <c r="M374" s="835">
        <v>273.33</v>
      </c>
      <c r="N374" s="832">
        <v>3</v>
      </c>
      <c r="O374" s="836">
        <v>1.5</v>
      </c>
      <c r="P374" s="835"/>
      <c r="Q374" s="837">
        <v>0</v>
      </c>
      <c r="R374" s="832"/>
      <c r="S374" s="837">
        <v>0</v>
      </c>
      <c r="T374" s="836"/>
      <c r="U374" s="838">
        <v>0</v>
      </c>
    </row>
    <row r="375" spans="1:21" ht="14.4" customHeight="1" x14ac:dyDescent="0.3">
      <c r="A375" s="831">
        <v>30</v>
      </c>
      <c r="B375" s="832" t="s">
        <v>2476</v>
      </c>
      <c r="C375" s="832" t="s">
        <v>2484</v>
      </c>
      <c r="D375" s="833" t="s">
        <v>3515</v>
      </c>
      <c r="E375" s="834" t="s">
        <v>2494</v>
      </c>
      <c r="F375" s="832" t="s">
        <v>2477</v>
      </c>
      <c r="G375" s="832" t="s">
        <v>3122</v>
      </c>
      <c r="H375" s="832" t="s">
        <v>567</v>
      </c>
      <c r="I375" s="832" t="s">
        <v>3123</v>
      </c>
      <c r="J375" s="832" t="s">
        <v>2270</v>
      </c>
      <c r="K375" s="832" t="s">
        <v>2249</v>
      </c>
      <c r="L375" s="835">
        <v>528.44000000000005</v>
      </c>
      <c r="M375" s="835">
        <v>528.44000000000005</v>
      </c>
      <c r="N375" s="832">
        <v>1</v>
      </c>
      <c r="O375" s="836">
        <v>0.5</v>
      </c>
      <c r="P375" s="835"/>
      <c r="Q375" s="837">
        <v>0</v>
      </c>
      <c r="R375" s="832"/>
      <c r="S375" s="837">
        <v>0</v>
      </c>
      <c r="T375" s="836"/>
      <c r="U375" s="838">
        <v>0</v>
      </c>
    </row>
    <row r="376" spans="1:21" ht="14.4" customHeight="1" x14ac:dyDescent="0.3">
      <c r="A376" s="831">
        <v>30</v>
      </c>
      <c r="B376" s="832" t="s">
        <v>2476</v>
      </c>
      <c r="C376" s="832" t="s">
        <v>2484</v>
      </c>
      <c r="D376" s="833" t="s">
        <v>3515</v>
      </c>
      <c r="E376" s="834" t="s">
        <v>2494</v>
      </c>
      <c r="F376" s="832" t="s">
        <v>2477</v>
      </c>
      <c r="G376" s="832" t="s">
        <v>3035</v>
      </c>
      <c r="H376" s="832" t="s">
        <v>595</v>
      </c>
      <c r="I376" s="832" t="s">
        <v>2247</v>
      </c>
      <c r="J376" s="832" t="s">
        <v>2248</v>
      </c>
      <c r="K376" s="832" t="s">
        <v>2249</v>
      </c>
      <c r="L376" s="835">
        <v>123.2</v>
      </c>
      <c r="M376" s="835">
        <v>246.4</v>
      </c>
      <c r="N376" s="832">
        <v>2</v>
      </c>
      <c r="O376" s="836">
        <v>1</v>
      </c>
      <c r="P376" s="835">
        <v>123.2</v>
      </c>
      <c r="Q376" s="837">
        <v>0.5</v>
      </c>
      <c r="R376" s="832">
        <v>1</v>
      </c>
      <c r="S376" s="837">
        <v>0.5</v>
      </c>
      <c r="T376" s="836">
        <v>0.5</v>
      </c>
      <c r="U376" s="838">
        <v>0.5</v>
      </c>
    </row>
    <row r="377" spans="1:21" ht="14.4" customHeight="1" x14ac:dyDescent="0.3">
      <c r="A377" s="831">
        <v>30</v>
      </c>
      <c r="B377" s="832" t="s">
        <v>2476</v>
      </c>
      <c r="C377" s="832" t="s">
        <v>2484</v>
      </c>
      <c r="D377" s="833" t="s">
        <v>3515</v>
      </c>
      <c r="E377" s="834" t="s">
        <v>2494</v>
      </c>
      <c r="F377" s="832" t="s">
        <v>2477</v>
      </c>
      <c r="G377" s="832" t="s">
        <v>2548</v>
      </c>
      <c r="H377" s="832" t="s">
        <v>595</v>
      </c>
      <c r="I377" s="832" t="s">
        <v>1980</v>
      </c>
      <c r="J377" s="832" t="s">
        <v>874</v>
      </c>
      <c r="K377" s="832" t="s">
        <v>1981</v>
      </c>
      <c r="L377" s="835">
        <v>42.51</v>
      </c>
      <c r="M377" s="835">
        <v>340.08</v>
      </c>
      <c r="N377" s="832">
        <v>8</v>
      </c>
      <c r="O377" s="836">
        <v>4</v>
      </c>
      <c r="P377" s="835">
        <v>85.02</v>
      </c>
      <c r="Q377" s="837">
        <v>0.25</v>
      </c>
      <c r="R377" s="832">
        <v>2</v>
      </c>
      <c r="S377" s="837">
        <v>0.25</v>
      </c>
      <c r="T377" s="836">
        <v>1</v>
      </c>
      <c r="U377" s="838">
        <v>0.25</v>
      </c>
    </row>
    <row r="378" spans="1:21" ht="14.4" customHeight="1" x14ac:dyDescent="0.3">
      <c r="A378" s="831">
        <v>30</v>
      </c>
      <c r="B378" s="832" t="s">
        <v>2476</v>
      </c>
      <c r="C378" s="832" t="s">
        <v>2484</v>
      </c>
      <c r="D378" s="833" t="s">
        <v>3515</v>
      </c>
      <c r="E378" s="834" t="s">
        <v>2494</v>
      </c>
      <c r="F378" s="832" t="s">
        <v>2477</v>
      </c>
      <c r="G378" s="832" t="s">
        <v>2548</v>
      </c>
      <c r="H378" s="832" t="s">
        <v>595</v>
      </c>
      <c r="I378" s="832" t="s">
        <v>1982</v>
      </c>
      <c r="J378" s="832" t="s">
        <v>874</v>
      </c>
      <c r="K378" s="832" t="s">
        <v>1983</v>
      </c>
      <c r="L378" s="835">
        <v>85.02</v>
      </c>
      <c r="M378" s="835">
        <v>85.02</v>
      </c>
      <c r="N378" s="832">
        <v>1</v>
      </c>
      <c r="O378" s="836">
        <v>0.5</v>
      </c>
      <c r="P378" s="835">
        <v>85.02</v>
      </c>
      <c r="Q378" s="837">
        <v>1</v>
      </c>
      <c r="R378" s="832">
        <v>1</v>
      </c>
      <c r="S378" s="837">
        <v>1</v>
      </c>
      <c r="T378" s="836">
        <v>0.5</v>
      </c>
      <c r="U378" s="838">
        <v>1</v>
      </c>
    </row>
    <row r="379" spans="1:21" ht="14.4" customHeight="1" x14ac:dyDescent="0.3">
      <c r="A379" s="831">
        <v>30</v>
      </c>
      <c r="B379" s="832" t="s">
        <v>2476</v>
      </c>
      <c r="C379" s="832" t="s">
        <v>2484</v>
      </c>
      <c r="D379" s="833" t="s">
        <v>3515</v>
      </c>
      <c r="E379" s="834" t="s">
        <v>2494</v>
      </c>
      <c r="F379" s="832" t="s">
        <v>2477</v>
      </c>
      <c r="G379" s="832" t="s">
        <v>2548</v>
      </c>
      <c r="H379" s="832" t="s">
        <v>595</v>
      </c>
      <c r="I379" s="832" t="s">
        <v>3124</v>
      </c>
      <c r="J379" s="832" t="s">
        <v>871</v>
      </c>
      <c r="K379" s="832" t="s">
        <v>3125</v>
      </c>
      <c r="L379" s="835">
        <v>58.97</v>
      </c>
      <c r="M379" s="835">
        <v>117.94</v>
      </c>
      <c r="N379" s="832">
        <v>2</v>
      </c>
      <c r="O379" s="836">
        <v>1</v>
      </c>
      <c r="P379" s="835">
        <v>58.97</v>
      </c>
      <c r="Q379" s="837">
        <v>0.5</v>
      </c>
      <c r="R379" s="832">
        <v>1</v>
      </c>
      <c r="S379" s="837">
        <v>0.5</v>
      </c>
      <c r="T379" s="836">
        <v>0.5</v>
      </c>
      <c r="U379" s="838">
        <v>0.5</v>
      </c>
    </row>
    <row r="380" spans="1:21" ht="14.4" customHeight="1" x14ac:dyDescent="0.3">
      <c r="A380" s="831">
        <v>30</v>
      </c>
      <c r="B380" s="832" t="s">
        <v>2476</v>
      </c>
      <c r="C380" s="832" t="s">
        <v>2484</v>
      </c>
      <c r="D380" s="833" t="s">
        <v>3515</v>
      </c>
      <c r="E380" s="834" t="s">
        <v>2494</v>
      </c>
      <c r="F380" s="832" t="s">
        <v>2477</v>
      </c>
      <c r="G380" s="832" t="s">
        <v>2756</v>
      </c>
      <c r="H380" s="832" t="s">
        <v>567</v>
      </c>
      <c r="I380" s="832" t="s">
        <v>3126</v>
      </c>
      <c r="J380" s="832" t="s">
        <v>2758</v>
      </c>
      <c r="K380" s="832" t="s">
        <v>3127</v>
      </c>
      <c r="L380" s="835">
        <v>169.73</v>
      </c>
      <c r="M380" s="835">
        <v>169.73</v>
      </c>
      <c r="N380" s="832">
        <v>1</v>
      </c>
      <c r="O380" s="836">
        <v>1</v>
      </c>
      <c r="P380" s="835"/>
      <c r="Q380" s="837">
        <v>0</v>
      </c>
      <c r="R380" s="832"/>
      <c r="S380" s="837">
        <v>0</v>
      </c>
      <c r="T380" s="836"/>
      <c r="U380" s="838">
        <v>0</v>
      </c>
    </row>
    <row r="381" spans="1:21" ht="14.4" customHeight="1" x14ac:dyDescent="0.3">
      <c r="A381" s="831">
        <v>30</v>
      </c>
      <c r="B381" s="832" t="s">
        <v>2476</v>
      </c>
      <c r="C381" s="832" t="s">
        <v>2484</v>
      </c>
      <c r="D381" s="833" t="s">
        <v>3515</v>
      </c>
      <c r="E381" s="834" t="s">
        <v>2494</v>
      </c>
      <c r="F381" s="832" t="s">
        <v>2477</v>
      </c>
      <c r="G381" s="832" t="s">
        <v>2763</v>
      </c>
      <c r="H381" s="832" t="s">
        <v>567</v>
      </c>
      <c r="I381" s="832" t="s">
        <v>3128</v>
      </c>
      <c r="J381" s="832" t="s">
        <v>1619</v>
      </c>
      <c r="K381" s="832" t="s">
        <v>3129</v>
      </c>
      <c r="L381" s="835">
        <v>84.39</v>
      </c>
      <c r="M381" s="835">
        <v>84.39</v>
      </c>
      <c r="N381" s="832">
        <v>1</v>
      </c>
      <c r="O381" s="836">
        <v>0.5</v>
      </c>
      <c r="P381" s="835">
        <v>84.39</v>
      </c>
      <c r="Q381" s="837">
        <v>1</v>
      </c>
      <c r="R381" s="832">
        <v>1</v>
      </c>
      <c r="S381" s="837">
        <v>1</v>
      </c>
      <c r="T381" s="836">
        <v>0.5</v>
      </c>
      <c r="U381" s="838">
        <v>1</v>
      </c>
    </row>
    <row r="382" spans="1:21" ht="14.4" customHeight="1" x14ac:dyDescent="0.3">
      <c r="A382" s="831">
        <v>30</v>
      </c>
      <c r="B382" s="832" t="s">
        <v>2476</v>
      </c>
      <c r="C382" s="832" t="s">
        <v>2484</v>
      </c>
      <c r="D382" s="833" t="s">
        <v>3515</v>
      </c>
      <c r="E382" s="834" t="s">
        <v>2494</v>
      </c>
      <c r="F382" s="832" t="s">
        <v>2477</v>
      </c>
      <c r="G382" s="832" t="s">
        <v>2769</v>
      </c>
      <c r="H382" s="832" t="s">
        <v>567</v>
      </c>
      <c r="I382" s="832" t="s">
        <v>3130</v>
      </c>
      <c r="J382" s="832" t="s">
        <v>950</v>
      </c>
      <c r="K382" s="832" t="s">
        <v>3131</v>
      </c>
      <c r="L382" s="835">
        <v>75.05</v>
      </c>
      <c r="M382" s="835">
        <v>225.14999999999998</v>
      </c>
      <c r="N382" s="832">
        <v>3</v>
      </c>
      <c r="O382" s="836">
        <v>2</v>
      </c>
      <c r="P382" s="835">
        <v>75.05</v>
      </c>
      <c r="Q382" s="837">
        <v>0.33333333333333337</v>
      </c>
      <c r="R382" s="832">
        <v>1</v>
      </c>
      <c r="S382" s="837">
        <v>0.33333333333333331</v>
      </c>
      <c r="T382" s="836">
        <v>0.5</v>
      </c>
      <c r="U382" s="838">
        <v>0.25</v>
      </c>
    </row>
    <row r="383" spans="1:21" ht="14.4" customHeight="1" x14ac:dyDescent="0.3">
      <c r="A383" s="831">
        <v>30</v>
      </c>
      <c r="B383" s="832" t="s">
        <v>2476</v>
      </c>
      <c r="C383" s="832" t="s">
        <v>2484</v>
      </c>
      <c r="D383" s="833" t="s">
        <v>3515</v>
      </c>
      <c r="E383" s="834" t="s">
        <v>2494</v>
      </c>
      <c r="F383" s="832" t="s">
        <v>2477</v>
      </c>
      <c r="G383" s="832" t="s">
        <v>2769</v>
      </c>
      <c r="H383" s="832" t="s">
        <v>567</v>
      </c>
      <c r="I383" s="832" t="s">
        <v>2770</v>
      </c>
      <c r="J383" s="832" t="s">
        <v>954</v>
      </c>
      <c r="K383" s="832" t="s">
        <v>2771</v>
      </c>
      <c r="L383" s="835">
        <v>45.03</v>
      </c>
      <c r="M383" s="835">
        <v>45.03</v>
      </c>
      <c r="N383" s="832">
        <v>1</v>
      </c>
      <c r="O383" s="836">
        <v>0.5</v>
      </c>
      <c r="P383" s="835"/>
      <c r="Q383" s="837">
        <v>0</v>
      </c>
      <c r="R383" s="832"/>
      <c r="S383" s="837">
        <v>0</v>
      </c>
      <c r="T383" s="836"/>
      <c r="U383" s="838">
        <v>0</v>
      </c>
    </row>
    <row r="384" spans="1:21" ht="14.4" customHeight="1" x14ac:dyDescent="0.3">
      <c r="A384" s="831">
        <v>30</v>
      </c>
      <c r="B384" s="832" t="s">
        <v>2476</v>
      </c>
      <c r="C384" s="832" t="s">
        <v>2484</v>
      </c>
      <c r="D384" s="833" t="s">
        <v>3515</v>
      </c>
      <c r="E384" s="834" t="s">
        <v>2494</v>
      </c>
      <c r="F384" s="832" t="s">
        <v>2477</v>
      </c>
      <c r="G384" s="832" t="s">
        <v>2555</v>
      </c>
      <c r="H384" s="832" t="s">
        <v>567</v>
      </c>
      <c r="I384" s="832" t="s">
        <v>2556</v>
      </c>
      <c r="J384" s="832" t="s">
        <v>1310</v>
      </c>
      <c r="K384" s="832" t="s">
        <v>2557</v>
      </c>
      <c r="L384" s="835">
        <v>94.7</v>
      </c>
      <c r="M384" s="835">
        <v>189.4</v>
      </c>
      <c r="N384" s="832">
        <v>2</v>
      </c>
      <c r="O384" s="836">
        <v>1</v>
      </c>
      <c r="P384" s="835">
        <v>189.4</v>
      </c>
      <c r="Q384" s="837">
        <v>1</v>
      </c>
      <c r="R384" s="832">
        <v>2</v>
      </c>
      <c r="S384" s="837">
        <v>1</v>
      </c>
      <c r="T384" s="836">
        <v>1</v>
      </c>
      <c r="U384" s="838">
        <v>1</v>
      </c>
    </row>
    <row r="385" spans="1:21" ht="14.4" customHeight="1" x14ac:dyDescent="0.3">
      <c r="A385" s="831">
        <v>30</v>
      </c>
      <c r="B385" s="832" t="s">
        <v>2476</v>
      </c>
      <c r="C385" s="832" t="s">
        <v>2484</v>
      </c>
      <c r="D385" s="833" t="s">
        <v>3515</v>
      </c>
      <c r="E385" s="834" t="s">
        <v>2494</v>
      </c>
      <c r="F385" s="832" t="s">
        <v>2477</v>
      </c>
      <c r="G385" s="832" t="s">
        <v>2555</v>
      </c>
      <c r="H385" s="832" t="s">
        <v>567</v>
      </c>
      <c r="I385" s="832" t="s">
        <v>2776</v>
      </c>
      <c r="J385" s="832" t="s">
        <v>1310</v>
      </c>
      <c r="K385" s="832" t="s">
        <v>2557</v>
      </c>
      <c r="L385" s="835">
        <v>94.7</v>
      </c>
      <c r="M385" s="835">
        <v>378.8</v>
      </c>
      <c r="N385" s="832">
        <v>4</v>
      </c>
      <c r="O385" s="836">
        <v>2</v>
      </c>
      <c r="P385" s="835">
        <v>189.4</v>
      </c>
      <c r="Q385" s="837">
        <v>0.5</v>
      </c>
      <c r="R385" s="832">
        <v>2</v>
      </c>
      <c r="S385" s="837">
        <v>0.5</v>
      </c>
      <c r="T385" s="836">
        <v>1</v>
      </c>
      <c r="U385" s="838">
        <v>0.5</v>
      </c>
    </row>
    <row r="386" spans="1:21" ht="14.4" customHeight="1" x14ac:dyDescent="0.3">
      <c r="A386" s="831">
        <v>30</v>
      </c>
      <c r="B386" s="832" t="s">
        <v>2476</v>
      </c>
      <c r="C386" s="832" t="s">
        <v>2484</v>
      </c>
      <c r="D386" s="833" t="s">
        <v>3515</v>
      </c>
      <c r="E386" s="834" t="s">
        <v>2494</v>
      </c>
      <c r="F386" s="832" t="s">
        <v>2477</v>
      </c>
      <c r="G386" s="832" t="s">
        <v>2777</v>
      </c>
      <c r="H386" s="832" t="s">
        <v>567</v>
      </c>
      <c r="I386" s="832" t="s">
        <v>3132</v>
      </c>
      <c r="J386" s="832" t="s">
        <v>936</v>
      </c>
      <c r="K386" s="832" t="s">
        <v>3133</v>
      </c>
      <c r="L386" s="835">
        <v>164.01</v>
      </c>
      <c r="M386" s="835">
        <v>164.01</v>
      </c>
      <c r="N386" s="832">
        <v>1</v>
      </c>
      <c r="O386" s="836">
        <v>1</v>
      </c>
      <c r="P386" s="835">
        <v>164.01</v>
      </c>
      <c r="Q386" s="837">
        <v>1</v>
      </c>
      <c r="R386" s="832">
        <v>1</v>
      </c>
      <c r="S386" s="837">
        <v>1</v>
      </c>
      <c r="T386" s="836">
        <v>1</v>
      </c>
      <c r="U386" s="838">
        <v>1</v>
      </c>
    </row>
    <row r="387" spans="1:21" ht="14.4" customHeight="1" x14ac:dyDescent="0.3">
      <c r="A387" s="831">
        <v>30</v>
      </c>
      <c r="B387" s="832" t="s">
        <v>2476</v>
      </c>
      <c r="C387" s="832" t="s">
        <v>2484</v>
      </c>
      <c r="D387" s="833" t="s">
        <v>3515</v>
      </c>
      <c r="E387" s="834" t="s">
        <v>2494</v>
      </c>
      <c r="F387" s="832" t="s">
        <v>2477</v>
      </c>
      <c r="G387" s="832" t="s">
        <v>2566</v>
      </c>
      <c r="H387" s="832" t="s">
        <v>595</v>
      </c>
      <c r="I387" s="832" t="s">
        <v>2013</v>
      </c>
      <c r="J387" s="832" t="s">
        <v>2011</v>
      </c>
      <c r="K387" s="832" t="s">
        <v>2014</v>
      </c>
      <c r="L387" s="835">
        <v>29.27</v>
      </c>
      <c r="M387" s="835">
        <v>58.54</v>
      </c>
      <c r="N387" s="832">
        <v>2</v>
      </c>
      <c r="O387" s="836">
        <v>1</v>
      </c>
      <c r="P387" s="835"/>
      <c r="Q387" s="837">
        <v>0</v>
      </c>
      <c r="R387" s="832"/>
      <c r="S387" s="837">
        <v>0</v>
      </c>
      <c r="T387" s="836"/>
      <c r="U387" s="838">
        <v>0</v>
      </c>
    </row>
    <row r="388" spans="1:21" ht="14.4" customHeight="1" x14ac:dyDescent="0.3">
      <c r="A388" s="831">
        <v>30</v>
      </c>
      <c r="B388" s="832" t="s">
        <v>2476</v>
      </c>
      <c r="C388" s="832" t="s">
        <v>2484</v>
      </c>
      <c r="D388" s="833" t="s">
        <v>3515</v>
      </c>
      <c r="E388" s="834" t="s">
        <v>2494</v>
      </c>
      <c r="F388" s="832" t="s">
        <v>2477</v>
      </c>
      <c r="G388" s="832" t="s">
        <v>2571</v>
      </c>
      <c r="H388" s="832" t="s">
        <v>595</v>
      </c>
      <c r="I388" s="832" t="s">
        <v>1953</v>
      </c>
      <c r="J388" s="832" t="s">
        <v>1954</v>
      </c>
      <c r="K388" s="832" t="s">
        <v>1955</v>
      </c>
      <c r="L388" s="835">
        <v>93.43</v>
      </c>
      <c r="M388" s="835">
        <v>93.43</v>
      </c>
      <c r="N388" s="832">
        <v>1</v>
      </c>
      <c r="O388" s="836">
        <v>0.5</v>
      </c>
      <c r="P388" s="835"/>
      <c r="Q388" s="837">
        <v>0</v>
      </c>
      <c r="R388" s="832"/>
      <c r="S388" s="837">
        <v>0</v>
      </c>
      <c r="T388" s="836"/>
      <c r="U388" s="838">
        <v>0</v>
      </c>
    </row>
    <row r="389" spans="1:21" ht="14.4" customHeight="1" x14ac:dyDescent="0.3">
      <c r="A389" s="831">
        <v>30</v>
      </c>
      <c r="B389" s="832" t="s">
        <v>2476</v>
      </c>
      <c r="C389" s="832" t="s">
        <v>2484</v>
      </c>
      <c r="D389" s="833" t="s">
        <v>3515</v>
      </c>
      <c r="E389" s="834" t="s">
        <v>2494</v>
      </c>
      <c r="F389" s="832" t="s">
        <v>2477</v>
      </c>
      <c r="G389" s="832" t="s">
        <v>2572</v>
      </c>
      <c r="H389" s="832" t="s">
        <v>567</v>
      </c>
      <c r="I389" s="832" t="s">
        <v>2573</v>
      </c>
      <c r="J389" s="832" t="s">
        <v>1052</v>
      </c>
      <c r="K389" s="832" t="s">
        <v>2574</v>
      </c>
      <c r="L389" s="835">
        <v>73.09</v>
      </c>
      <c r="M389" s="835">
        <v>146.18</v>
      </c>
      <c r="N389" s="832">
        <v>2</v>
      </c>
      <c r="O389" s="836">
        <v>1</v>
      </c>
      <c r="P389" s="835">
        <v>73.09</v>
      </c>
      <c r="Q389" s="837">
        <v>0.5</v>
      </c>
      <c r="R389" s="832">
        <v>1</v>
      </c>
      <c r="S389" s="837">
        <v>0.5</v>
      </c>
      <c r="T389" s="836">
        <v>0.5</v>
      </c>
      <c r="U389" s="838">
        <v>0.5</v>
      </c>
    </row>
    <row r="390" spans="1:21" ht="14.4" customHeight="1" x14ac:dyDescent="0.3">
      <c r="A390" s="831">
        <v>30</v>
      </c>
      <c r="B390" s="832" t="s">
        <v>2476</v>
      </c>
      <c r="C390" s="832" t="s">
        <v>2484</v>
      </c>
      <c r="D390" s="833" t="s">
        <v>3515</v>
      </c>
      <c r="E390" s="834" t="s">
        <v>2494</v>
      </c>
      <c r="F390" s="832" t="s">
        <v>2477</v>
      </c>
      <c r="G390" s="832" t="s">
        <v>2582</v>
      </c>
      <c r="H390" s="832" t="s">
        <v>567</v>
      </c>
      <c r="I390" s="832" t="s">
        <v>3134</v>
      </c>
      <c r="J390" s="832" t="s">
        <v>626</v>
      </c>
      <c r="K390" s="832" t="s">
        <v>2825</v>
      </c>
      <c r="L390" s="835">
        <v>31.65</v>
      </c>
      <c r="M390" s="835">
        <v>31.65</v>
      </c>
      <c r="N390" s="832">
        <v>1</v>
      </c>
      <c r="O390" s="836">
        <v>0.5</v>
      </c>
      <c r="P390" s="835">
        <v>31.65</v>
      </c>
      <c r="Q390" s="837">
        <v>1</v>
      </c>
      <c r="R390" s="832">
        <v>1</v>
      </c>
      <c r="S390" s="837">
        <v>1</v>
      </c>
      <c r="T390" s="836">
        <v>0.5</v>
      </c>
      <c r="U390" s="838">
        <v>1</v>
      </c>
    </row>
    <row r="391" spans="1:21" ht="14.4" customHeight="1" x14ac:dyDescent="0.3">
      <c r="A391" s="831">
        <v>30</v>
      </c>
      <c r="B391" s="832" t="s">
        <v>2476</v>
      </c>
      <c r="C391" s="832" t="s">
        <v>2484</v>
      </c>
      <c r="D391" s="833" t="s">
        <v>3515</v>
      </c>
      <c r="E391" s="834" t="s">
        <v>2494</v>
      </c>
      <c r="F391" s="832" t="s">
        <v>2477</v>
      </c>
      <c r="G391" s="832" t="s">
        <v>2582</v>
      </c>
      <c r="H391" s="832" t="s">
        <v>567</v>
      </c>
      <c r="I391" s="832" t="s">
        <v>2583</v>
      </c>
      <c r="J391" s="832" t="s">
        <v>2584</v>
      </c>
      <c r="K391" s="832" t="s">
        <v>2585</v>
      </c>
      <c r="L391" s="835">
        <v>26.37</v>
      </c>
      <c r="M391" s="835">
        <v>79.11</v>
      </c>
      <c r="N391" s="832">
        <v>3</v>
      </c>
      <c r="O391" s="836">
        <v>1.5</v>
      </c>
      <c r="P391" s="835">
        <v>26.37</v>
      </c>
      <c r="Q391" s="837">
        <v>0.33333333333333337</v>
      </c>
      <c r="R391" s="832">
        <v>1</v>
      </c>
      <c r="S391" s="837">
        <v>0.33333333333333331</v>
      </c>
      <c r="T391" s="836">
        <v>0.5</v>
      </c>
      <c r="U391" s="838">
        <v>0.33333333333333331</v>
      </c>
    </row>
    <row r="392" spans="1:21" ht="14.4" customHeight="1" x14ac:dyDescent="0.3">
      <c r="A392" s="831">
        <v>30</v>
      </c>
      <c r="B392" s="832" t="s">
        <v>2476</v>
      </c>
      <c r="C392" s="832" t="s">
        <v>2484</v>
      </c>
      <c r="D392" s="833" t="s">
        <v>3515</v>
      </c>
      <c r="E392" s="834" t="s">
        <v>2494</v>
      </c>
      <c r="F392" s="832" t="s">
        <v>2477</v>
      </c>
      <c r="G392" s="832" t="s">
        <v>2582</v>
      </c>
      <c r="H392" s="832" t="s">
        <v>567</v>
      </c>
      <c r="I392" s="832" t="s">
        <v>3135</v>
      </c>
      <c r="J392" s="832" t="s">
        <v>2584</v>
      </c>
      <c r="K392" s="832" t="s">
        <v>3136</v>
      </c>
      <c r="L392" s="835">
        <v>52.75</v>
      </c>
      <c r="M392" s="835">
        <v>52.75</v>
      </c>
      <c r="N392" s="832">
        <v>1</v>
      </c>
      <c r="O392" s="836">
        <v>0.5</v>
      </c>
      <c r="P392" s="835">
        <v>52.75</v>
      </c>
      <c r="Q392" s="837">
        <v>1</v>
      </c>
      <c r="R392" s="832">
        <v>1</v>
      </c>
      <c r="S392" s="837">
        <v>1</v>
      </c>
      <c r="T392" s="836">
        <v>0.5</v>
      </c>
      <c r="U392" s="838">
        <v>1</v>
      </c>
    </row>
    <row r="393" spans="1:21" ht="14.4" customHeight="1" x14ac:dyDescent="0.3">
      <c r="A393" s="831">
        <v>30</v>
      </c>
      <c r="B393" s="832" t="s">
        <v>2476</v>
      </c>
      <c r="C393" s="832" t="s">
        <v>2484</v>
      </c>
      <c r="D393" s="833" t="s">
        <v>3515</v>
      </c>
      <c r="E393" s="834" t="s">
        <v>2494</v>
      </c>
      <c r="F393" s="832" t="s">
        <v>2477</v>
      </c>
      <c r="G393" s="832" t="s">
        <v>2582</v>
      </c>
      <c r="H393" s="832" t="s">
        <v>567</v>
      </c>
      <c r="I393" s="832" t="s">
        <v>2586</v>
      </c>
      <c r="J393" s="832" t="s">
        <v>2587</v>
      </c>
      <c r="K393" s="832" t="s">
        <v>2588</v>
      </c>
      <c r="L393" s="835">
        <v>0</v>
      </c>
      <c r="M393" s="835">
        <v>0</v>
      </c>
      <c r="N393" s="832">
        <v>1</v>
      </c>
      <c r="O393" s="836">
        <v>1</v>
      </c>
      <c r="P393" s="835"/>
      <c r="Q393" s="837"/>
      <c r="R393" s="832"/>
      <c r="S393" s="837">
        <v>0</v>
      </c>
      <c r="T393" s="836"/>
      <c r="U393" s="838">
        <v>0</v>
      </c>
    </row>
    <row r="394" spans="1:21" ht="14.4" customHeight="1" x14ac:dyDescent="0.3">
      <c r="A394" s="831">
        <v>30</v>
      </c>
      <c r="B394" s="832" t="s">
        <v>2476</v>
      </c>
      <c r="C394" s="832" t="s">
        <v>2484</v>
      </c>
      <c r="D394" s="833" t="s">
        <v>3515</v>
      </c>
      <c r="E394" s="834" t="s">
        <v>2494</v>
      </c>
      <c r="F394" s="832" t="s">
        <v>2477</v>
      </c>
      <c r="G394" s="832" t="s">
        <v>2582</v>
      </c>
      <c r="H394" s="832" t="s">
        <v>567</v>
      </c>
      <c r="I394" s="832" t="s">
        <v>2820</v>
      </c>
      <c r="J394" s="832" t="s">
        <v>2821</v>
      </c>
      <c r="K394" s="832" t="s">
        <v>2822</v>
      </c>
      <c r="L394" s="835">
        <v>31.65</v>
      </c>
      <c r="M394" s="835">
        <v>31.65</v>
      </c>
      <c r="N394" s="832">
        <v>1</v>
      </c>
      <c r="O394" s="836">
        <v>0.5</v>
      </c>
      <c r="P394" s="835"/>
      <c r="Q394" s="837">
        <v>0</v>
      </c>
      <c r="R394" s="832"/>
      <c r="S394" s="837">
        <v>0</v>
      </c>
      <c r="T394" s="836"/>
      <c r="U394" s="838">
        <v>0</v>
      </c>
    </row>
    <row r="395" spans="1:21" ht="14.4" customHeight="1" x14ac:dyDescent="0.3">
      <c r="A395" s="831">
        <v>30</v>
      </c>
      <c r="B395" s="832" t="s">
        <v>2476</v>
      </c>
      <c r="C395" s="832" t="s">
        <v>2484</v>
      </c>
      <c r="D395" s="833" t="s">
        <v>3515</v>
      </c>
      <c r="E395" s="834" t="s">
        <v>2494</v>
      </c>
      <c r="F395" s="832" t="s">
        <v>2477</v>
      </c>
      <c r="G395" s="832" t="s">
        <v>2582</v>
      </c>
      <c r="H395" s="832" t="s">
        <v>567</v>
      </c>
      <c r="I395" s="832" t="s">
        <v>2824</v>
      </c>
      <c r="J395" s="832" t="s">
        <v>626</v>
      </c>
      <c r="K395" s="832" t="s">
        <v>2825</v>
      </c>
      <c r="L395" s="835">
        <v>31.65</v>
      </c>
      <c r="M395" s="835">
        <v>31.65</v>
      </c>
      <c r="N395" s="832">
        <v>1</v>
      </c>
      <c r="O395" s="836">
        <v>0.5</v>
      </c>
      <c r="P395" s="835"/>
      <c r="Q395" s="837">
        <v>0</v>
      </c>
      <c r="R395" s="832"/>
      <c r="S395" s="837">
        <v>0</v>
      </c>
      <c r="T395" s="836"/>
      <c r="U395" s="838">
        <v>0</v>
      </c>
    </row>
    <row r="396" spans="1:21" ht="14.4" customHeight="1" x14ac:dyDescent="0.3">
      <c r="A396" s="831">
        <v>30</v>
      </c>
      <c r="B396" s="832" t="s">
        <v>2476</v>
      </c>
      <c r="C396" s="832" t="s">
        <v>2484</v>
      </c>
      <c r="D396" s="833" t="s">
        <v>3515</v>
      </c>
      <c r="E396" s="834" t="s">
        <v>2494</v>
      </c>
      <c r="F396" s="832" t="s">
        <v>2477</v>
      </c>
      <c r="G396" s="832" t="s">
        <v>2596</v>
      </c>
      <c r="H396" s="832" t="s">
        <v>595</v>
      </c>
      <c r="I396" s="832" t="s">
        <v>3137</v>
      </c>
      <c r="J396" s="832" t="s">
        <v>2197</v>
      </c>
      <c r="K396" s="832" t="s">
        <v>3138</v>
      </c>
      <c r="L396" s="835">
        <v>366.31</v>
      </c>
      <c r="M396" s="835">
        <v>366.31</v>
      </c>
      <c r="N396" s="832">
        <v>1</v>
      </c>
      <c r="O396" s="836">
        <v>1</v>
      </c>
      <c r="P396" s="835"/>
      <c r="Q396" s="837">
        <v>0</v>
      </c>
      <c r="R396" s="832"/>
      <c r="S396" s="837">
        <v>0</v>
      </c>
      <c r="T396" s="836"/>
      <c r="U396" s="838">
        <v>0</v>
      </c>
    </row>
    <row r="397" spans="1:21" ht="14.4" customHeight="1" x14ac:dyDescent="0.3">
      <c r="A397" s="831">
        <v>30</v>
      </c>
      <c r="B397" s="832" t="s">
        <v>2476</v>
      </c>
      <c r="C397" s="832" t="s">
        <v>2484</v>
      </c>
      <c r="D397" s="833" t="s">
        <v>3515</v>
      </c>
      <c r="E397" s="834" t="s">
        <v>2494</v>
      </c>
      <c r="F397" s="832" t="s">
        <v>2477</v>
      </c>
      <c r="G397" s="832" t="s">
        <v>2602</v>
      </c>
      <c r="H397" s="832" t="s">
        <v>567</v>
      </c>
      <c r="I397" s="832" t="s">
        <v>2603</v>
      </c>
      <c r="J397" s="832" t="s">
        <v>1042</v>
      </c>
      <c r="K397" s="832" t="s">
        <v>2604</v>
      </c>
      <c r="L397" s="835">
        <v>70.81</v>
      </c>
      <c r="M397" s="835">
        <v>141.62</v>
      </c>
      <c r="N397" s="832">
        <v>2</v>
      </c>
      <c r="O397" s="836">
        <v>0.5</v>
      </c>
      <c r="P397" s="835">
        <v>141.62</v>
      </c>
      <c r="Q397" s="837">
        <v>1</v>
      </c>
      <c r="R397" s="832">
        <v>2</v>
      </c>
      <c r="S397" s="837">
        <v>1</v>
      </c>
      <c r="T397" s="836">
        <v>0.5</v>
      </c>
      <c r="U397" s="838">
        <v>1</v>
      </c>
    </row>
    <row r="398" spans="1:21" ht="14.4" customHeight="1" x14ac:dyDescent="0.3">
      <c r="A398" s="831">
        <v>30</v>
      </c>
      <c r="B398" s="832" t="s">
        <v>2476</v>
      </c>
      <c r="C398" s="832" t="s">
        <v>2484</v>
      </c>
      <c r="D398" s="833" t="s">
        <v>3515</v>
      </c>
      <c r="E398" s="834" t="s">
        <v>2494</v>
      </c>
      <c r="F398" s="832" t="s">
        <v>2477</v>
      </c>
      <c r="G398" s="832" t="s">
        <v>2602</v>
      </c>
      <c r="H398" s="832" t="s">
        <v>567</v>
      </c>
      <c r="I398" s="832" t="s">
        <v>3066</v>
      </c>
      <c r="J398" s="832" t="s">
        <v>1042</v>
      </c>
      <c r="K398" s="832" t="s">
        <v>3067</v>
      </c>
      <c r="L398" s="835">
        <v>0</v>
      </c>
      <c r="M398" s="835">
        <v>0</v>
      </c>
      <c r="N398" s="832">
        <v>3</v>
      </c>
      <c r="O398" s="836">
        <v>1.5</v>
      </c>
      <c r="P398" s="835">
        <v>0</v>
      </c>
      <c r="Q398" s="837"/>
      <c r="R398" s="832">
        <v>1</v>
      </c>
      <c r="S398" s="837">
        <v>0.33333333333333331</v>
      </c>
      <c r="T398" s="836">
        <v>0.5</v>
      </c>
      <c r="U398" s="838">
        <v>0.33333333333333331</v>
      </c>
    </row>
    <row r="399" spans="1:21" ht="14.4" customHeight="1" x14ac:dyDescent="0.3">
      <c r="A399" s="831">
        <v>30</v>
      </c>
      <c r="B399" s="832" t="s">
        <v>2476</v>
      </c>
      <c r="C399" s="832" t="s">
        <v>2484</v>
      </c>
      <c r="D399" s="833" t="s">
        <v>3515</v>
      </c>
      <c r="E399" s="834" t="s">
        <v>2494</v>
      </c>
      <c r="F399" s="832" t="s">
        <v>2477</v>
      </c>
      <c r="G399" s="832" t="s">
        <v>2605</v>
      </c>
      <c r="H399" s="832" t="s">
        <v>567</v>
      </c>
      <c r="I399" s="832" t="s">
        <v>2606</v>
      </c>
      <c r="J399" s="832" t="s">
        <v>2607</v>
      </c>
      <c r="K399" s="832" t="s">
        <v>623</v>
      </c>
      <c r="L399" s="835">
        <v>122.73</v>
      </c>
      <c r="M399" s="835">
        <v>245.46</v>
      </c>
      <c r="N399" s="832">
        <v>2</v>
      </c>
      <c r="O399" s="836">
        <v>1</v>
      </c>
      <c r="P399" s="835"/>
      <c r="Q399" s="837">
        <v>0</v>
      </c>
      <c r="R399" s="832"/>
      <c r="S399" s="837">
        <v>0</v>
      </c>
      <c r="T399" s="836"/>
      <c r="U399" s="838">
        <v>0</v>
      </c>
    </row>
    <row r="400" spans="1:21" ht="14.4" customHeight="1" x14ac:dyDescent="0.3">
      <c r="A400" s="831">
        <v>30</v>
      </c>
      <c r="B400" s="832" t="s">
        <v>2476</v>
      </c>
      <c r="C400" s="832" t="s">
        <v>2484</v>
      </c>
      <c r="D400" s="833" t="s">
        <v>3515</v>
      </c>
      <c r="E400" s="834" t="s">
        <v>2494</v>
      </c>
      <c r="F400" s="832" t="s">
        <v>2477</v>
      </c>
      <c r="G400" s="832" t="s">
        <v>2608</v>
      </c>
      <c r="H400" s="832" t="s">
        <v>567</v>
      </c>
      <c r="I400" s="832" t="s">
        <v>3072</v>
      </c>
      <c r="J400" s="832" t="s">
        <v>1930</v>
      </c>
      <c r="K400" s="832" t="s">
        <v>3073</v>
      </c>
      <c r="L400" s="835">
        <v>43.21</v>
      </c>
      <c r="M400" s="835">
        <v>86.42</v>
      </c>
      <c r="N400" s="832">
        <v>2</v>
      </c>
      <c r="O400" s="836">
        <v>1</v>
      </c>
      <c r="P400" s="835"/>
      <c r="Q400" s="837">
        <v>0</v>
      </c>
      <c r="R400" s="832"/>
      <c r="S400" s="837">
        <v>0</v>
      </c>
      <c r="T400" s="836"/>
      <c r="U400" s="838">
        <v>0</v>
      </c>
    </row>
    <row r="401" spans="1:21" ht="14.4" customHeight="1" x14ac:dyDescent="0.3">
      <c r="A401" s="831">
        <v>30</v>
      </c>
      <c r="B401" s="832" t="s">
        <v>2476</v>
      </c>
      <c r="C401" s="832" t="s">
        <v>2484</v>
      </c>
      <c r="D401" s="833" t="s">
        <v>3515</v>
      </c>
      <c r="E401" s="834" t="s">
        <v>2494</v>
      </c>
      <c r="F401" s="832" t="s">
        <v>2477</v>
      </c>
      <c r="G401" s="832" t="s">
        <v>2857</v>
      </c>
      <c r="H401" s="832" t="s">
        <v>595</v>
      </c>
      <c r="I401" s="832" t="s">
        <v>3139</v>
      </c>
      <c r="J401" s="832" t="s">
        <v>667</v>
      </c>
      <c r="K401" s="832" t="s">
        <v>670</v>
      </c>
      <c r="L401" s="835">
        <v>38.04</v>
      </c>
      <c r="M401" s="835">
        <v>76.08</v>
      </c>
      <c r="N401" s="832">
        <v>2</v>
      </c>
      <c r="O401" s="836">
        <v>1</v>
      </c>
      <c r="P401" s="835">
        <v>76.08</v>
      </c>
      <c r="Q401" s="837">
        <v>1</v>
      </c>
      <c r="R401" s="832">
        <v>2</v>
      </c>
      <c r="S401" s="837">
        <v>1</v>
      </c>
      <c r="T401" s="836">
        <v>1</v>
      </c>
      <c r="U401" s="838">
        <v>1</v>
      </c>
    </row>
    <row r="402" spans="1:21" ht="14.4" customHeight="1" x14ac:dyDescent="0.3">
      <c r="A402" s="831">
        <v>30</v>
      </c>
      <c r="B402" s="832" t="s">
        <v>2476</v>
      </c>
      <c r="C402" s="832" t="s">
        <v>2484</v>
      </c>
      <c r="D402" s="833" t="s">
        <v>3515</v>
      </c>
      <c r="E402" s="834" t="s">
        <v>2494</v>
      </c>
      <c r="F402" s="832" t="s">
        <v>2477</v>
      </c>
      <c r="G402" s="832" t="s">
        <v>2857</v>
      </c>
      <c r="H402" s="832" t="s">
        <v>595</v>
      </c>
      <c r="I402" s="832" t="s">
        <v>1998</v>
      </c>
      <c r="J402" s="832" t="s">
        <v>664</v>
      </c>
      <c r="K402" s="832" t="s">
        <v>665</v>
      </c>
      <c r="L402" s="835">
        <v>70.23</v>
      </c>
      <c r="M402" s="835">
        <v>70.23</v>
      </c>
      <c r="N402" s="832">
        <v>1</v>
      </c>
      <c r="O402" s="836">
        <v>0.5</v>
      </c>
      <c r="P402" s="835"/>
      <c r="Q402" s="837">
        <v>0</v>
      </c>
      <c r="R402" s="832"/>
      <c r="S402" s="837">
        <v>0</v>
      </c>
      <c r="T402" s="836"/>
      <c r="U402" s="838">
        <v>0</v>
      </c>
    </row>
    <row r="403" spans="1:21" ht="14.4" customHeight="1" x14ac:dyDescent="0.3">
      <c r="A403" s="831">
        <v>30</v>
      </c>
      <c r="B403" s="832" t="s">
        <v>2476</v>
      </c>
      <c r="C403" s="832" t="s">
        <v>2484</v>
      </c>
      <c r="D403" s="833" t="s">
        <v>3515</v>
      </c>
      <c r="E403" s="834" t="s">
        <v>2494</v>
      </c>
      <c r="F403" s="832" t="s">
        <v>2477</v>
      </c>
      <c r="G403" s="832" t="s">
        <v>2857</v>
      </c>
      <c r="H403" s="832" t="s">
        <v>595</v>
      </c>
      <c r="I403" s="832" t="s">
        <v>3140</v>
      </c>
      <c r="J403" s="832" t="s">
        <v>667</v>
      </c>
      <c r="K403" s="832" t="s">
        <v>665</v>
      </c>
      <c r="L403" s="835">
        <v>70.23</v>
      </c>
      <c r="M403" s="835">
        <v>70.23</v>
      </c>
      <c r="N403" s="832">
        <v>1</v>
      </c>
      <c r="O403" s="836">
        <v>0.5</v>
      </c>
      <c r="P403" s="835">
        <v>70.23</v>
      </c>
      <c r="Q403" s="837">
        <v>1</v>
      </c>
      <c r="R403" s="832">
        <v>1</v>
      </c>
      <c r="S403" s="837">
        <v>1</v>
      </c>
      <c r="T403" s="836">
        <v>0.5</v>
      </c>
      <c r="U403" s="838">
        <v>1</v>
      </c>
    </row>
    <row r="404" spans="1:21" ht="14.4" customHeight="1" x14ac:dyDescent="0.3">
      <c r="A404" s="831">
        <v>30</v>
      </c>
      <c r="B404" s="832" t="s">
        <v>2476</v>
      </c>
      <c r="C404" s="832" t="s">
        <v>2484</v>
      </c>
      <c r="D404" s="833" t="s">
        <v>3515</v>
      </c>
      <c r="E404" s="834" t="s">
        <v>2494</v>
      </c>
      <c r="F404" s="832" t="s">
        <v>2477</v>
      </c>
      <c r="G404" s="832" t="s">
        <v>2857</v>
      </c>
      <c r="H404" s="832" t="s">
        <v>595</v>
      </c>
      <c r="I404" s="832" t="s">
        <v>1994</v>
      </c>
      <c r="J404" s="832" t="s">
        <v>1294</v>
      </c>
      <c r="K404" s="832" t="s">
        <v>1995</v>
      </c>
      <c r="L404" s="835">
        <v>41.32</v>
      </c>
      <c r="M404" s="835">
        <v>41.32</v>
      </c>
      <c r="N404" s="832">
        <v>1</v>
      </c>
      <c r="O404" s="836">
        <v>0.5</v>
      </c>
      <c r="P404" s="835"/>
      <c r="Q404" s="837">
        <v>0</v>
      </c>
      <c r="R404" s="832"/>
      <c r="S404" s="837">
        <v>0</v>
      </c>
      <c r="T404" s="836"/>
      <c r="U404" s="838">
        <v>0</v>
      </c>
    </row>
    <row r="405" spans="1:21" ht="14.4" customHeight="1" x14ac:dyDescent="0.3">
      <c r="A405" s="831">
        <v>30</v>
      </c>
      <c r="B405" s="832" t="s">
        <v>2476</v>
      </c>
      <c r="C405" s="832" t="s">
        <v>2484</v>
      </c>
      <c r="D405" s="833" t="s">
        <v>3515</v>
      </c>
      <c r="E405" s="834" t="s">
        <v>2494</v>
      </c>
      <c r="F405" s="832" t="s">
        <v>2477</v>
      </c>
      <c r="G405" s="832" t="s">
        <v>2857</v>
      </c>
      <c r="H405" s="832" t="s">
        <v>567</v>
      </c>
      <c r="I405" s="832" t="s">
        <v>3141</v>
      </c>
      <c r="J405" s="832" t="s">
        <v>667</v>
      </c>
      <c r="K405" s="832" t="s">
        <v>668</v>
      </c>
      <c r="L405" s="835">
        <v>10.65</v>
      </c>
      <c r="M405" s="835">
        <v>10.65</v>
      </c>
      <c r="N405" s="832">
        <v>1</v>
      </c>
      <c r="O405" s="836">
        <v>0.5</v>
      </c>
      <c r="P405" s="835"/>
      <c r="Q405" s="837">
        <v>0</v>
      </c>
      <c r="R405" s="832"/>
      <c r="S405" s="837">
        <v>0</v>
      </c>
      <c r="T405" s="836"/>
      <c r="U405" s="838">
        <v>0</v>
      </c>
    </row>
    <row r="406" spans="1:21" ht="14.4" customHeight="1" x14ac:dyDescent="0.3">
      <c r="A406" s="831">
        <v>30</v>
      </c>
      <c r="B406" s="832" t="s">
        <v>2476</v>
      </c>
      <c r="C406" s="832" t="s">
        <v>2484</v>
      </c>
      <c r="D406" s="833" t="s">
        <v>3515</v>
      </c>
      <c r="E406" s="834" t="s">
        <v>2494</v>
      </c>
      <c r="F406" s="832" t="s">
        <v>2477</v>
      </c>
      <c r="G406" s="832" t="s">
        <v>2611</v>
      </c>
      <c r="H406" s="832" t="s">
        <v>567</v>
      </c>
      <c r="I406" s="832" t="s">
        <v>2612</v>
      </c>
      <c r="J406" s="832" t="s">
        <v>2254</v>
      </c>
      <c r="K406" s="832" t="s">
        <v>2613</v>
      </c>
      <c r="L406" s="835">
        <v>80.53</v>
      </c>
      <c r="M406" s="835">
        <v>80.53</v>
      </c>
      <c r="N406" s="832">
        <v>1</v>
      </c>
      <c r="O406" s="836">
        <v>0.5</v>
      </c>
      <c r="P406" s="835">
        <v>80.53</v>
      </c>
      <c r="Q406" s="837">
        <v>1</v>
      </c>
      <c r="R406" s="832">
        <v>1</v>
      </c>
      <c r="S406" s="837">
        <v>1</v>
      </c>
      <c r="T406" s="836">
        <v>0.5</v>
      </c>
      <c r="U406" s="838">
        <v>1</v>
      </c>
    </row>
    <row r="407" spans="1:21" ht="14.4" customHeight="1" x14ac:dyDescent="0.3">
      <c r="A407" s="831">
        <v>30</v>
      </c>
      <c r="B407" s="832" t="s">
        <v>2476</v>
      </c>
      <c r="C407" s="832" t="s">
        <v>2484</v>
      </c>
      <c r="D407" s="833" t="s">
        <v>3515</v>
      </c>
      <c r="E407" s="834" t="s">
        <v>2494</v>
      </c>
      <c r="F407" s="832" t="s">
        <v>2477</v>
      </c>
      <c r="G407" s="832" t="s">
        <v>2614</v>
      </c>
      <c r="H407" s="832" t="s">
        <v>595</v>
      </c>
      <c r="I407" s="832" t="s">
        <v>1948</v>
      </c>
      <c r="J407" s="832" t="s">
        <v>866</v>
      </c>
      <c r="K407" s="832" t="s">
        <v>1949</v>
      </c>
      <c r="L407" s="835">
        <v>736.33</v>
      </c>
      <c r="M407" s="835">
        <v>1472.66</v>
      </c>
      <c r="N407" s="832">
        <v>2</v>
      </c>
      <c r="O407" s="836">
        <v>1</v>
      </c>
      <c r="P407" s="835"/>
      <c r="Q407" s="837">
        <v>0</v>
      </c>
      <c r="R407" s="832"/>
      <c r="S407" s="837">
        <v>0</v>
      </c>
      <c r="T407" s="836"/>
      <c r="U407" s="838">
        <v>0</v>
      </c>
    </row>
    <row r="408" spans="1:21" ht="14.4" customHeight="1" x14ac:dyDescent="0.3">
      <c r="A408" s="831">
        <v>30</v>
      </c>
      <c r="B408" s="832" t="s">
        <v>2476</v>
      </c>
      <c r="C408" s="832" t="s">
        <v>2484</v>
      </c>
      <c r="D408" s="833" t="s">
        <v>3515</v>
      </c>
      <c r="E408" s="834" t="s">
        <v>2494</v>
      </c>
      <c r="F408" s="832" t="s">
        <v>2477</v>
      </c>
      <c r="G408" s="832" t="s">
        <v>2860</v>
      </c>
      <c r="H408" s="832" t="s">
        <v>595</v>
      </c>
      <c r="I408" s="832" t="s">
        <v>3142</v>
      </c>
      <c r="J408" s="832" t="s">
        <v>3143</v>
      </c>
      <c r="K408" s="832" t="s">
        <v>3144</v>
      </c>
      <c r="L408" s="835">
        <v>32.76</v>
      </c>
      <c r="M408" s="835">
        <v>32.76</v>
      </c>
      <c r="N408" s="832">
        <v>1</v>
      </c>
      <c r="O408" s="836">
        <v>0.5</v>
      </c>
      <c r="P408" s="835"/>
      <c r="Q408" s="837">
        <v>0</v>
      </c>
      <c r="R408" s="832"/>
      <c r="S408" s="837">
        <v>0</v>
      </c>
      <c r="T408" s="836"/>
      <c r="U408" s="838">
        <v>0</v>
      </c>
    </row>
    <row r="409" spans="1:21" ht="14.4" customHeight="1" x14ac:dyDescent="0.3">
      <c r="A409" s="831">
        <v>30</v>
      </c>
      <c r="B409" s="832" t="s">
        <v>2476</v>
      </c>
      <c r="C409" s="832" t="s">
        <v>2484</v>
      </c>
      <c r="D409" s="833" t="s">
        <v>3515</v>
      </c>
      <c r="E409" s="834" t="s">
        <v>2494</v>
      </c>
      <c r="F409" s="832" t="s">
        <v>2477</v>
      </c>
      <c r="G409" s="832" t="s">
        <v>2618</v>
      </c>
      <c r="H409" s="832" t="s">
        <v>595</v>
      </c>
      <c r="I409" s="832" t="s">
        <v>3145</v>
      </c>
      <c r="J409" s="832" t="s">
        <v>2620</v>
      </c>
      <c r="K409" s="832" t="s">
        <v>3146</v>
      </c>
      <c r="L409" s="835">
        <v>103.64</v>
      </c>
      <c r="M409" s="835">
        <v>103.64</v>
      </c>
      <c r="N409" s="832">
        <v>1</v>
      </c>
      <c r="O409" s="836">
        <v>0.5</v>
      </c>
      <c r="P409" s="835">
        <v>103.64</v>
      </c>
      <c r="Q409" s="837">
        <v>1</v>
      </c>
      <c r="R409" s="832">
        <v>1</v>
      </c>
      <c r="S409" s="837">
        <v>1</v>
      </c>
      <c r="T409" s="836">
        <v>0.5</v>
      </c>
      <c r="U409" s="838">
        <v>1</v>
      </c>
    </row>
    <row r="410" spans="1:21" ht="14.4" customHeight="1" x14ac:dyDescent="0.3">
      <c r="A410" s="831">
        <v>30</v>
      </c>
      <c r="B410" s="832" t="s">
        <v>2476</v>
      </c>
      <c r="C410" s="832" t="s">
        <v>2484</v>
      </c>
      <c r="D410" s="833" t="s">
        <v>3515</v>
      </c>
      <c r="E410" s="834" t="s">
        <v>2494</v>
      </c>
      <c r="F410" s="832" t="s">
        <v>2477</v>
      </c>
      <c r="G410" s="832" t="s">
        <v>3147</v>
      </c>
      <c r="H410" s="832" t="s">
        <v>567</v>
      </c>
      <c r="I410" s="832" t="s">
        <v>3148</v>
      </c>
      <c r="J410" s="832" t="s">
        <v>1774</v>
      </c>
      <c r="K410" s="832" t="s">
        <v>3149</v>
      </c>
      <c r="L410" s="835">
        <v>168.9</v>
      </c>
      <c r="M410" s="835">
        <v>337.8</v>
      </c>
      <c r="N410" s="832">
        <v>2</v>
      </c>
      <c r="O410" s="836">
        <v>1</v>
      </c>
      <c r="P410" s="835">
        <v>337.8</v>
      </c>
      <c r="Q410" s="837">
        <v>1</v>
      </c>
      <c r="R410" s="832">
        <v>2</v>
      </c>
      <c r="S410" s="837">
        <v>1</v>
      </c>
      <c r="T410" s="836">
        <v>1</v>
      </c>
      <c r="U410" s="838">
        <v>1</v>
      </c>
    </row>
    <row r="411" spans="1:21" ht="14.4" customHeight="1" x14ac:dyDescent="0.3">
      <c r="A411" s="831">
        <v>30</v>
      </c>
      <c r="B411" s="832" t="s">
        <v>2476</v>
      </c>
      <c r="C411" s="832" t="s">
        <v>2484</v>
      </c>
      <c r="D411" s="833" t="s">
        <v>3515</v>
      </c>
      <c r="E411" s="834" t="s">
        <v>2494</v>
      </c>
      <c r="F411" s="832" t="s">
        <v>2477</v>
      </c>
      <c r="G411" s="832" t="s">
        <v>2622</v>
      </c>
      <c r="H411" s="832" t="s">
        <v>567</v>
      </c>
      <c r="I411" s="832" t="s">
        <v>3150</v>
      </c>
      <c r="J411" s="832" t="s">
        <v>904</v>
      </c>
      <c r="K411" s="832" t="s">
        <v>3151</v>
      </c>
      <c r="L411" s="835">
        <v>32.25</v>
      </c>
      <c r="M411" s="835">
        <v>96.75</v>
      </c>
      <c r="N411" s="832">
        <v>3</v>
      </c>
      <c r="O411" s="836">
        <v>1.5</v>
      </c>
      <c r="P411" s="835"/>
      <c r="Q411" s="837">
        <v>0</v>
      </c>
      <c r="R411" s="832"/>
      <c r="S411" s="837">
        <v>0</v>
      </c>
      <c r="T411" s="836"/>
      <c r="U411" s="838">
        <v>0</v>
      </c>
    </row>
    <row r="412" spans="1:21" ht="14.4" customHeight="1" x14ac:dyDescent="0.3">
      <c r="A412" s="831">
        <v>30</v>
      </c>
      <c r="B412" s="832" t="s">
        <v>2476</v>
      </c>
      <c r="C412" s="832" t="s">
        <v>2484</v>
      </c>
      <c r="D412" s="833" t="s">
        <v>3515</v>
      </c>
      <c r="E412" s="834" t="s">
        <v>2494</v>
      </c>
      <c r="F412" s="832" t="s">
        <v>2477</v>
      </c>
      <c r="G412" s="832" t="s">
        <v>2622</v>
      </c>
      <c r="H412" s="832" t="s">
        <v>567</v>
      </c>
      <c r="I412" s="832" t="s">
        <v>2623</v>
      </c>
      <c r="J412" s="832" t="s">
        <v>904</v>
      </c>
      <c r="K412" s="832" t="s">
        <v>2624</v>
      </c>
      <c r="L412" s="835">
        <v>32.25</v>
      </c>
      <c r="M412" s="835">
        <v>32.25</v>
      </c>
      <c r="N412" s="832">
        <v>1</v>
      </c>
      <c r="O412" s="836">
        <v>0.5</v>
      </c>
      <c r="P412" s="835">
        <v>32.25</v>
      </c>
      <c r="Q412" s="837">
        <v>1</v>
      </c>
      <c r="R412" s="832">
        <v>1</v>
      </c>
      <c r="S412" s="837">
        <v>1</v>
      </c>
      <c r="T412" s="836">
        <v>0.5</v>
      </c>
      <c r="U412" s="838">
        <v>1</v>
      </c>
    </row>
    <row r="413" spans="1:21" ht="14.4" customHeight="1" x14ac:dyDescent="0.3">
      <c r="A413" s="831">
        <v>30</v>
      </c>
      <c r="B413" s="832" t="s">
        <v>2476</v>
      </c>
      <c r="C413" s="832" t="s">
        <v>2484</v>
      </c>
      <c r="D413" s="833" t="s">
        <v>3515</v>
      </c>
      <c r="E413" s="834" t="s">
        <v>2494</v>
      </c>
      <c r="F413" s="832" t="s">
        <v>2477</v>
      </c>
      <c r="G413" s="832" t="s">
        <v>2622</v>
      </c>
      <c r="H413" s="832" t="s">
        <v>567</v>
      </c>
      <c r="I413" s="832" t="s">
        <v>2877</v>
      </c>
      <c r="J413" s="832" t="s">
        <v>904</v>
      </c>
      <c r="K413" s="832" t="s">
        <v>2878</v>
      </c>
      <c r="L413" s="835">
        <v>103.67</v>
      </c>
      <c r="M413" s="835">
        <v>207.34</v>
      </c>
      <c r="N413" s="832">
        <v>2</v>
      </c>
      <c r="O413" s="836">
        <v>1</v>
      </c>
      <c r="P413" s="835">
        <v>103.67</v>
      </c>
      <c r="Q413" s="837">
        <v>0.5</v>
      </c>
      <c r="R413" s="832">
        <v>1</v>
      </c>
      <c r="S413" s="837">
        <v>0.5</v>
      </c>
      <c r="T413" s="836">
        <v>0.5</v>
      </c>
      <c r="U413" s="838">
        <v>0.5</v>
      </c>
    </row>
    <row r="414" spans="1:21" ht="14.4" customHeight="1" x14ac:dyDescent="0.3">
      <c r="A414" s="831">
        <v>30</v>
      </c>
      <c r="B414" s="832" t="s">
        <v>2476</v>
      </c>
      <c r="C414" s="832" t="s">
        <v>2484</v>
      </c>
      <c r="D414" s="833" t="s">
        <v>3515</v>
      </c>
      <c r="E414" s="834" t="s">
        <v>2494</v>
      </c>
      <c r="F414" s="832" t="s">
        <v>2477</v>
      </c>
      <c r="G414" s="832" t="s">
        <v>2625</v>
      </c>
      <c r="H414" s="832" t="s">
        <v>595</v>
      </c>
      <c r="I414" s="832" t="s">
        <v>1898</v>
      </c>
      <c r="J414" s="832" t="s">
        <v>1894</v>
      </c>
      <c r="K414" s="832" t="s">
        <v>1899</v>
      </c>
      <c r="L414" s="835">
        <v>32.25</v>
      </c>
      <c r="M414" s="835">
        <v>32.25</v>
      </c>
      <c r="N414" s="832">
        <v>1</v>
      </c>
      <c r="O414" s="836">
        <v>0.5</v>
      </c>
      <c r="P414" s="835"/>
      <c r="Q414" s="837">
        <v>0</v>
      </c>
      <c r="R414" s="832"/>
      <c r="S414" s="837">
        <v>0</v>
      </c>
      <c r="T414" s="836"/>
      <c r="U414" s="838">
        <v>0</v>
      </c>
    </row>
    <row r="415" spans="1:21" ht="14.4" customHeight="1" x14ac:dyDescent="0.3">
      <c r="A415" s="831">
        <v>30</v>
      </c>
      <c r="B415" s="832" t="s">
        <v>2476</v>
      </c>
      <c r="C415" s="832" t="s">
        <v>2484</v>
      </c>
      <c r="D415" s="833" t="s">
        <v>3515</v>
      </c>
      <c r="E415" s="834" t="s">
        <v>2494</v>
      </c>
      <c r="F415" s="832" t="s">
        <v>2477</v>
      </c>
      <c r="G415" s="832" t="s">
        <v>2625</v>
      </c>
      <c r="H415" s="832" t="s">
        <v>595</v>
      </c>
      <c r="I415" s="832" t="s">
        <v>1893</v>
      </c>
      <c r="J415" s="832" t="s">
        <v>1894</v>
      </c>
      <c r="K415" s="832" t="s">
        <v>1895</v>
      </c>
      <c r="L415" s="835">
        <v>16.12</v>
      </c>
      <c r="M415" s="835">
        <v>48.36</v>
      </c>
      <c r="N415" s="832">
        <v>3</v>
      </c>
      <c r="O415" s="836">
        <v>2</v>
      </c>
      <c r="P415" s="835"/>
      <c r="Q415" s="837">
        <v>0</v>
      </c>
      <c r="R415" s="832"/>
      <c r="S415" s="837">
        <v>0</v>
      </c>
      <c r="T415" s="836"/>
      <c r="U415" s="838">
        <v>0</v>
      </c>
    </row>
    <row r="416" spans="1:21" ht="14.4" customHeight="1" x14ac:dyDescent="0.3">
      <c r="A416" s="831">
        <v>30</v>
      </c>
      <c r="B416" s="832" t="s">
        <v>2476</v>
      </c>
      <c r="C416" s="832" t="s">
        <v>2484</v>
      </c>
      <c r="D416" s="833" t="s">
        <v>3515</v>
      </c>
      <c r="E416" s="834" t="s">
        <v>2494</v>
      </c>
      <c r="F416" s="832" t="s">
        <v>2477</v>
      </c>
      <c r="G416" s="832" t="s">
        <v>2626</v>
      </c>
      <c r="H416" s="832" t="s">
        <v>595</v>
      </c>
      <c r="I416" s="832" t="s">
        <v>2027</v>
      </c>
      <c r="J416" s="832" t="s">
        <v>1160</v>
      </c>
      <c r="K416" s="832" t="s">
        <v>2006</v>
      </c>
      <c r="L416" s="835">
        <v>47.7</v>
      </c>
      <c r="M416" s="835">
        <v>47.7</v>
      </c>
      <c r="N416" s="832">
        <v>1</v>
      </c>
      <c r="O416" s="836">
        <v>0.5</v>
      </c>
      <c r="P416" s="835"/>
      <c r="Q416" s="837">
        <v>0</v>
      </c>
      <c r="R416" s="832"/>
      <c r="S416" s="837">
        <v>0</v>
      </c>
      <c r="T416" s="836"/>
      <c r="U416" s="838">
        <v>0</v>
      </c>
    </row>
    <row r="417" spans="1:21" ht="14.4" customHeight="1" x14ac:dyDescent="0.3">
      <c r="A417" s="831">
        <v>30</v>
      </c>
      <c r="B417" s="832" t="s">
        <v>2476</v>
      </c>
      <c r="C417" s="832" t="s">
        <v>2484</v>
      </c>
      <c r="D417" s="833" t="s">
        <v>3515</v>
      </c>
      <c r="E417" s="834" t="s">
        <v>2494</v>
      </c>
      <c r="F417" s="832" t="s">
        <v>2477</v>
      </c>
      <c r="G417" s="832" t="s">
        <v>3152</v>
      </c>
      <c r="H417" s="832" t="s">
        <v>567</v>
      </c>
      <c r="I417" s="832" t="s">
        <v>3153</v>
      </c>
      <c r="J417" s="832" t="s">
        <v>1066</v>
      </c>
      <c r="K417" s="832" t="s">
        <v>1067</v>
      </c>
      <c r="L417" s="835">
        <v>89.88</v>
      </c>
      <c r="M417" s="835">
        <v>89.88</v>
      </c>
      <c r="N417" s="832">
        <v>1</v>
      </c>
      <c r="O417" s="836">
        <v>0.5</v>
      </c>
      <c r="P417" s="835"/>
      <c r="Q417" s="837">
        <v>0</v>
      </c>
      <c r="R417" s="832"/>
      <c r="S417" s="837">
        <v>0</v>
      </c>
      <c r="T417" s="836"/>
      <c r="U417" s="838">
        <v>0</v>
      </c>
    </row>
    <row r="418" spans="1:21" ht="14.4" customHeight="1" x14ac:dyDescent="0.3">
      <c r="A418" s="831">
        <v>30</v>
      </c>
      <c r="B418" s="832" t="s">
        <v>2476</v>
      </c>
      <c r="C418" s="832" t="s">
        <v>2484</v>
      </c>
      <c r="D418" s="833" t="s">
        <v>3515</v>
      </c>
      <c r="E418" s="834" t="s">
        <v>2494</v>
      </c>
      <c r="F418" s="832" t="s">
        <v>2477</v>
      </c>
      <c r="G418" s="832" t="s">
        <v>2632</v>
      </c>
      <c r="H418" s="832" t="s">
        <v>595</v>
      </c>
      <c r="I418" s="832" t="s">
        <v>2031</v>
      </c>
      <c r="J418" s="832" t="s">
        <v>2032</v>
      </c>
      <c r="K418" s="832" t="s">
        <v>2022</v>
      </c>
      <c r="L418" s="835">
        <v>95.39</v>
      </c>
      <c r="M418" s="835">
        <v>95.39</v>
      </c>
      <c r="N418" s="832">
        <v>1</v>
      </c>
      <c r="O418" s="836">
        <v>0.5</v>
      </c>
      <c r="P418" s="835"/>
      <c r="Q418" s="837">
        <v>0</v>
      </c>
      <c r="R418" s="832"/>
      <c r="S418" s="837">
        <v>0</v>
      </c>
      <c r="T418" s="836"/>
      <c r="U418" s="838">
        <v>0</v>
      </c>
    </row>
    <row r="419" spans="1:21" ht="14.4" customHeight="1" x14ac:dyDescent="0.3">
      <c r="A419" s="831">
        <v>30</v>
      </c>
      <c r="B419" s="832" t="s">
        <v>2476</v>
      </c>
      <c r="C419" s="832" t="s">
        <v>2484</v>
      </c>
      <c r="D419" s="833" t="s">
        <v>3515</v>
      </c>
      <c r="E419" s="834" t="s">
        <v>2494</v>
      </c>
      <c r="F419" s="832" t="s">
        <v>2477</v>
      </c>
      <c r="G419" s="832" t="s">
        <v>3154</v>
      </c>
      <c r="H419" s="832" t="s">
        <v>567</v>
      </c>
      <c r="I419" s="832" t="s">
        <v>3155</v>
      </c>
      <c r="J419" s="832" t="s">
        <v>1229</v>
      </c>
      <c r="K419" s="832" t="s">
        <v>3156</v>
      </c>
      <c r="L419" s="835">
        <v>316.33</v>
      </c>
      <c r="M419" s="835">
        <v>316.33</v>
      </c>
      <c r="N419" s="832">
        <v>1</v>
      </c>
      <c r="O419" s="836">
        <v>0.5</v>
      </c>
      <c r="P419" s="835">
        <v>316.33</v>
      </c>
      <c r="Q419" s="837">
        <v>1</v>
      </c>
      <c r="R419" s="832">
        <v>1</v>
      </c>
      <c r="S419" s="837">
        <v>1</v>
      </c>
      <c r="T419" s="836">
        <v>0.5</v>
      </c>
      <c r="U419" s="838">
        <v>1</v>
      </c>
    </row>
    <row r="420" spans="1:21" ht="14.4" customHeight="1" x14ac:dyDescent="0.3">
      <c r="A420" s="831">
        <v>30</v>
      </c>
      <c r="B420" s="832" t="s">
        <v>2476</v>
      </c>
      <c r="C420" s="832" t="s">
        <v>2484</v>
      </c>
      <c r="D420" s="833" t="s">
        <v>3515</v>
      </c>
      <c r="E420" s="834" t="s">
        <v>2494</v>
      </c>
      <c r="F420" s="832" t="s">
        <v>2477</v>
      </c>
      <c r="G420" s="832" t="s">
        <v>2907</v>
      </c>
      <c r="H420" s="832" t="s">
        <v>567</v>
      </c>
      <c r="I420" s="832" t="s">
        <v>3157</v>
      </c>
      <c r="J420" s="832" t="s">
        <v>2909</v>
      </c>
      <c r="K420" s="832" t="s">
        <v>3158</v>
      </c>
      <c r="L420" s="835">
        <v>1762.05</v>
      </c>
      <c r="M420" s="835">
        <v>1762.05</v>
      </c>
      <c r="N420" s="832">
        <v>1</v>
      </c>
      <c r="O420" s="836">
        <v>0.5</v>
      </c>
      <c r="P420" s="835"/>
      <c r="Q420" s="837">
        <v>0</v>
      </c>
      <c r="R420" s="832"/>
      <c r="S420" s="837">
        <v>0</v>
      </c>
      <c r="T420" s="836"/>
      <c r="U420" s="838">
        <v>0</v>
      </c>
    </row>
    <row r="421" spans="1:21" ht="14.4" customHeight="1" x14ac:dyDescent="0.3">
      <c r="A421" s="831">
        <v>30</v>
      </c>
      <c r="B421" s="832" t="s">
        <v>2476</v>
      </c>
      <c r="C421" s="832" t="s">
        <v>2484</v>
      </c>
      <c r="D421" s="833" t="s">
        <v>3515</v>
      </c>
      <c r="E421" s="834" t="s">
        <v>2494</v>
      </c>
      <c r="F421" s="832" t="s">
        <v>2477</v>
      </c>
      <c r="G421" s="832" t="s">
        <v>2910</v>
      </c>
      <c r="H421" s="832" t="s">
        <v>567</v>
      </c>
      <c r="I421" s="832" t="s">
        <v>3159</v>
      </c>
      <c r="J421" s="832" t="s">
        <v>2912</v>
      </c>
      <c r="K421" s="832" t="s">
        <v>3160</v>
      </c>
      <c r="L421" s="835">
        <v>704.59</v>
      </c>
      <c r="M421" s="835">
        <v>704.59</v>
      </c>
      <c r="N421" s="832">
        <v>1</v>
      </c>
      <c r="O421" s="836">
        <v>0.5</v>
      </c>
      <c r="P421" s="835">
        <v>704.59</v>
      </c>
      <c r="Q421" s="837">
        <v>1</v>
      </c>
      <c r="R421" s="832">
        <v>1</v>
      </c>
      <c r="S421" s="837">
        <v>1</v>
      </c>
      <c r="T421" s="836">
        <v>0.5</v>
      </c>
      <c r="U421" s="838">
        <v>1</v>
      </c>
    </row>
    <row r="422" spans="1:21" ht="14.4" customHeight="1" x14ac:dyDescent="0.3">
      <c r="A422" s="831">
        <v>30</v>
      </c>
      <c r="B422" s="832" t="s">
        <v>2476</v>
      </c>
      <c r="C422" s="832" t="s">
        <v>2484</v>
      </c>
      <c r="D422" s="833" t="s">
        <v>3515</v>
      </c>
      <c r="E422" s="834" t="s">
        <v>2494</v>
      </c>
      <c r="F422" s="832" t="s">
        <v>2477</v>
      </c>
      <c r="G422" s="832" t="s">
        <v>2633</v>
      </c>
      <c r="H422" s="832" t="s">
        <v>595</v>
      </c>
      <c r="I422" s="832" t="s">
        <v>2087</v>
      </c>
      <c r="J422" s="832" t="s">
        <v>2086</v>
      </c>
      <c r="K422" s="832" t="s">
        <v>732</v>
      </c>
      <c r="L422" s="835">
        <v>143.35</v>
      </c>
      <c r="M422" s="835">
        <v>143.35</v>
      </c>
      <c r="N422" s="832">
        <v>1</v>
      </c>
      <c r="O422" s="836">
        <v>0.5</v>
      </c>
      <c r="P422" s="835">
        <v>143.35</v>
      </c>
      <c r="Q422" s="837">
        <v>1</v>
      </c>
      <c r="R422" s="832">
        <v>1</v>
      </c>
      <c r="S422" s="837">
        <v>1</v>
      </c>
      <c r="T422" s="836">
        <v>0.5</v>
      </c>
      <c r="U422" s="838">
        <v>1</v>
      </c>
    </row>
    <row r="423" spans="1:21" ht="14.4" customHeight="1" x14ac:dyDescent="0.3">
      <c r="A423" s="831">
        <v>30</v>
      </c>
      <c r="B423" s="832" t="s">
        <v>2476</v>
      </c>
      <c r="C423" s="832" t="s">
        <v>2484</v>
      </c>
      <c r="D423" s="833" t="s">
        <v>3515</v>
      </c>
      <c r="E423" s="834" t="s">
        <v>2494</v>
      </c>
      <c r="F423" s="832" t="s">
        <v>2477</v>
      </c>
      <c r="G423" s="832" t="s">
        <v>2633</v>
      </c>
      <c r="H423" s="832" t="s">
        <v>595</v>
      </c>
      <c r="I423" s="832" t="s">
        <v>3161</v>
      </c>
      <c r="J423" s="832" t="s">
        <v>2086</v>
      </c>
      <c r="K423" s="832" t="s">
        <v>730</v>
      </c>
      <c r="L423" s="835">
        <v>93.18</v>
      </c>
      <c r="M423" s="835">
        <v>93.18</v>
      </c>
      <c r="N423" s="832">
        <v>1</v>
      </c>
      <c r="O423" s="836">
        <v>0.5</v>
      </c>
      <c r="P423" s="835"/>
      <c r="Q423" s="837">
        <v>0</v>
      </c>
      <c r="R423" s="832"/>
      <c r="S423" s="837">
        <v>0</v>
      </c>
      <c r="T423" s="836"/>
      <c r="U423" s="838">
        <v>0</v>
      </c>
    </row>
    <row r="424" spans="1:21" ht="14.4" customHeight="1" x14ac:dyDescent="0.3">
      <c r="A424" s="831">
        <v>30</v>
      </c>
      <c r="B424" s="832" t="s">
        <v>2476</v>
      </c>
      <c r="C424" s="832" t="s">
        <v>2484</v>
      </c>
      <c r="D424" s="833" t="s">
        <v>3515</v>
      </c>
      <c r="E424" s="834" t="s">
        <v>2494</v>
      </c>
      <c r="F424" s="832" t="s">
        <v>2477</v>
      </c>
      <c r="G424" s="832" t="s">
        <v>2921</v>
      </c>
      <c r="H424" s="832" t="s">
        <v>567</v>
      </c>
      <c r="I424" s="832" t="s">
        <v>3162</v>
      </c>
      <c r="J424" s="832" t="s">
        <v>995</v>
      </c>
      <c r="K424" s="832" t="s">
        <v>640</v>
      </c>
      <c r="L424" s="835">
        <v>0</v>
      </c>
      <c r="M424" s="835">
        <v>0</v>
      </c>
      <c r="N424" s="832">
        <v>1</v>
      </c>
      <c r="O424" s="836">
        <v>0.5</v>
      </c>
      <c r="P424" s="835"/>
      <c r="Q424" s="837"/>
      <c r="R424" s="832"/>
      <c r="S424" s="837">
        <v>0</v>
      </c>
      <c r="T424" s="836"/>
      <c r="U424" s="838">
        <v>0</v>
      </c>
    </row>
    <row r="425" spans="1:21" ht="14.4" customHeight="1" x14ac:dyDescent="0.3">
      <c r="A425" s="831">
        <v>30</v>
      </c>
      <c r="B425" s="832" t="s">
        <v>2476</v>
      </c>
      <c r="C425" s="832" t="s">
        <v>2484</v>
      </c>
      <c r="D425" s="833" t="s">
        <v>3515</v>
      </c>
      <c r="E425" s="834" t="s">
        <v>2494</v>
      </c>
      <c r="F425" s="832" t="s">
        <v>2477</v>
      </c>
      <c r="G425" s="832" t="s">
        <v>2637</v>
      </c>
      <c r="H425" s="832" t="s">
        <v>595</v>
      </c>
      <c r="I425" s="832" t="s">
        <v>2181</v>
      </c>
      <c r="J425" s="832" t="s">
        <v>1110</v>
      </c>
      <c r="K425" s="832" t="s">
        <v>1112</v>
      </c>
      <c r="L425" s="835">
        <v>0</v>
      </c>
      <c r="M425" s="835">
        <v>0</v>
      </c>
      <c r="N425" s="832">
        <v>6</v>
      </c>
      <c r="O425" s="836">
        <v>3</v>
      </c>
      <c r="P425" s="835">
        <v>0</v>
      </c>
      <c r="Q425" s="837"/>
      <c r="R425" s="832">
        <v>4</v>
      </c>
      <c r="S425" s="837">
        <v>0.66666666666666663</v>
      </c>
      <c r="T425" s="836">
        <v>1.5</v>
      </c>
      <c r="U425" s="838">
        <v>0.5</v>
      </c>
    </row>
    <row r="426" spans="1:21" ht="14.4" customHeight="1" x14ac:dyDescent="0.3">
      <c r="A426" s="831">
        <v>30</v>
      </c>
      <c r="B426" s="832" t="s">
        <v>2476</v>
      </c>
      <c r="C426" s="832" t="s">
        <v>2484</v>
      </c>
      <c r="D426" s="833" t="s">
        <v>3515</v>
      </c>
      <c r="E426" s="834" t="s">
        <v>2494</v>
      </c>
      <c r="F426" s="832" t="s">
        <v>2477</v>
      </c>
      <c r="G426" s="832" t="s">
        <v>3081</v>
      </c>
      <c r="H426" s="832" t="s">
        <v>567</v>
      </c>
      <c r="I426" s="832" t="s">
        <v>3163</v>
      </c>
      <c r="J426" s="832" t="s">
        <v>1302</v>
      </c>
      <c r="K426" s="832" t="s">
        <v>3164</v>
      </c>
      <c r="L426" s="835">
        <v>210.38</v>
      </c>
      <c r="M426" s="835">
        <v>631.14</v>
      </c>
      <c r="N426" s="832">
        <v>3</v>
      </c>
      <c r="O426" s="836">
        <v>1</v>
      </c>
      <c r="P426" s="835">
        <v>420.76</v>
      </c>
      <c r="Q426" s="837">
        <v>0.66666666666666663</v>
      </c>
      <c r="R426" s="832">
        <v>2</v>
      </c>
      <c r="S426" s="837">
        <v>0.66666666666666663</v>
      </c>
      <c r="T426" s="836">
        <v>0.5</v>
      </c>
      <c r="U426" s="838">
        <v>0.5</v>
      </c>
    </row>
    <row r="427" spans="1:21" ht="14.4" customHeight="1" x14ac:dyDescent="0.3">
      <c r="A427" s="831">
        <v>30</v>
      </c>
      <c r="B427" s="832" t="s">
        <v>2476</v>
      </c>
      <c r="C427" s="832" t="s">
        <v>2484</v>
      </c>
      <c r="D427" s="833" t="s">
        <v>3515</v>
      </c>
      <c r="E427" s="834" t="s">
        <v>2494</v>
      </c>
      <c r="F427" s="832" t="s">
        <v>2477</v>
      </c>
      <c r="G427" s="832" t="s">
        <v>3081</v>
      </c>
      <c r="H427" s="832" t="s">
        <v>567</v>
      </c>
      <c r="I427" s="832" t="s">
        <v>3082</v>
      </c>
      <c r="J427" s="832" t="s">
        <v>1302</v>
      </c>
      <c r="K427" s="832" t="s">
        <v>2762</v>
      </c>
      <c r="L427" s="835">
        <v>42.08</v>
      </c>
      <c r="M427" s="835">
        <v>42.08</v>
      </c>
      <c r="N427" s="832">
        <v>1</v>
      </c>
      <c r="O427" s="836">
        <v>0.5</v>
      </c>
      <c r="P427" s="835"/>
      <c r="Q427" s="837">
        <v>0</v>
      </c>
      <c r="R427" s="832"/>
      <c r="S427" s="837">
        <v>0</v>
      </c>
      <c r="T427" s="836"/>
      <c r="U427" s="838">
        <v>0</v>
      </c>
    </row>
    <row r="428" spans="1:21" ht="14.4" customHeight="1" x14ac:dyDescent="0.3">
      <c r="A428" s="831">
        <v>30</v>
      </c>
      <c r="B428" s="832" t="s">
        <v>2476</v>
      </c>
      <c r="C428" s="832" t="s">
        <v>2484</v>
      </c>
      <c r="D428" s="833" t="s">
        <v>3515</v>
      </c>
      <c r="E428" s="834" t="s">
        <v>2494</v>
      </c>
      <c r="F428" s="832" t="s">
        <v>2477</v>
      </c>
      <c r="G428" s="832" t="s">
        <v>2638</v>
      </c>
      <c r="H428" s="832" t="s">
        <v>567</v>
      </c>
      <c r="I428" s="832" t="s">
        <v>3165</v>
      </c>
      <c r="J428" s="832" t="s">
        <v>2640</v>
      </c>
      <c r="K428" s="832" t="s">
        <v>3166</v>
      </c>
      <c r="L428" s="835">
        <v>59.56</v>
      </c>
      <c r="M428" s="835">
        <v>59.56</v>
      </c>
      <c r="N428" s="832">
        <v>1</v>
      </c>
      <c r="O428" s="836">
        <v>0.5</v>
      </c>
      <c r="P428" s="835"/>
      <c r="Q428" s="837">
        <v>0</v>
      </c>
      <c r="R428" s="832"/>
      <c r="S428" s="837">
        <v>0</v>
      </c>
      <c r="T428" s="836"/>
      <c r="U428" s="838">
        <v>0</v>
      </c>
    </row>
    <row r="429" spans="1:21" ht="14.4" customHeight="1" x14ac:dyDescent="0.3">
      <c r="A429" s="831">
        <v>30</v>
      </c>
      <c r="B429" s="832" t="s">
        <v>2476</v>
      </c>
      <c r="C429" s="832" t="s">
        <v>2484</v>
      </c>
      <c r="D429" s="833" t="s">
        <v>3515</v>
      </c>
      <c r="E429" s="834" t="s">
        <v>2494</v>
      </c>
      <c r="F429" s="832" t="s">
        <v>2477</v>
      </c>
      <c r="G429" s="832" t="s">
        <v>2653</v>
      </c>
      <c r="H429" s="832" t="s">
        <v>567</v>
      </c>
      <c r="I429" s="832" t="s">
        <v>3167</v>
      </c>
      <c r="J429" s="832" t="s">
        <v>3168</v>
      </c>
      <c r="K429" s="832" t="s">
        <v>3169</v>
      </c>
      <c r="L429" s="835">
        <v>34.07</v>
      </c>
      <c r="M429" s="835">
        <v>34.07</v>
      </c>
      <c r="N429" s="832">
        <v>1</v>
      </c>
      <c r="O429" s="836">
        <v>0.5</v>
      </c>
      <c r="P429" s="835"/>
      <c r="Q429" s="837">
        <v>0</v>
      </c>
      <c r="R429" s="832"/>
      <c r="S429" s="837">
        <v>0</v>
      </c>
      <c r="T429" s="836"/>
      <c r="U429" s="838">
        <v>0</v>
      </c>
    </row>
    <row r="430" spans="1:21" ht="14.4" customHeight="1" x14ac:dyDescent="0.3">
      <c r="A430" s="831">
        <v>30</v>
      </c>
      <c r="B430" s="832" t="s">
        <v>2476</v>
      </c>
      <c r="C430" s="832" t="s">
        <v>2484</v>
      </c>
      <c r="D430" s="833" t="s">
        <v>3515</v>
      </c>
      <c r="E430" s="834" t="s">
        <v>2494</v>
      </c>
      <c r="F430" s="832" t="s">
        <v>2477</v>
      </c>
      <c r="G430" s="832" t="s">
        <v>3170</v>
      </c>
      <c r="H430" s="832" t="s">
        <v>567</v>
      </c>
      <c r="I430" s="832" t="s">
        <v>3171</v>
      </c>
      <c r="J430" s="832" t="s">
        <v>1721</v>
      </c>
      <c r="K430" s="832" t="s">
        <v>3172</v>
      </c>
      <c r="L430" s="835">
        <v>98.2</v>
      </c>
      <c r="M430" s="835">
        <v>98.2</v>
      </c>
      <c r="N430" s="832">
        <v>1</v>
      </c>
      <c r="O430" s="836">
        <v>0.5</v>
      </c>
      <c r="P430" s="835"/>
      <c r="Q430" s="837">
        <v>0</v>
      </c>
      <c r="R430" s="832"/>
      <c r="S430" s="837">
        <v>0</v>
      </c>
      <c r="T430" s="836"/>
      <c r="U430" s="838">
        <v>0</v>
      </c>
    </row>
    <row r="431" spans="1:21" ht="14.4" customHeight="1" x14ac:dyDescent="0.3">
      <c r="A431" s="831">
        <v>30</v>
      </c>
      <c r="B431" s="832" t="s">
        <v>2476</v>
      </c>
      <c r="C431" s="832" t="s">
        <v>2484</v>
      </c>
      <c r="D431" s="833" t="s">
        <v>3515</v>
      </c>
      <c r="E431" s="834" t="s">
        <v>2494</v>
      </c>
      <c r="F431" s="832" t="s">
        <v>2477</v>
      </c>
      <c r="G431" s="832" t="s">
        <v>3173</v>
      </c>
      <c r="H431" s="832" t="s">
        <v>567</v>
      </c>
      <c r="I431" s="832" t="s">
        <v>3174</v>
      </c>
      <c r="J431" s="832" t="s">
        <v>735</v>
      </c>
      <c r="K431" s="832" t="s">
        <v>3175</v>
      </c>
      <c r="L431" s="835">
        <v>132</v>
      </c>
      <c r="M431" s="835">
        <v>132</v>
      </c>
      <c r="N431" s="832">
        <v>1</v>
      </c>
      <c r="O431" s="836">
        <v>0.5</v>
      </c>
      <c r="P431" s="835"/>
      <c r="Q431" s="837">
        <v>0</v>
      </c>
      <c r="R431" s="832"/>
      <c r="S431" s="837">
        <v>0</v>
      </c>
      <c r="T431" s="836"/>
      <c r="U431" s="838">
        <v>0</v>
      </c>
    </row>
    <row r="432" spans="1:21" ht="14.4" customHeight="1" x14ac:dyDescent="0.3">
      <c r="A432" s="831">
        <v>30</v>
      </c>
      <c r="B432" s="832" t="s">
        <v>2476</v>
      </c>
      <c r="C432" s="832" t="s">
        <v>2484</v>
      </c>
      <c r="D432" s="833" t="s">
        <v>3515</v>
      </c>
      <c r="E432" s="834" t="s">
        <v>2494</v>
      </c>
      <c r="F432" s="832" t="s">
        <v>2477</v>
      </c>
      <c r="G432" s="832" t="s">
        <v>2656</v>
      </c>
      <c r="H432" s="832" t="s">
        <v>567</v>
      </c>
      <c r="I432" s="832" t="s">
        <v>2657</v>
      </c>
      <c r="J432" s="832" t="s">
        <v>1236</v>
      </c>
      <c r="K432" s="832" t="s">
        <v>2161</v>
      </c>
      <c r="L432" s="835">
        <v>122.73</v>
      </c>
      <c r="M432" s="835">
        <v>368.19</v>
      </c>
      <c r="N432" s="832">
        <v>3</v>
      </c>
      <c r="O432" s="836">
        <v>1.5</v>
      </c>
      <c r="P432" s="835">
        <v>122.73</v>
      </c>
      <c r="Q432" s="837">
        <v>0.33333333333333337</v>
      </c>
      <c r="R432" s="832">
        <v>1</v>
      </c>
      <c r="S432" s="837">
        <v>0.33333333333333331</v>
      </c>
      <c r="T432" s="836">
        <v>0.5</v>
      </c>
      <c r="U432" s="838">
        <v>0.33333333333333331</v>
      </c>
    </row>
    <row r="433" spans="1:21" ht="14.4" customHeight="1" x14ac:dyDescent="0.3">
      <c r="A433" s="831">
        <v>30</v>
      </c>
      <c r="B433" s="832" t="s">
        <v>2476</v>
      </c>
      <c r="C433" s="832" t="s">
        <v>2484</v>
      </c>
      <c r="D433" s="833" t="s">
        <v>3515</v>
      </c>
      <c r="E433" s="834" t="s">
        <v>2494</v>
      </c>
      <c r="F433" s="832" t="s">
        <v>2477</v>
      </c>
      <c r="G433" s="832" t="s">
        <v>2658</v>
      </c>
      <c r="H433" s="832" t="s">
        <v>567</v>
      </c>
      <c r="I433" s="832" t="s">
        <v>3176</v>
      </c>
      <c r="J433" s="832" t="s">
        <v>1254</v>
      </c>
      <c r="K433" s="832" t="s">
        <v>2617</v>
      </c>
      <c r="L433" s="835">
        <v>156.61000000000001</v>
      </c>
      <c r="M433" s="835">
        <v>156.61000000000001</v>
      </c>
      <c r="N433" s="832">
        <v>1</v>
      </c>
      <c r="O433" s="836">
        <v>0.5</v>
      </c>
      <c r="P433" s="835"/>
      <c r="Q433" s="837">
        <v>0</v>
      </c>
      <c r="R433" s="832"/>
      <c r="S433" s="837">
        <v>0</v>
      </c>
      <c r="T433" s="836"/>
      <c r="U433" s="838">
        <v>0</v>
      </c>
    </row>
    <row r="434" spans="1:21" ht="14.4" customHeight="1" x14ac:dyDescent="0.3">
      <c r="A434" s="831">
        <v>30</v>
      </c>
      <c r="B434" s="832" t="s">
        <v>2476</v>
      </c>
      <c r="C434" s="832" t="s">
        <v>2484</v>
      </c>
      <c r="D434" s="833" t="s">
        <v>3515</v>
      </c>
      <c r="E434" s="834" t="s">
        <v>2494</v>
      </c>
      <c r="F434" s="832" t="s">
        <v>2477</v>
      </c>
      <c r="G434" s="832" t="s">
        <v>2947</v>
      </c>
      <c r="H434" s="832" t="s">
        <v>567</v>
      </c>
      <c r="I434" s="832" t="s">
        <v>3177</v>
      </c>
      <c r="J434" s="832" t="s">
        <v>3178</v>
      </c>
      <c r="K434" s="832" t="s">
        <v>3179</v>
      </c>
      <c r="L434" s="835">
        <v>65.989999999999995</v>
      </c>
      <c r="M434" s="835">
        <v>65.989999999999995</v>
      </c>
      <c r="N434" s="832">
        <v>1</v>
      </c>
      <c r="O434" s="836">
        <v>0.5</v>
      </c>
      <c r="P434" s="835"/>
      <c r="Q434" s="837">
        <v>0</v>
      </c>
      <c r="R434" s="832"/>
      <c r="S434" s="837">
        <v>0</v>
      </c>
      <c r="T434" s="836"/>
      <c r="U434" s="838">
        <v>0</v>
      </c>
    </row>
    <row r="435" spans="1:21" ht="14.4" customHeight="1" x14ac:dyDescent="0.3">
      <c r="A435" s="831">
        <v>30</v>
      </c>
      <c r="B435" s="832" t="s">
        <v>2476</v>
      </c>
      <c r="C435" s="832" t="s">
        <v>2484</v>
      </c>
      <c r="D435" s="833" t="s">
        <v>3515</v>
      </c>
      <c r="E435" s="834" t="s">
        <v>2494</v>
      </c>
      <c r="F435" s="832" t="s">
        <v>2477</v>
      </c>
      <c r="G435" s="832" t="s">
        <v>2661</v>
      </c>
      <c r="H435" s="832" t="s">
        <v>595</v>
      </c>
      <c r="I435" s="832" t="s">
        <v>1971</v>
      </c>
      <c r="J435" s="832" t="s">
        <v>1972</v>
      </c>
      <c r="K435" s="832" t="s">
        <v>1973</v>
      </c>
      <c r="L435" s="835">
        <v>131.32</v>
      </c>
      <c r="M435" s="835">
        <v>131.32</v>
      </c>
      <c r="N435" s="832">
        <v>1</v>
      </c>
      <c r="O435" s="836">
        <v>0.5</v>
      </c>
      <c r="P435" s="835"/>
      <c r="Q435" s="837">
        <v>0</v>
      </c>
      <c r="R435" s="832"/>
      <c r="S435" s="837">
        <v>0</v>
      </c>
      <c r="T435" s="836"/>
      <c r="U435" s="838">
        <v>0</v>
      </c>
    </row>
    <row r="436" spans="1:21" ht="14.4" customHeight="1" x14ac:dyDescent="0.3">
      <c r="A436" s="831">
        <v>30</v>
      </c>
      <c r="B436" s="832" t="s">
        <v>2476</v>
      </c>
      <c r="C436" s="832" t="s">
        <v>2484</v>
      </c>
      <c r="D436" s="833" t="s">
        <v>3515</v>
      </c>
      <c r="E436" s="834" t="s">
        <v>2494</v>
      </c>
      <c r="F436" s="832" t="s">
        <v>2477</v>
      </c>
      <c r="G436" s="832" t="s">
        <v>2958</v>
      </c>
      <c r="H436" s="832" t="s">
        <v>567</v>
      </c>
      <c r="I436" s="832" t="s">
        <v>2959</v>
      </c>
      <c r="J436" s="832" t="s">
        <v>805</v>
      </c>
      <c r="K436" s="832" t="s">
        <v>2960</v>
      </c>
      <c r="L436" s="835">
        <v>43.94</v>
      </c>
      <c r="M436" s="835">
        <v>43.94</v>
      </c>
      <c r="N436" s="832">
        <v>1</v>
      </c>
      <c r="O436" s="836">
        <v>0.5</v>
      </c>
      <c r="P436" s="835">
        <v>43.94</v>
      </c>
      <c r="Q436" s="837">
        <v>1</v>
      </c>
      <c r="R436" s="832">
        <v>1</v>
      </c>
      <c r="S436" s="837">
        <v>1</v>
      </c>
      <c r="T436" s="836">
        <v>0.5</v>
      </c>
      <c r="U436" s="838">
        <v>1</v>
      </c>
    </row>
    <row r="437" spans="1:21" ht="14.4" customHeight="1" x14ac:dyDescent="0.3">
      <c r="A437" s="831">
        <v>30</v>
      </c>
      <c r="B437" s="832" t="s">
        <v>2476</v>
      </c>
      <c r="C437" s="832" t="s">
        <v>2484</v>
      </c>
      <c r="D437" s="833" t="s">
        <v>3515</v>
      </c>
      <c r="E437" s="834" t="s">
        <v>2494</v>
      </c>
      <c r="F437" s="832" t="s">
        <v>2477</v>
      </c>
      <c r="G437" s="832" t="s">
        <v>2961</v>
      </c>
      <c r="H437" s="832" t="s">
        <v>567</v>
      </c>
      <c r="I437" s="832" t="s">
        <v>2962</v>
      </c>
      <c r="J437" s="832" t="s">
        <v>709</v>
      </c>
      <c r="K437" s="832" t="s">
        <v>2963</v>
      </c>
      <c r="L437" s="835">
        <v>311.02</v>
      </c>
      <c r="M437" s="835">
        <v>1244.08</v>
      </c>
      <c r="N437" s="832">
        <v>4</v>
      </c>
      <c r="O437" s="836">
        <v>2</v>
      </c>
      <c r="P437" s="835"/>
      <c r="Q437" s="837">
        <v>0</v>
      </c>
      <c r="R437" s="832"/>
      <c r="S437" s="837">
        <v>0</v>
      </c>
      <c r="T437" s="836"/>
      <c r="U437" s="838">
        <v>0</v>
      </c>
    </row>
    <row r="438" spans="1:21" ht="14.4" customHeight="1" x14ac:dyDescent="0.3">
      <c r="A438" s="831">
        <v>30</v>
      </c>
      <c r="B438" s="832" t="s">
        <v>2476</v>
      </c>
      <c r="C438" s="832" t="s">
        <v>2484</v>
      </c>
      <c r="D438" s="833" t="s">
        <v>3515</v>
      </c>
      <c r="E438" s="834" t="s">
        <v>2494</v>
      </c>
      <c r="F438" s="832" t="s">
        <v>2477</v>
      </c>
      <c r="G438" s="832" t="s">
        <v>3180</v>
      </c>
      <c r="H438" s="832" t="s">
        <v>595</v>
      </c>
      <c r="I438" s="832" t="s">
        <v>2381</v>
      </c>
      <c r="J438" s="832" t="s">
        <v>1590</v>
      </c>
      <c r="K438" s="832" t="s">
        <v>2382</v>
      </c>
      <c r="L438" s="835">
        <v>218.73</v>
      </c>
      <c r="M438" s="835">
        <v>218.73</v>
      </c>
      <c r="N438" s="832">
        <v>1</v>
      </c>
      <c r="O438" s="836">
        <v>0.5</v>
      </c>
      <c r="P438" s="835"/>
      <c r="Q438" s="837">
        <v>0</v>
      </c>
      <c r="R438" s="832"/>
      <c r="S438" s="837">
        <v>0</v>
      </c>
      <c r="T438" s="836"/>
      <c r="U438" s="838">
        <v>0</v>
      </c>
    </row>
    <row r="439" spans="1:21" ht="14.4" customHeight="1" x14ac:dyDescent="0.3">
      <c r="A439" s="831">
        <v>30</v>
      </c>
      <c r="B439" s="832" t="s">
        <v>2476</v>
      </c>
      <c r="C439" s="832" t="s">
        <v>2484</v>
      </c>
      <c r="D439" s="833" t="s">
        <v>3515</v>
      </c>
      <c r="E439" s="834" t="s">
        <v>2494</v>
      </c>
      <c r="F439" s="832" t="s">
        <v>2477</v>
      </c>
      <c r="G439" s="832" t="s">
        <v>2664</v>
      </c>
      <c r="H439" s="832" t="s">
        <v>595</v>
      </c>
      <c r="I439" s="832" t="s">
        <v>2665</v>
      </c>
      <c r="J439" s="832" t="s">
        <v>1939</v>
      </c>
      <c r="K439" s="832" t="s">
        <v>2666</v>
      </c>
      <c r="L439" s="835">
        <v>184.74</v>
      </c>
      <c r="M439" s="835">
        <v>369.48</v>
      </c>
      <c r="N439" s="832">
        <v>2</v>
      </c>
      <c r="O439" s="836">
        <v>1.5</v>
      </c>
      <c r="P439" s="835">
        <v>184.74</v>
      </c>
      <c r="Q439" s="837">
        <v>0.5</v>
      </c>
      <c r="R439" s="832">
        <v>1</v>
      </c>
      <c r="S439" s="837">
        <v>0.5</v>
      </c>
      <c r="T439" s="836">
        <v>0.5</v>
      </c>
      <c r="U439" s="838">
        <v>0.33333333333333331</v>
      </c>
    </row>
    <row r="440" spans="1:21" ht="14.4" customHeight="1" x14ac:dyDescent="0.3">
      <c r="A440" s="831">
        <v>30</v>
      </c>
      <c r="B440" s="832" t="s">
        <v>2476</v>
      </c>
      <c r="C440" s="832" t="s">
        <v>2484</v>
      </c>
      <c r="D440" s="833" t="s">
        <v>3515</v>
      </c>
      <c r="E440" s="834" t="s">
        <v>2494</v>
      </c>
      <c r="F440" s="832" t="s">
        <v>2477</v>
      </c>
      <c r="G440" s="832" t="s">
        <v>2664</v>
      </c>
      <c r="H440" s="832" t="s">
        <v>595</v>
      </c>
      <c r="I440" s="832" t="s">
        <v>2667</v>
      </c>
      <c r="J440" s="832" t="s">
        <v>2668</v>
      </c>
      <c r="K440" s="832" t="s">
        <v>2669</v>
      </c>
      <c r="L440" s="835">
        <v>120.61</v>
      </c>
      <c r="M440" s="835">
        <v>120.61</v>
      </c>
      <c r="N440" s="832">
        <v>1</v>
      </c>
      <c r="O440" s="836">
        <v>0.5</v>
      </c>
      <c r="P440" s="835"/>
      <c r="Q440" s="837">
        <v>0</v>
      </c>
      <c r="R440" s="832"/>
      <c r="S440" s="837">
        <v>0</v>
      </c>
      <c r="T440" s="836"/>
      <c r="U440" s="838">
        <v>0</v>
      </c>
    </row>
    <row r="441" spans="1:21" ht="14.4" customHeight="1" x14ac:dyDescent="0.3">
      <c r="A441" s="831">
        <v>30</v>
      </c>
      <c r="B441" s="832" t="s">
        <v>2476</v>
      </c>
      <c r="C441" s="832" t="s">
        <v>2484</v>
      </c>
      <c r="D441" s="833" t="s">
        <v>3515</v>
      </c>
      <c r="E441" s="834" t="s">
        <v>2494</v>
      </c>
      <c r="F441" s="832" t="s">
        <v>2477</v>
      </c>
      <c r="G441" s="832" t="s">
        <v>2673</v>
      </c>
      <c r="H441" s="832" t="s">
        <v>595</v>
      </c>
      <c r="I441" s="832" t="s">
        <v>2674</v>
      </c>
      <c r="J441" s="832" t="s">
        <v>1538</v>
      </c>
      <c r="K441" s="832" t="s">
        <v>2675</v>
      </c>
      <c r="L441" s="835">
        <v>2376.9299999999998</v>
      </c>
      <c r="M441" s="835">
        <v>2376.9299999999998</v>
      </c>
      <c r="N441" s="832">
        <v>1</v>
      </c>
      <c r="O441" s="836">
        <v>1</v>
      </c>
      <c r="P441" s="835"/>
      <c r="Q441" s="837">
        <v>0</v>
      </c>
      <c r="R441" s="832"/>
      <c r="S441" s="837">
        <v>0</v>
      </c>
      <c r="T441" s="836"/>
      <c r="U441" s="838">
        <v>0</v>
      </c>
    </row>
    <row r="442" spans="1:21" ht="14.4" customHeight="1" x14ac:dyDescent="0.3">
      <c r="A442" s="831">
        <v>30</v>
      </c>
      <c r="B442" s="832" t="s">
        <v>2476</v>
      </c>
      <c r="C442" s="832" t="s">
        <v>2484</v>
      </c>
      <c r="D442" s="833" t="s">
        <v>3515</v>
      </c>
      <c r="E442" s="834" t="s">
        <v>2494</v>
      </c>
      <c r="F442" s="832" t="s">
        <v>2477</v>
      </c>
      <c r="G442" s="832" t="s">
        <v>2676</v>
      </c>
      <c r="H442" s="832" t="s">
        <v>595</v>
      </c>
      <c r="I442" s="832" t="s">
        <v>2177</v>
      </c>
      <c r="J442" s="832" t="s">
        <v>2178</v>
      </c>
      <c r="K442" s="832" t="s">
        <v>2179</v>
      </c>
      <c r="L442" s="835">
        <v>50.32</v>
      </c>
      <c r="M442" s="835">
        <v>100.64</v>
      </c>
      <c r="N442" s="832">
        <v>2</v>
      </c>
      <c r="O442" s="836">
        <v>1</v>
      </c>
      <c r="P442" s="835"/>
      <c r="Q442" s="837">
        <v>0</v>
      </c>
      <c r="R442" s="832"/>
      <c r="S442" s="837">
        <v>0</v>
      </c>
      <c r="T442" s="836"/>
      <c r="U442" s="838">
        <v>0</v>
      </c>
    </row>
    <row r="443" spans="1:21" ht="14.4" customHeight="1" x14ac:dyDescent="0.3">
      <c r="A443" s="831">
        <v>30</v>
      </c>
      <c r="B443" s="832" t="s">
        <v>2476</v>
      </c>
      <c r="C443" s="832" t="s">
        <v>2484</v>
      </c>
      <c r="D443" s="833" t="s">
        <v>3515</v>
      </c>
      <c r="E443" s="834" t="s">
        <v>2494</v>
      </c>
      <c r="F443" s="832" t="s">
        <v>2477</v>
      </c>
      <c r="G443" s="832" t="s">
        <v>3085</v>
      </c>
      <c r="H443" s="832" t="s">
        <v>595</v>
      </c>
      <c r="I443" s="832" t="s">
        <v>2105</v>
      </c>
      <c r="J443" s="832" t="s">
        <v>1393</v>
      </c>
      <c r="K443" s="832" t="s">
        <v>2106</v>
      </c>
      <c r="L443" s="835">
        <v>225.06</v>
      </c>
      <c r="M443" s="835">
        <v>225.06</v>
      </c>
      <c r="N443" s="832">
        <v>1</v>
      </c>
      <c r="O443" s="836">
        <v>0.5</v>
      </c>
      <c r="P443" s="835"/>
      <c r="Q443" s="837">
        <v>0</v>
      </c>
      <c r="R443" s="832"/>
      <c r="S443" s="837">
        <v>0</v>
      </c>
      <c r="T443" s="836"/>
      <c r="U443" s="838">
        <v>0</v>
      </c>
    </row>
    <row r="444" spans="1:21" ht="14.4" customHeight="1" x14ac:dyDescent="0.3">
      <c r="A444" s="831">
        <v>30</v>
      </c>
      <c r="B444" s="832" t="s">
        <v>2476</v>
      </c>
      <c r="C444" s="832" t="s">
        <v>2484</v>
      </c>
      <c r="D444" s="833" t="s">
        <v>3515</v>
      </c>
      <c r="E444" s="834" t="s">
        <v>2494</v>
      </c>
      <c r="F444" s="832" t="s">
        <v>2477</v>
      </c>
      <c r="G444" s="832" t="s">
        <v>2677</v>
      </c>
      <c r="H444" s="832" t="s">
        <v>595</v>
      </c>
      <c r="I444" s="832" t="s">
        <v>3181</v>
      </c>
      <c r="J444" s="832" t="s">
        <v>791</v>
      </c>
      <c r="K444" s="832" t="s">
        <v>3182</v>
      </c>
      <c r="L444" s="835">
        <v>0</v>
      </c>
      <c r="M444" s="835">
        <v>0</v>
      </c>
      <c r="N444" s="832">
        <v>2</v>
      </c>
      <c r="O444" s="836">
        <v>1</v>
      </c>
      <c r="P444" s="835">
        <v>0</v>
      </c>
      <c r="Q444" s="837"/>
      <c r="R444" s="832">
        <v>1</v>
      </c>
      <c r="S444" s="837">
        <v>0.5</v>
      </c>
      <c r="T444" s="836">
        <v>0.5</v>
      </c>
      <c r="U444" s="838">
        <v>0.5</v>
      </c>
    </row>
    <row r="445" spans="1:21" ht="14.4" customHeight="1" x14ac:dyDescent="0.3">
      <c r="A445" s="831">
        <v>30</v>
      </c>
      <c r="B445" s="832" t="s">
        <v>2476</v>
      </c>
      <c r="C445" s="832" t="s">
        <v>2484</v>
      </c>
      <c r="D445" s="833" t="s">
        <v>3515</v>
      </c>
      <c r="E445" s="834" t="s">
        <v>2494</v>
      </c>
      <c r="F445" s="832" t="s">
        <v>2477</v>
      </c>
      <c r="G445" s="832" t="s">
        <v>3086</v>
      </c>
      <c r="H445" s="832" t="s">
        <v>595</v>
      </c>
      <c r="I445" s="832" t="s">
        <v>2215</v>
      </c>
      <c r="J445" s="832" t="s">
        <v>1095</v>
      </c>
      <c r="K445" s="832" t="s">
        <v>2216</v>
      </c>
      <c r="L445" s="835">
        <v>212.45</v>
      </c>
      <c r="M445" s="835">
        <v>212.45</v>
      </c>
      <c r="N445" s="832">
        <v>1</v>
      </c>
      <c r="O445" s="836">
        <v>0.5</v>
      </c>
      <c r="P445" s="835">
        <v>212.45</v>
      </c>
      <c r="Q445" s="837">
        <v>1</v>
      </c>
      <c r="R445" s="832">
        <v>1</v>
      </c>
      <c r="S445" s="837">
        <v>1</v>
      </c>
      <c r="T445" s="836">
        <v>0.5</v>
      </c>
      <c r="U445" s="838">
        <v>1</v>
      </c>
    </row>
    <row r="446" spans="1:21" ht="14.4" customHeight="1" x14ac:dyDescent="0.3">
      <c r="A446" s="831">
        <v>30</v>
      </c>
      <c r="B446" s="832" t="s">
        <v>2476</v>
      </c>
      <c r="C446" s="832" t="s">
        <v>2484</v>
      </c>
      <c r="D446" s="833" t="s">
        <v>3515</v>
      </c>
      <c r="E446" s="834" t="s">
        <v>2494</v>
      </c>
      <c r="F446" s="832" t="s">
        <v>2477</v>
      </c>
      <c r="G446" s="832" t="s">
        <v>2680</v>
      </c>
      <c r="H446" s="832" t="s">
        <v>595</v>
      </c>
      <c r="I446" s="832" t="s">
        <v>2426</v>
      </c>
      <c r="J446" s="832" t="s">
        <v>2102</v>
      </c>
      <c r="K446" s="832" t="s">
        <v>2427</v>
      </c>
      <c r="L446" s="835">
        <v>94.28</v>
      </c>
      <c r="M446" s="835">
        <v>94.28</v>
      </c>
      <c r="N446" s="832">
        <v>1</v>
      </c>
      <c r="O446" s="836">
        <v>0.5</v>
      </c>
      <c r="P446" s="835">
        <v>94.28</v>
      </c>
      <c r="Q446" s="837">
        <v>1</v>
      </c>
      <c r="R446" s="832">
        <v>1</v>
      </c>
      <c r="S446" s="837">
        <v>1</v>
      </c>
      <c r="T446" s="836">
        <v>0.5</v>
      </c>
      <c r="U446" s="838">
        <v>1</v>
      </c>
    </row>
    <row r="447" spans="1:21" ht="14.4" customHeight="1" x14ac:dyDescent="0.3">
      <c r="A447" s="831">
        <v>30</v>
      </c>
      <c r="B447" s="832" t="s">
        <v>2476</v>
      </c>
      <c r="C447" s="832" t="s">
        <v>2484</v>
      </c>
      <c r="D447" s="833" t="s">
        <v>3515</v>
      </c>
      <c r="E447" s="834" t="s">
        <v>2494</v>
      </c>
      <c r="F447" s="832" t="s">
        <v>2477</v>
      </c>
      <c r="G447" s="832" t="s">
        <v>2680</v>
      </c>
      <c r="H447" s="832" t="s">
        <v>595</v>
      </c>
      <c r="I447" s="832" t="s">
        <v>2428</v>
      </c>
      <c r="J447" s="832" t="s">
        <v>2099</v>
      </c>
      <c r="K447" s="832" t="s">
        <v>2429</v>
      </c>
      <c r="L447" s="835">
        <v>105.23</v>
      </c>
      <c r="M447" s="835">
        <v>105.23</v>
      </c>
      <c r="N447" s="832">
        <v>1</v>
      </c>
      <c r="O447" s="836">
        <v>0.5</v>
      </c>
      <c r="P447" s="835"/>
      <c r="Q447" s="837">
        <v>0</v>
      </c>
      <c r="R447" s="832"/>
      <c r="S447" s="837">
        <v>0</v>
      </c>
      <c r="T447" s="836"/>
      <c r="U447" s="838">
        <v>0</v>
      </c>
    </row>
    <row r="448" spans="1:21" ht="14.4" customHeight="1" x14ac:dyDescent="0.3">
      <c r="A448" s="831">
        <v>30</v>
      </c>
      <c r="B448" s="832" t="s">
        <v>2476</v>
      </c>
      <c r="C448" s="832" t="s">
        <v>2484</v>
      </c>
      <c r="D448" s="833" t="s">
        <v>3515</v>
      </c>
      <c r="E448" s="834" t="s">
        <v>2494</v>
      </c>
      <c r="F448" s="832" t="s">
        <v>2477</v>
      </c>
      <c r="G448" s="832" t="s">
        <v>2680</v>
      </c>
      <c r="H448" s="832" t="s">
        <v>595</v>
      </c>
      <c r="I448" s="832" t="s">
        <v>3183</v>
      </c>
      <c r="J448" s="832" t="s">
        <v>2099</v>
      </c>
      <c r="K448" s="832" t="s">
        <v>3184</v>
      </c>
      <c r="L448" s="835">
        <v>63.14</v>
      </c>
      <c r="M448" s="835">
        <v>63.14</v>
      </c>
      <c r="N448" s="832">
        <v>1</v>
      </c>
      <c r="O448" s="836">
        <v>0.5</v>
      </c>
      <c r="P448" s="835"/>
      <c r="Q448" s="837">
        <v>0</v>
      </c>
      <c r="R448" s="832"/>
      <c r="S448" s="837">
        <v>0</v>
      </c>
      <c r="T448" s="836"/>
      <c r="U448" s="838">
        <v>0</v>
      </c>
    </row>
    <row r="449" spans="1:21" ht="14.4" customHeight="1" x14ac:dyDescent="0.3">
      <c r="A449" s="831">
        <v>30</v>
      </c>
      <c r="B449" s="832" t="s">
        <v>2476</v>
      </c>
      <c r="C449" s="832" t="s">
        <v>2484</v>
      </c>
      <c r="D449" s="833" t="s">
        <v>3515</v>
      </c>
      <c r="E449" s="834" t="s">
        <v>2494</v>
      </c>
      <c r="F449" s="832" t="s">
        <v>2477</v>
      </c>
      <c r="G449" s="832" t="s">
        <v>3185</v>
      </c>
      <c r="H449" s="832" t="s">
        <v>567</v>
      </c>
      <c r="I449" s="832" t="s">
        <v>3186</v>
      </c>
      <c r="J449" s="832" t="s">
        <v>3187</v>
      </c>
      <c r="K449" s="832" t="s">
        <v>3188</v>
      </c>
      <c r="L449" s="835">
        <v>15.61</v>
      </c>
      <c r="M449" s="835">
        <v>15.61</v>
      </c>
      <c r="N449" s="832">
        <v>1</v>
      </c>
      <c r="O449" s="836">
        <v>0.5</v>
      </c>
      <c r="P449" s="835">
        <v>15.61</v>
      </c>
      <c r="Q449" s="837">
        <v>1</v>
      </c>
      <c r="R449" s="832">
        <v>1</v>
      </c>
      <c r="S449" s="837">
        <v>1</v>
      </c>
      <c r="T449" s="836">
        <v>0.5</v>
      </c>
      <c r="U449" s="838">
        <v>1</v>
      </c>
    </row>
    <row r="450" spans="1:21" ht="14.4" customHeight="1" x14ac:dyDescent="0.3">
      <c r="A450" s="831">
        <v>30</v>
      </c>
      <c r="B450" s="832" t="s">
        <v>2476</v>
      </c>
      <c r="C450" s="832" t="s">
        <v>2484</v>
      </c>
      <c r="D450" s="833" t="s">
        <v>3515</v>
      </c>
      <c r="E450" s="834" t="s">
        <v>2494</v>
      </c>
      <c r="F450" s="832" t="s">
        <v>2477</v>
      </c>
      <c r="G450" s="832" t="s">
        <v>2683</v>
      </c>
      <c r="H450" s="832" t="s">
        <v>567</v>
      </c>
      <c r="I450" s="832" t="s">
        <v>2684</v>
      </c>
      <c r="J450" s="832" t="s">
        <v>1048</v>
      </c>
      <c r="K450" s="832" t="s">
        <v>1049</v>
      </c>
      <c r="L450" s="835">
        <v>107.27</v>
      </c>
      <c r="M450" s="835">
        <v>321.81</v>
      </c>
      <c r="N450" s="832">
        <v>3</v>
      </c>
      <c r="O450" s="836">
        <v>0.5</v>
      </c>
      <c r="P450" s="835"/>
      <c r="Q450" s="837">
        <v>0</v>
      </c>
      <c r="R450" s="832"/>
      <c r="S450" s="837">
        <v>0</v>
      </c>
      <c r="T450" s="836"/>
      <c r="U450" s="838">
        <v>0</v>
      </c>
    </row>
    <row r="451" spans="1:21" ht="14.4" customHeight="1" x14ac:dyDescent="0.3">
      <c r="A451" s="831">
        <v>30</v>
      </c>
      <c r="B451" s="832" t="s">
        <v>2476</v>
      </c>
      <c r="C451" s="832" t="s">
        <v>2484</v>
      </c>
      <c r="D451" s="833" t="s">
        <v>3515</v>
      </c>
      <c r="E451" s="834" t="s">
        <v>2494</v>
      </c>
      <c r="F451" s="832" t="s">
        <v>2479</v>
      </c>
      <c r="G451" s="832" t="s">
        <v>3189</v>
      </c>
      <c r="H451" s="832" t="s">
        <v>567</v>
      </c>
      <c r="I451" s="832" t="s">
        <v>3190</v>
      </c>
      <c r="J451" s="832" t="s">
        <v>3191</v>
      </c>
      <c r="K451" s="832" t="s">
        <v>3192</v>
      </c>
      <c r="L451" s="835">
        <v>1200</v>
      </c>
      <c r="M451" s="835">
        <v>1200</v>
      </c>
      <c r="N451" s="832">
        <v>1</v>
      </c>
      <c r="O451" s="836">
        <v>1</v>
      </c>
      <c r="P451" s="835"/>
      <c r="Q451" s="837">
        <v>0</v>
      </c>
      <c r="R451" s="832"/>
      <c r="S451" s="837">
        <v>0</v>
      </c>
      <c r="T451" s="836"/>
      <c r="U451" s="838">
        <v>0</v>
      </c>
    </row>
    <row r="452" spans="1:21" ht="14.4" customHeight="1" x14ac:dyDescent="0.3">
      <c r="A452" s="831">
        <v>30</v>
      </c>
      <c r="B452" s="832" t="s">
        <v>2476</v>
      </c>
      <c r="C452" s="832" t="s">
        <v>2484</v>
      </c>
      <c r="D452" s="833" t="s">
        <v>3515</v>
      </c>
      <c r="E452" s="834" t="s">
        <v>2494</v>
      </c>
      <c r="F452" s="832" t="s">
        <v>2479</v>
      </c>
      <c r="G452" s="832" t="s">
        <v>3189</v>
      </c>
      <c r="H452" s="832" t="s">
        <v>567</v>
      </c>
      <c r="I452" s="832" t="s">
        <v>3193</v>
      </c>
      <c r="J452" s="832" t="s">
        <v>3194</v>
      </c>
      <c r="K452" s="832" t="s">
        <v>3195</v>
      </c>
      <c r="L452" s="835">
        <v>2000</v>
      </c>
      <c r="M452" s="835">
        <v>2000</v>
      </c>
      <c r="N452" s="832">
        <v>1</v>
      </c>
      <c r="O452" s="836">
        <v>1</v>
      </c>
      <c r="P452" s="835"/>
      <c r="Q452" s="837">
        <v>0</v>
      </c>
      <c r="R452" s="832"/>
      <c r="S452" s="837">
        <v>0</v>
      </c>
      <c r="T452" s="836"/>
      <c r="U452" s="838">
        <v>0</v>
      </c>
    </row>
    <row r="453" spans="1:21" ht="14.4" customHeight="1" x14ac:dyDescent="0.3">
      <c r="A453" s="831">
        <v>30</v>
      </c>
      <c r="B453" s="832" t="s">
        <v>2476</v>
      </c>
      <c r="C453" s="832" t="s">
        <v>2484</v>
      </c>
      <c r="D453" s="833" t="s">
        <v>3515</v>
      </c>
      <c r="E453" s="834" t="s">
        <v>2494</v>
      </c>
      <c r="F453" s="832" t="s">
        <v>2479</v>
      </c>
      <c r="G453" s="832" t="s">
        <v>3189</v>
      </c>
      <c r="H453" s="832" t="s">
        <v>567</v>
      </c>
      <c r="I453" s="832" t="s">
        <v>3196</v>
      </c>
      <c r="J453" s="832" t="s">
        <v>3197</v>
      </c>
      <c r="K453" s="832" t="s">
        <v>3198</v>
      </c>
      <c r="L453" s="835">
        <v>4000</v>
      </c>
      <c r="M453" s="835">
        <v>4000</v>
      </c>
      <c r="N453" s="832">
        <v>1</v>
      </c>
      <c r="O453" s="836">
        <v>1</v>
      </c>
      <c r="P453" s="835"/>
      <c r="Q453" s="837">
        <v>0</v>
      </c>
      <c r="R453" s="832"/>
      <c r="S453" s="837">
        <v>0</v>
      </c>
      <c r="T453" s="836"/>
      <c r="U453" s="838">
        <v>0</v>
      </c>
    </row>
    <row r="454" spans="1:21" ht="14.4" customHeight="1" x14ac:dyDescent="0.3">
      <c r="A454" s="831">
        <v>30</v>
      </c>
      <c r="B454" s="832" t="s">
        <v>2476</v>
      </c>
      <c r="C454" s="832" t="s">
        <v>2484</v>
      </c>
      <c r="D454" s="833" t="s">
        <v>3515</v>
      </c>
      <c r="E454" s="834" t="s">
        <v>2495</v>
      </c>
      <c r="F454" s="832" t="s">
        <v>2477</v>
      </c>
      <c r="G454" s="832" t="s">
        <v>2498</v>
      </c>
      <c r="H454" s="832" t="s">
        <v>595</v>
      </c>
      <c r="I454" s="832" t="s">
        <v>2157</v>
      </c>
      <c r="J454" s="832" t="s">
        <v>615</v>
      </c>
      <c r="K454" s="832" t="s">
        <v>616</v>
      </c>
      <c r="L454" s="835">
        <v>72.55</v>
      </c>
      <c r="M454" s="835">
        <v>72.55</v>
      </c>
      <c r="N454" s="832">
        <v>1</v>
      </c>
      <c r="O454" s="836">
        <v>0.5</v>
      </c>
      <c r="P454" s="835"/>
      <c r="Q454" s="837">
        <v>0</v>
      </c>
      <c r="R454" s="832"/>
      <c r="S454" s="837">
        <v>0</v>
      </c>
      <c r="T454" s="836"/>
      <c r="U454" s="838">
        <v>0</v>
      </c>
    </row>
    <row r="455" spans="1:21" ht="14.4" customHeight="1" x14ac:dyDescent="0.3">
      <c r="A455" s="831">
        <v>30</v>
      </c>
      <c r="B455" s="832" t="s">
        <v>2476</v>
      </c>
      <c r="C455" s="832" t="s">
        <v>2484</v>
      </c>
      <c r="D455" s="833" t="s">
        <v>3515</v>
      </c>
      <c r="E455" s="834" t="s">
        <v>2495</v>
      </c>
      <c r="F455" s="832" t="s">
        <v>2477</v>
      </c>
      <c r="G455" s="832" t="s">
        <v>2498</v>
      </c>
      <c r="H455" s="832" t="s">
        <v>595</v>
      </c>
      <c r="I455" s="832" t="s">
        <v>3029</v>
      </c>
      <c r="J455" s="832" t="s">
        <v>615</v>
      </c>
      <c r="K455" s="832" t="s">
        <v>2865</v>
      </c>
      <c r="L455" s="835">
        <v>21.76</v>
      </c>
      <c r="M455" s="835">
        <v>43.52</v>
      </c>
      <c r="N455" s="832">
        <v>2</v>
      </c>
      <c r="O455" s="836">
        <v>1</v>
      </c>
      <c r="P455" s="835">
        <v>21.76</v>
      </c>
      <c r="Q455" s="837">
        <v>0.5</v>
      </c>
      <c r="R455" s="832">
        <v>1</v>
      </c>
      <c r="S455" s="837">
        <v>0.5</v>
      </c>
      <c r="T455" s="836">
        <v>0.5</v>
      </c>
      <c r="U455" s="838">
        <v>0.5</v>
      </c>
    </row>
    <row r="456" spans="1:21" ht="14.4" customHeight="1" x14ac:dyDescent="0.3">
      <c r="A456" s="831">
        <v>30</v>
      </c>
      <c r="B456" s="832" t="s">
        <v>2476</v>
      </c>
      <c r="C456" s="832" t="s">
        <v>2484</v>
      </c>
      <c r="D456" s="833" t="s">
        <v>3515</v>
      </c>
      <c r="E456" s="834" t="s">
        <v>2495</v>
      </c>
      <c r="F456" s="832" t="s">
        <v>2477</v>
      </c>
      <c r="G456" s="832" t="s">
        <v>2498</v>
      </c>
      <c r="H456" s="832" t="s">
        <v>595</v>
      </c>
      <c r="I456" s="832" t="s">
        <v>2158</v>
      </c>
      <c r="J456" s="832" t="s">
        <v>615</v>
      </c>
      <c r="K456" s="832" t="s">
        <v>617</v>
      </c>
      <c r="L456" s="835">
        <v>65.28</v>
      </c>
      <c r="M456" s="835">
        <v>65.28</v>
      </c>
      <c r="N456" s="832">
        <v>1</v>
      </c>
      <c r="O456" s="836">
        <v>1</v>
      </c>
      <c r="P456" s="835">
        <v>65.28</v>
      </c>
      <c r="Q456" s="837">
        <v>1</v>
      </c>
      <c r="R456" s="832">
        <v>1</v>
      </c>
      <c r="S456" s="837">
        <v>1</v>
      </c>
      <c r="T456" s="836">
        <v>1</v>
      </c>
      <c r="U456" s="838">
        <v>1</v>
      </c>
    </row>
    <row r="457" spans="1:21" ht="14.4" customHeight="1" x14ac:dyDescent="0.3">
      <c r="A457" s="831">
        <v>30</v>
      </c>
      <c r="B457" s="832" t="s">
        <v>2476</v>
      </c>
      <c r="C457" s="832" t="s">
        <v>2484</v>
      </c>
      <c r="D457" s="833" t="s">
        <v>3515</v>
      </c>
      <c r="E457" s="834" t="s">
        <v>2495</v>
      </c>
      <c r="F457" s="832" t="s">
        <v>2477</v>
      </c>
      <c r="G457" s="832" t="s">
        <v>2504</v>
      </c>
      <c r="H457" s="832" t="s">
        <v>595</v>
      </c>
      <c r="I457" s="832" t="s">
        <v>2018</v>
      </c>
      <c r="J457" s="832" t="s">
        <v>2019</v>
      </c>
      <c r="K457" s="832" t="s">
        <v>2020</v>
      </c>
      <c r="L457" s="835">
        <v>31.09</v>
      </c>
      <c r="M457" s="835">
        <v>31.09</v>
      </c>
      <c r="N457" s="832">
        <v>1</v>
      </c>
      <c r="O457" s="836">
        <v>0.5</v>
      </c>
      <c r="P457" s="835"/>
      <c r="Q457" s="837">
        <v>0</v>
      </c>
      <c r="R457" s="832"/>
      <c r="S457" s="837">
        <v>0</v>
      </c>
      <c r="T457" s="836"/>
      <c r="U457" s="838">
        <v>0</v>
      </c>
    </row>
    <row r="458" spans="1:21" ht="14.4" customHeight="1" x14ac:dyDescent="0.3">
      <c r="A458" s="831">
        <v>30</v>
      </c>
      <c r="B458" s="832" t="s">
        <v>2476</v>
      </c>
      <c r="C458" s="832" t="s">
        <v>2484</v>
      </c>
      <c r="D458" s="833" t="s">
        <v>3515</v>
      </c>
      <c r="E458" s="834" t="s">
        <v>2495</v>
      </c>
      <c r="F458" s="832" t="s">
        <v>2477</v>
      </c>
      <c r="G458" s="832" t="s">
        <v>2505</v>
      </c>
      <c r="H458" s="832" t="s">
        <v>595</v>
      </c>
      <c r="I458" s="832" t="s">
        <v>3199</v>
      </c>
      <c r="J458" s="832" t="s">
        <v>2702</v>
      </c>
      <c r="K458" s="832" t="s">
        <v>2406</v>
      </c>
      <c r="L458" s="835">
        <v>278.63</v>
      </c>
      <c r="M458" s="835">
        <v>278.63</v>
      </c>
      <c r="N458" s="832">
        <v>1</v>
      </c>
      <c r="O458" s="836">
        <v>0.5</v>
      </c>
      <c r="P458" s="835">
        <v>278.63</v>
      </c>
      <c r="Q458" s="837">
        <v>1</v>
      </c>
      <c r="R458" s="832">
        <v>1</v>
      </c>
      <c r="S458" s="837">
        <v>1</v>
      </c>
      <c r="T458" s="836">
        <v>0.5</v>
      </c>
      <c r="U458" s="838">
        <v>1</v>
      </c>
    </row>
    <row r="459" spans="1:21" ht="14.4" customHeight="1" x14ac:dyDescent="0.3">
      <c r="A459" s="831">
        <v>30</v>
      </c>
      <c r="B459" s="832" t="s">
        <v>2476</v>
      </c>
      <c r="C459" s="832" t="s">
        <v>2484</v>
      </c>
      <c r="D459" s="833" t="s">
        <v>3515</v>
      </c>
      <c r="E459" s="834" t="s">
        <v>2495</v>
      </c>
      <c r="F459" s="832" t="s">
        <v>2477</v>
      </c>
      <c r="G459" s="832" t="s">
        <v>2505</v>
      </c>
      <c r="H459" s="832" t="s">
        <v>595</v>
      </c>
      <c r="I459" s="832" t="s">
        <v>2411</v>
      </c>
      <c r="J459" s="832" t="s">
        <v>2078</v>
      </c>
      <c r="K459" s="832" t="s">
        <v>2412</v>
      </c>
      <c r="L459" s="835">
        <v>139.77000000000001</v>
      </c>
      <c r="M459" s="835">
        <v>139.77000000000001</v>
      </c>
      <c r="N459" s="832">
        <v>1</v>
      </c>
      <c r="O459" s="836">
        <v>0.5</v>
      </c>
      <c r="P459" s="835">
        <v>139.77000000000001</v>
      </c>
      <c r="Q459" s="837">
        <v>1</v>
      </c>
      <c r="R459" s="832">
        <v>1</v>
      </c>
      <c r="S459" s="837">
        <v>1</v>
      </c>
      <c r="T459" s="836">
        <v>0.5</v>
      </c>
      <c r="U459" s="838">
        <v>1</v>
      </c>
    </row>
    <row r="460" spans="1:21" ht="14.4" customHeight="1" x14ac:dyDescent="0.3">
      <c r="A460" s="831">
        <v>30</v>
      </c>
      <c r="B460" s="832" t="s">
        <v>2476</v>
      </c>
      <c r="C460" s="832" t="s">
        <v>2484</v>
      </c>
      <c r="D460" s="833" t="s">
        <v>3515</v>
      </c>
      <c r="E460" s="834" t="s">
        <v>2495</v>
      </c>
      <c r="F460" s="832" t="s">
        <v>2477</v>
      </c>
      <c r="G460" s="832" t="s">
        <v>2505</v>
      </c>
      <c r="H460" s="832" t="s">
        <v>595</v>
      </c>
      <c r="I460" s="832" t="s">
        <v>2413</v>
      </c>
      <c r="J460" s="832" t="s">
        <v>2078</v>
      </c>
      <c r="K460" s="832" t="s">
        <v>2414</v>
      </c>
      <c r="L460" s="835">
        <v>279.52999999999997</v>
      </c>
      <c r="M460" s="835">
        <v>559.05999999999995</v>
      </c>
      <c r="N460" s="832">
        <v>2</v>
      </c>
      <c r="O460" s="836">
        <v>1</v>
      </c>
      <c r="P460" s="835"/>
      <c r="Q460" s="837">
        <v>0</v>
      </c>
      <c r="R460" s="832"/>
      <c r="S460" s="837">
        <v>0</v>
      </c>
      <c r="T460" s="836"/>
      <c r="U460" s="838">
        <v>0</v>
      </c>
    </row>
    <row r="461" spans="1:21" ht="14.4" customHeight="1" x14ac:dyDescent="0.3">
      <c r="A461" s="831">
        <v>30</v>
      </c>
      <c r="B461" s="832" t="s">
        <v>2476</v>
      </c>
      <c r="C461" s="832" t="s">
        <v>2484</v>
      </c>
      <c r="D461" s="833" t="s">
        <v>3515</v>
      </c>
      <c r="E461" s="834" t="s">
        <v>2495</v>
      </c>
      <c r="F461" s="832" t="s">
        <v>2477</v>
      </c>
      <c r="G461" s="832" t="s">
        <v>2505</v>
      </c>
      <c r="H461" s="832" t="s">
        <v>595</v>
      </c>
      <c r="I461" s="832" t="s">
        <v>2082</v>
      </c>
      <c r="J461" s="832" t="s">
        <v>2078</v>
      </c>
      <c r="K461" s="832" t="s">
        <v>2083</v>
      </c>
      <c r="L461" s="835">
        <v>93.18</v>
      </c>
      <c r="M461" s="835">
        <v>93.18</v>
      </c>
      <c r="N461" s="832">
        <v>1</v>
      </c>
      <c r="O461" s="836">
        <v>0.5</v>
      </c>
      <c r="P461" s="835"/>
      <c r="Q461" s="837">
        <v>0</v>
      </c>
      <c r="R461" s="832"/>
      <c r="S461" s="837">
        <v>0</v>
      </c>
      <c r="T461" s="836"/>
      <c r="U461" s="838">
        <v>0</v>
      </c>
    </row>
    <row r="462" spans="1:21" ht="14.4" customHeight="1" x14ac:dyDescent="0.3">
      <c r="A462" s="831">
        <v>30</v>
      </c>
      <c r="B462" s="832" t="s">
        <v>2476</v>
      </c>
      <c r="C462" s="832" t="s">
        <v>2484</v>
      </c>
      <c r="D462" s="833" t="s">
        <v>3515</v>
      </c>
      <c r="E462" s="834" t="s">
        <v>2495</v>
      </c>
      <c r="F462" s="832" t="s">
        <v>2477</v>
      </c>
      <c r="G462" s="832" t="s">
        <v>3031</v>
      </c>
      <c r="H462" s="832" t="s">
        <v>595</v>
      </c>
      <c r="I462" s="832" t="s">
        <v>3200</v>
      </c>
      <c r="J462" s="832" t="s">
        <v>3201</v>
      </c>
      <c r="K462" s="832" t="s">
        <v>3202</v>
      </c>
      <c r="L462" s="835">
        <v>129.75</v>
      </c>
      <c r="M462" s="835">
        <v>129.75</v>
      </c>
      <c r="N462" s="832">
        <v>1</v>
      </c>
      <c r="O462" s="836">
        <v>0.5</v>
      </c>
      <c r="P462" s="835"/>
      <c r="Q462" s="837">
        <v>0</v>
      </c>
      <c r="R462" s="832"/>
      <c r="S462" s="837">
        <v>0</v>
      </c>
      <c r="T462" s="836"/>
      <c r="U462" s="838">
        <v>0</v>
      </c>
    </row>
    <row r="463" spans="1:21" ht="14.4" customHeight="1" x14ac:dyDescent="0.3">
      <c r="A463" s="831">
        <v>30</v>
      </c>
      <c r="B463" s="832" t="s">
        <v>2476</v>
      </c>
      <c r="C463" s="832" t="s">
        <v>2484</v>
      </c>
      <c r="D463" s="833" t="s">
        <v>3515</v>
      </c>
      <c r="E463" s="834" t="s">
        <v>2495</v>
      </c>
      <c r="F463" s="832" t="s">
        <v>2477</v>
      </c>
      <c r="G463" s="832" t="s">
        <v>2512</v>
      </c>
      <c r="H463" s="832" t="s">
        <v>595</v>
      </c>
      <c r="I463" s="832" t="s">
        <v>2373</v>
      </c>
      <c r="J463" s="832" t="s">
        <v>2001</v>
      </c>
      <c r="K463" s="832" t="s">
        <v>2374</v>
      </c>
      <c r="L463" s="835">
        <v>229.38</v>
      </c>
      <c r="M463" s="835">
        <v>229.38</v>
      </c>
      <c r="N463" s="832">
        <v>1</v>
      </c>
      <c r="O463" s="836">
        <v>0.5</v>
      </c>
      <c r="P463" s="835">
        <v>229.38</v>
      </c>
      <c r="Q463" s="837">
        <v>1</v>
      </c>
      <c r="R463" s="832">
        <v>1</v>
      </c>
      <c r="S463" s="837">
        <v>1</v>
      </c>
      <c r="T463" s="836">
        <v>0.5</v>
      </c>
      <c r="U463" s="838">
        <v>1</v>
      </c>
    </row>
    <row r="464" spans="1:21" ht="14.4" customHeight="1" x14ac:dyDescent="0.3">
      <c r="A464" s="831">
        <v>30</v>
      </c>
      <c r="B464" s="832" t="s">
        <v>2476</v>
      </c>
      <c r="C464" s="832" t="s">
        <v>2484</v>
      </c>
      <c r="D464" s="833" t="s">
        <v>3515</v>
      </c>
      <c r="E464" s="834" t="s">
        <v>2495</v>
      </c>
      <c r="F464" s="832" t="s">
        <v>2477</v>
      </c>
      <c r="G464" s="832" t="s">
        <v>2516</v>
      </c>
      <c r="H464" s="832" t="s">
        <v>595</v>
      </c>
      <c r="I464" s="832" t="s">
        <v>2005</v>
      </c>
      <c r="J464" s="832" t="s">
        <v>1501</v>
      </c>
      <c r="K464" s="832" t="s">
        <v>2006</v>
      </c>
      <c r="L464" s="835">
        <v>35.11</v>
      </c>
      <c r="M464" s="835">
        <v>105.33</v>
      </c>
      <c r="N464" s="832">
        <v>3</v>
      </c>
      <c r="O464" s="836">
        <v>1.5</v>
      </c>
      <c r="P464" s="835">
        <v>70.22</v>
      </c>
      <c r="Q464" s="837">
        <v>0.66666666666666663</v>
      </c>
      <c r="R464" s="832">
        <v>2</v>
      </c>
      <c r="S464" s="837">
        <v>0.66666666666666663</v>
      </c>
      <c r="T464" s="836">
        <v>1</v>
      </c>
      <c r="U464" s="838">
        <v>0.66666666666666663</v>
      </c>
    </row>
    <row r="465" spans="1:21" ht="14.4" customHeight="1" x14ac:dyDescent="0.3">
      <c r="A465" s="831">
        <v>30</v>
      </c>
      <c r="B465" s="832" t="s">
        <v>2476</v>
      </c>
      <c r="C465" s="832" t="s">
        <v>2484</v>
      </c>
      <c r="D465" s="833" t="s">
        <v>3515</v>
      </c>
      <c r="E465" s="834" t="s">
        <v>2495</v>
      </c>
      <c r="F465" s="832" t="s">
        <v>2477</v>
      </c>
      <c r="G465" s="832" t="s">
        <v>2713</v>
      </c>
      <c r="H465" s="832" t="s">
        <v>567</v>
      </c>
      <c r="I465" s="832" t="s">
        <v>2717</v>
      </c>
      <c r="J465" s="832" t="s">
        <v>2715</v>
      </c>
      <c r="K465" s="832" t="s">
        <v>1011</v>
      </c>
      <c r="L465" s="835">
        <v>0</v>
      </c>
      <c r="M465" s="835">
        <v>0</v>
      </c>
      <c r="N465" s="832">
        <v>1</v>
      </c>
      <c r="O465" s="836">
        <v>0.5</v>
      </c>
      <c r="P465" s="835">
        <v>0</v>
      </c>
      <c r="Q465" s="837"/>
      <c r="R465" s="832">
        <v>1</v>
      </c>
      <c r="S465" s="837">
        <v>1</v>
      </c>
      <c r="T465" s="836">
        <v>0.5</v>
      </c>
      <c r="U465" s="838">
        <v>1</v>
      </c>
    </row>
    <row r="466" spans="1:21" ht="14.4" customHeight="1" x14ac:dyDescent="0.3">
      <c r="A466" s="831">
        <v>30</v>
      </c>
      <c r="B466" s="832" t="s">
        <v>2476</v>
      </c>
      <c r="C466" s="832" t="s">
        <v>2484</v>
      </c>
      <c r="D466" s="833" t="s">
        <v>3515</v>
      </c>
      <c r="E466" s="834" t="s">
        <v>2495</v>
      </c>
      <c r="F466" s="832" t="s">
        <v>2477</v>
      </c>
      <c r="G466" s="832" t="s">
        <v>2519</v>
      </c>
      <c r="H466" s="832" t="s">
        <v>567</v>
      </c>
      <c r="I466" s="832" t="s">
        <v>3203</v>
      </c>
      <c r="J466" s="832" t="s">
        <v>3204</v>
      </c>
      <c r="K466" s="832" t="s">
        <v>2511</v>
      </c>
      <c r="L466" s="835">
        <v>0</v>
      </c>
      <c r="M466" s="835">
        <v>0</v>
      </c>
      <c r="N466" s="832">
        <v>2</v>
      </c>
      <c r="O466" s="836">
        <v>1</v>
      </c>
      <c r="P466" s="835"/>
      <c r="Q466" s="837"/>
      <c r="R466" s="832"/>
      <c r="S466" s="837">
        <v>0</v>
      </c>
      <c r="T466" s="836"/>
      <c r="U466" s="838">
        <v>0</v>
      </c>
    </row>
    <row r="467" spans="1:21" ht="14.4" customHeight="1" x14ac:dyDescent="0.3">
      <c r="A467" s="831">
        <v>30</v>
      </c>
      <c r="B467" s="832" t="s">
        <v>2476</v>
      </c>
      <c r="C467" s="832" t="s">
        <v>2484</v>
      </c>
      <c r="D467" s="833" t="s">
        <v>3515</v>
      </c>
      <c r="E467" s="834" t="s">
        <v>2495</v>
      </c>
      <c r="F467" s="832" t="s">
        <v>2477</v>
      </c>
      <c r="G467" s="832" t="s">
        <v>2522</v>
      </c>
      <c r="H467" s="832" t="s">
        <v>595</v>
      </c>
      <c r="I467" s="832" t="s">
        <v>2523</v>
      </c>
      <c r="J467" s="832" t="s">
        <v>729</v>
      </c>
      <c r="K467" s="832" t="s">
        <v>730</v>
      </c>
      <c r="L467" s="835">
        <v>65.989999999999995</v>
      </c>
      <c r="M467" s="835">
        <v>131.97999999999999</v>
      </c>
      <c r="N467" s="832">
        <v>2</v>
      </c>
      <c r="O467" s="836">
        <v>0.5</v>
      </c>
      <c r="P467" s="835"/>
      <c r="Q467" s="837">
        <v>0</v>
      </c>
      <c r="R467" s="832"/>
      <c r="S467" s="837">
        <v>0</v>
      </c>
      <c r="T467" s="836"/>
      <c r="U467" s="838">
        <v>0</v>
      </c>
    </row>
    <row r="468" spans="1:21" ht="14.4" customHeight="1" x14ac:dyDescent="0.3">
      <c r="A468" s="831">
        <v>30</v>
      </c>
      <c r="B468" s="832" t="s">
        <v>2476</v>
      </c>
      <c r="C468" s="832" t="s">
        <v>2484</v>
      </c>
      <c r="D468" s="833" t="s">
        <v>3515</v>
      </c>
      <c r="E468" s="834" t="s">
        <v>2495</v>
      </c>
      <c r="F468" s="832" t="s">
        <v>2477</v>
      </c>
      <c r="G468" s="832" t="s">
        <v>2537</v>
      </c>
      <c r="H468" s="832" t="s">
        <v>567</v>
      </c>
      <c r="I468" s="832" t="s">
        <v>2538</v>
      </c>
      <c r="J468" s="832" t="s">
        <v>760</v>
      </c>
      <c r="K468" s="832" t="s">
        <v>2539</v>
      </c>
      <c r="L468" s="835">
        <v>91.11</v>
      </c>
      <c r="M468" s="835">
        <v>546.66</v>
      </c>
      <c r="N468" s="832">
        <v>6</v>
      </c>
      <c r="O468" s="836">
        <v>3</v>
      </c>
      <c r="P468" s="835">
        <v>91.11</v>
      </c>
      <c r="Q468" s="837">
        <v>0.16666666666666669</v>
      </c>
      <c r="R468" s="832">
        <v>1</v>
      </c>
      <c r="S468" s="837">
        <v>0.16666666666666666</v>
      </c>
      <c r="T468" s="836">
        <v>0.5</v>
      </c>
      <c r="U468" s="838">
        <v>0.16666666666666666</v>
      </c>
    </row>
    <row r="469" spans="1:21" ht="14.4" customHeight="1" x14ac:dyDescent="0.3">
      <c r="A469" s="831">
        <v>30</v>
      </c>
      <c r="B469" s="832" t="s">
        <v>2476</v>
      </c>
      <c r="C469" s="832" t="s">
        <v>2484</v>
      </c>
      <c r="D469" s="833" t="s">
        <v>3515</v>
      </c>
      <c r="E469" s="834" t="s">
        <v>2495</v>
      </c>
      <c r="F469" s="832" t="s">
        <v>2477</v>
      </c>
      <c r="G469" s="832" t="s">
        <v>2537</v>
      </c>
      <c r="H469" s="832" t="s">
        <v>567</v>
      </c>
      <c r="I469" s="832" t="s">
        <v>3205</v>
      </c>
      <c r="J469" s="832" t="s">
        <v>760</v>
      </c>
      <c r="K469" s="832" t="s">
        <v>3034</v>
      </c>
      <c r="L469" s="835">
        <v>182.22</v>
      </c>
      <c r="M469" s="835">
        <v>182.22</v>
      </c>
      <c r="N469" s="832">
        <v>1</v>
      </c>
      <c r="O469" s="836">
        <v>0.5</v>
      </c>
      <c r="P469" s="835">
        <v>182.22</v>
      </c>
      <c r="Q469" s="837">
        <v>1</v>
      </c>
      <c r="R469" s="832">
        <v>1</v>
      </c>
      <c r="S469" s="837">
        <v>1</v>
      </c>
      <c r="T469" s="836">
        <v>0.5</v>
      </c>
      <c r="U469" s="838">
        <v>1</v>
      </c>
    </row>
    <row r="470" spans="1:21" ht="14.4" customHeight="1" x14ac:dyDescent="0.3">
      <c r="A470" s="831">
        <v>30</v>
      </c>
      <c r="B470" s="832" t="s">
        <v>2476</v>
      </c>
      <c r="C470" s="832" t="s">
        <v>2484</v>
      </c>
      <c r="D470" s="833" t="s">
        <v>3515</v>
      </c>
      <c r="E470" s="834" t="s">
        <v>2495</v>
      </c>
      <c r="F470" s="832" t="s">
        <v>2477</v>
      </c>
      <c r="G470" s="832" t="s">
        <v>2537</v>
      </c>
      <c r="H470" s="832" t="s">
        <v>567</v>
      </c>
      <c r="I470" s="832" t="s">
        <v>3206</v>
      </c>
      <c r="J470" s="832" t="s">
        <v>760</v>
      </c>
      <c r="K470" s="832" t="s">
        <v>3207</v>
      </c>
      <c r="L470" s="835">
        <v>273.33</v>
      </c>
      <c r="M470" s="835">
        <v>273.33</v>
      </c>
      <c r="N470" s="832">
        <v>1</v>
      </c>
      <c r="O470" s="836">
        <v>0.5</v>
      </c>
      <c r="P470" s="835"/>
      <c r="Q470" s="837">
        <v>0</v>
      </c>
      <c r="R470" s="832"/>
      <c r="S470" s="837">
        <v>0</v>
      </c>
      <c r="T470" s="836"/>
      <c r="U470" s="838">
        <v>0</v>
      </c>
    </row>
    <row r="471" spans="1:21" ht="14.4" customHeight="1" x14ac:dyDescent="0.3">
      <c r="A471" s="831">
        <v>30</v>
      </c>
      <c r="B471" s="832" t="s">
        <v>2476</v>
      </c>
      <c r="C471" s="832" t="s">
        <v>2484</v>
      </c>
      <c r="D471" s="833" t="s">
        <v>3515</v>
      </c>
      <c r="E471" s="834" t="s">
        <v>2495</v>
      </c>
      <c r="F471" s="832" t="s">
        <v>2477</v>
      </c>
      <c r="G471" s="832" t="s">
        <v>3122</v>
      </c>
      <c r="H471" s="832" t="s">
        <v>595</v>
      </c>
      <c r="I471" s="832" t="s">
        <v>3208</v>
      </c>
      <c r="J471" s="832" t="s">
        <v>2270</v>
      </c>
      <c r="K471" s="832" t="s">
        <v>3209</v>
      </c>
      <c r="L471" s="835">
        <v>1585.33</v>
      </c>
      <c r="M471" s="835">
        <v>1585.33</v>
      </c>
      <c r="N471" s="832">
        <v>1</v>
      </c>
      <c r="O471" s="836">
        <v>0.5</v>
      </c>
      <c r="P471" s="835">
        <v>1585.33</v>
      </c>
      <c r="Q471" s="837">
        <v>1</v>
      </c>
      <c r="R471" s="832">
        <v>1</v>
      </c>
      <c r="S471" s="837">
        <v>1</v>
      </c>
      <c r="T471" s="836">
        <v>0.5</v>
      </c>
      <c r="U471" s="838">
        <v>1</v>
      </c>
    </row>
    <row r="472" spans="1:21" ht="14.4" customHeight="1" x14ac:dyDescent="0.3">
      <c r="A472" s="831">
        <v>30</v>
      </c>
      <c r="B472" s="832" t="s">
        <v>2476</v>
      </c>
      <c r="C472" s="832" t="s">
        <v>2484</v>
      </c>
      <c r="D472" s="833" t="s">
        <v>3515</v>
      </c>
      <c r="E472" s="834" t="s">
        <v>2495</v>
      </c>
      <c r="F472" s="832" t="s">
        <v>2477</v>
      </c>
      <c r="G472" s="832" t="s">
        <v>2744</v>
      </c>
      <c r="H472" s="832" t="s">
        <v>567</v>
      </c>
      <c r="I472" s="832" t="s">
        <v>2748</v>
      </c>
      <c r="J472" s="832" t="s">
        <v>1423</v>
      </c>
      <c r="K472" s="832" t="s">
        <v>2749</v>
      </c>
      <c r="L472" s="835">
        <v>46.75</v>
      </c>
      <c r="M472" s="835">
        <v>93.5</v>
      </c>
      <c r="N472" s="832">
        <v>2</v>
      </c>
      <c r="O472" s="836">
        <v>0.5</v>
      </c>
      <c r="P472" s="835"/>
      <c r="Q472" s="837">
        <v>0</v>
      </c>
      <c r="R472" s="832"/>
      <c r="S472" s="837">
        <v>0</v>
      </c>
      <c r="T472" s="836"/>
      <c r="U472" s="838">
        <v>0</v>
      </c>
    </row>
    <row r="473" spans="1:21" ht="14.4" customHeight="1" x14ac:dyDescent="0.3">
      <c r="A473" s="831">
        <v>30</v>
      </c>
      <c r="B473" s="832" t="s">
        <v>2476</v>
      </c>
      <c r="C473" s="832" t="s">
        <v>2484</v>
      </c>
      <c r="D473" s="833" t="s">
        <v>3515</v>
      </c>
      <c r="E473" s="834" t="s">
        <v>2495</v>
      </c>
      <c r="F473" s="832" t="s">
        <v>2477</v>
      </c>
      <c r="G473" s="832" t="s">
        <v>2547</v>
      </c>
      <c r="H473" s="832" t="s">
        <v>595</v>
      </c>
      <c r="I473" s="832" t="s">
        <v>2421</v>
      </c>
      <c r="J473" s="832" t="s">
        <v>1612</v>
      </c>
      <c r="K473" s="832" t="s">
        <v>1613</v>
      </c>
      <c r="L473" s="835">
        <v>185.34</v>
      </c>
      <c r="M473" s="835">
        <v>185.34</v>
      </c>
      <c r="N473" s="832">
        <v>1</v>
      </c>
      <c r="O473" s="836">
        <v>0.5</v>
      </c>
      <c r="P473" s="835"/>
      <c r="Q473" s="837">
        <v>0</v>
      </c>
      <c r="R473" s="832"/>
      <c r="S473" s="837">
        <v>0</v>
      </c>
      <c r="T473" s="836"/>
      <c r="U473" s="838">
        <v>0</v>
      </c>
    </row>
    <row r="474" spans="1:21" ht="14.4" customHeight="1" x14ac:dyDescent="0.3">
      <c r="A474" s="831">
        <v>30</v>
      </c>
      <c r="B474" s="832" t="s">
        <v>2476</v>
      </c>
      <c r="C474" s="832" t="s">
        <v>2484</v>
      </c>
      <c r="D474" s="833" t="s">
        <v>3515</v>
      </c>
      <c r="E474" s="834" t="s">
        <v>2495</v>
      </c>
      <c r="F474" s="832" t="s">
        <v>2477</v>
      </c>
      <c r="G474" s="832" t="s">
        <v>3210</v>
      </c>
      <c r="H474" s="832" t="s">
        <v>567</v>
      </c>
      <c r="I474" s="832" t="s">
        <v>3211</v>
      </c>
      <c r="J474" s="832" t="s">
        <v>3212</v>
      </c>
      <c r="K474" s="832" t="s">
        <v>3213</v>
      </c>
      <c r="L474" s="835">
        <v>176.61</v>
      </c>
      <c r="M474" s="835">
        <v>353.22</v>
      </c>
      <c r="N474" s="832">
        <v>2</v>
      </c>
      <c r="O474" s="836">
        <v>1.5</v>
      </c>
      <c r="P474" s="835">
        <v>353.22</v>
      </c>
      <c r="Q474" s="837">
        <v>1</v>
      </c>
      <c r="R474" s="832">
        <v>2</v>
      </c>
      <c r="S474" s="837">
        <v>1</v>
      </c>
      <c r="T474" s="836">
        <v>1.5</v>
      </c>
      <c r="U474" s="838">
        <v>1</v>
      </c>
    </row>
    <row r="475" spans="1:21" ht="14.4" customHeight="1" x14ac:dyDescent="0.3">
      <c r="A475" s="831">
        <v>30</v>
      </c>
      <c r="B475" s="832" t="s">
        <v>2476</v>
      </c>
      <c r="C475" s="832" t="s">
        <v>2484</v>
      </c>
      <c r="D475" s="833" t="s">
        <v>3515</v>
      </c>
      <c r="E475" s="834" t="s">
        <v>2495</v>
      </c>
      <c r="F475" s="832" t="s">
        <v>2477</v>
      </c>
      <c r="G475" s="832" t="s">
        <v>3214</v>
      </c>
      <c r="H475" s="832" t="s">
        <v>595</v>
      </c>
      <c r="I475" s="832" t="s">
        <v>2041</v>
      </c>
      <c r="J475" s="832" t="s">
        <v>2042</v>
      </c>
      <c r="K475" s="832" t="s">
        <v>2043</v>
      </c>
      <c r="L475" s="835">
        <v>44.52</v>
      </c>
      <c r="M475" s="835">
        <v>44.52</v>
      </c>
      <c r="N475" s="832">
        <v>1</v>
      </c>
      <c r="O475" s="836">
        <v>0.5</v>
      </c>
      <c r="P475" s="835">
        <v>44.52</v>
      </c>
      <c r="Q475" s="837">
        <v>1</v>
      </c>
      <c r="R475" s="832">
        <v>1</v>
      </c>
      <c r="S475" s="837">
        <v>1</v>
      </c>
      <c r="T475" s="836">
        <v>0.5</v>
      </c>
      <c r="U475" s="838">
        <v>1</v>
      </c>
    </row>
    <row r="476" spans="1:21" ht="14.4" customHeight="1" x14ac:dyDescent="0.3">
      <c r="A476" s="831">
        <v>30</v>
      </c>
      <c r="B476" s="832" t="s">
        <v>2476</v>
      </c>
      <c r="C476" s="832" t="s">
        <v>2484</v>
      </c>
      <c r="D476" s="833" t="s">
        <v>3515</v>
      </c>
      <c r="E476" s="834" t="s">
        <v>2495</v>
      </c>
      <c r="F476" s="832" t="s">
        <v>2477</v>
      </c>
      <c r="G476" s="832" t="s">
        <v>2548</v>
      </c>
      <c r="H476" s="832" t="s">
        <v>595</v>
      </c>
      <c r="I476" s="832" t="s">
        <v>1980</v>
      </c>
      <c r="J476" s="832" t="s">
        <v>874</v>
      </c>
      <c r="K476" s="832" t="s">
        <v>1981</v>
      </c>
      <c r="L476" s="835">
        <v>42.51</v>
      </c>
      <c r="M476" s="835">
        <v>170.04</v>
      </c>
      <c r="N476" s="832">
        <v>4</v>
      </c>
      <c r="O476" s="836">
        <v>2</v>
      </c>
      <c r="P476" s="835">
        <v>127.53</v>
      </c>
      <c r="Q476" s="837">
        <v>0.75</v>
      </c>
      <c r="R476" s="832">
        <v>3</v>
      </c>
      <c r="S476" s="837">
        <v>0.75</v>
      </c>
      <c r="T476" s="836">
        <v>1.5</v>
      </c>
      <c r="U476" s="838">
        <v>0.75</v>
      </c>
    </row>
    <row r="477" spans="1:21" ht="14.4" customHeight="1" x14ac:dyDescent="0.3">
      <c r="A477" s="831">
        <v>30</v>
      </c>
      <c r="B477" s="832" t="s">
        <v>2476</v>
      </c>
      <c r="C477" s="832" t="s">
        <v>2484</v>
      </c>
      <c r="D477" s="833" t="s">
        <v>3515</v>
      </c>
      <c r="E477" s="834" t="s">
        <v>2495</v>
      </c>
      <c r="F477" s="832" t="s">
        <v>2477</v>
      </c>
      <c r="G477" s="832" t="s">
        <v>2548</v>
      </c>
      <c r="H477" s="832" t="s">
        <v>595</v>
      </c>
      <c r="I477" s="832" t="s">
        <v>1982</v>
      </c>
      <c r="J477" s="832" t="s">
        <v>874</v>
      </c>
      <c r="K477" s="832" t="s">
        <v>1983</v>
      </c>
      <c r="L477" s="835">
        <v>85.02</v>
      </c>
      <c r="M477" s="835">
        <v>255.06</v>
      </c>
      <c r="N477" s="832">
        <v>3</v>
      </c>
      <c r="O477" s="836">
        <v>1.5</v>
      </c>
      <c r="P477" s="835">
        <v>85.02</v>
      </c>
      <c r="Q477" s="837">
        <v>0.33333333333333331</v>
      </c>
      <c r="R477" s="832">
        <v>1</v>
      </c>
      <c r="S477" s="837">
        <v>0.33333333333333331</v>
      </c>
      <c r="T477" s="836">
        <v>0.5</v>
      </c>
      <c r="U477" s="838">
        <v>0.33333333333333331</v>
      </c>
    </row>
    <row r="478" spans="1:21" ht="14.4" customHeight="1" x14ac:dyDescent="0.3">
      <c r="A478" s="831">
        <v>30</v>
      </c>
      <c r="B478" s="832" t="s">
        <v>2476</v>
      </c>
      <c r="C478" s="832" t="s">
        <v>2484</v>
      </c>
      <c r="D478" s="833" t="s">
        <v>3515</v>
      </c>
      <c r="E478" s="834" t="s">
        <v>2495</v>
      </c>
      <c r="F478" s="832" t="s">
        <v>2477</v>
      </c>
      <c r="G478" s="832" t="s">
        <v>2548</v>
      </c>
      <c r="H478" s="832" t="s">
        <v>595</v>
      </c>
      <c r="I478" s="832" t="s">
        <v>3215</v>
      </c>
      <c r="J478" s="832" t="s">
        <v>871</v>
      </c>
      <c r="K478" s="832" t="s">
        <v>3216</v>
      </c>
      <c r="L478" s="835">
        <v>98.29</v>
      </c>
      <c r="M478" s="835">
        <v>98.29</v>
      </c>
      <c r="N478" s="832">
        <v>1</v>
      </c>
      <c r="O478" s="836">
        <v>0.5</v>
      </c>
      <c r="P478" s="835">
        <v>98.29</v>
      </c>
      <c r="Q478" s="837">
        <v>1</v>
      </c>
      <c r="R478" s="832">
        <v>1</v>
      </c>
      <c r="S478" s="837">
        <v>1</v>
      </c>
      <c r="T478" s="836">
        <v>0.5</v>
      </c>
      <c r="U478" s="838">
        <v>1</v>
      </c>
    </row>
    <row r="479" spans="1:21" ht="14.4" customHeight="1" x14ac:dyDescent="0.3">
      <c r="A479" s="831">
        <v>30</v>
      </c>
      <c r="B479" s="832" t="s">
        <v>2476</v>
      </c>
      <c r="C479" s="832" t="s">
        <v>2484</v>
      </c>
      <c r="D479" s="833" t="s">
        <v>3515</v>
      </c>
      <c r="E479" s="834" t="s">
        <v>2495</v>
      </c>
      <c r="F479" s="832" t="s">
        <v>2477</v>
      </c>
      <c r="G479" s="832" t="s">
        <v>3217</v>
      </c>
      <c r="H479" s="832" t="s">
        <v>567</v>
      </c>
      <c r="I479" s="832" t="s">
        <v>3218</v>
      </c>
      <c r="J479" s="832" t="s">
        <v>956</v>
      </c>
      <c r="K479" s="832" t="s">
        <v>957</v>
      </c>
      <c r="L479" s="835">
        <v>105.63</v>
      </c>
      <c r="M479" s="835">
        <v>105.63</v>
      </c>
      <c r="N479" s="832">
        <v>1</v>
      </c>
      <c r="O479" s="836">
        <v>0.5</v>
      </c>
      <c r="P479" s="835"/>
      <c r="Q479" s="837">
        <v>0</v>
      </c>
      <c r="R479" s="832"/>
      <c r="S479" s="837">
        <v>0</v>
      </c>
      <c r="T479" s="836"/>
      <c r="U479" s="838">
        <v>0</v>
      </c>
    </row>
    <row r="480" spans="1:21" ht="14.4" customHeight="1" x14ac:dyDescent="0.3">
      <c r="A480" s="831">
        <v>30</v>
      </c>
      <c r="B480" s="832" t="s">
        <v>2476</v>
      </c>
      <c r="C480" s="832" t="s">
        <v>2484</v>
      </c>
      <c r="D480" s="833" t="s">
        <v>3515</v>
      </c>
      <c r="E480" s="834" t="s">
        <v>2495</v>
      </c>
      <c r="F480" s="832" t="s">
        <v>2477</v>
      </c>
      <c r="G480" s="832" t="s">
        <v>2756</v>
      </c>
      <c r="H480" s="832" t="s">
        <v>567</v>
      </c>
      <c r="I480" s="832" t="s">
        <v>3219</v>
      </c>
      <c r="J480" s="832" t="s">
        <v>2758</v>
      </c>
      <c r="K480" s="832" t="s">
        <v>3220</v>
      </c>
      <c r="L480" s="835">
        <v>22.64</v>
      </c>
      <c r="M480" s="835">
        <v>22.64</v>
      </c>
      <c r="N480" s="832">
        <v>1</v>
      </c>
      <c r="O480" s="836">
        <v>1</v>
      </c>
      <c r="P480" s="835">
        <v>22.64</v>
      </c>
      <c r="Q480" s="837">
        <v>1</v>
      </c>
      <c r="R480" s="832">
        <v>1</v>
      </c>
      <c r="S480" s="837">
        <v>1</v>
      </c>
      <c r="T480" s="836">
        <v>1</v>
      </c>
      <c r="U480" s="838">
        <v>1</v>
      </c>
    </row>
    <row r="481" spans="1:21" ht="14.4" customHeight="1" x14ac:dyDescent="0.3">
      <c r="A481" s="831">
        <v>30</v>
      </c>
      <c r="B481" s="832" t="s">
        <v>2476</v>
      </c>
      <c r="C481" s="832" t="s">
        <v>2484</v>
      </c>
      <c r="D481" s="833" t="s">
        <v>3515</v>
      </c>
      <c r="E481" s="834" t="s">
        <v>2495</v>
      </c>
      <c r="F481" s="832" t="s">
        <v>2477</v>
      </c>
      <c r="G481" s="832" t="s">
        <v>2756</v>
      </c>
      <c r="H481" s="832" t="s">
        <v>567</v>
      </c>
      <c r="I481" s="832" t="s">
        <v>2757</v>
      </c>
      <c r="J481" s="832" t="s">
        <v>2758</v>
      </c>
      <c r="K481" s="832" t="s">
        <v>1566</v>
      </c>
      <c r="L481" s="835">
        <v>339.47</v>
      </c>
      <c r="M481" s="835">
        <v>1357.88</v>
      </c>
      <c r="N481" s="832">
        <v>4</v>
      </c>
      <c r="O481" s="836">
        <v>2</v>
      </c>
      <c r="P481" s="835">
        <v>678.94</v>
      </c>
      <c r="Q481" s="837">
        <v>0.5</v>
      </c>
      <c r="R481" s="832">
        <v>2</v>
      </c>
      <c r="S481" s="837">
        <v>0.5</v>
      </c>
      <c r="T481" s="836">
        <v>1</v>
      </c>
      <c r="U481" s="838">
        <v>0.5</v>
      </c>
    </row>
    <row r="482" spans="1:21" ht="14.4" customHeight="1" x14ac:dyDescent="0.3">
      <c r="A482" s="831">
        <v>30</v>
      </c>
      <c r="B482" s="832" t="s">
        <v>2476</v>
      </c>
      <c r="C482" s="832" t="s">
        <v>2484</v>
      </c>
      <c r="D482" s="833" t="s">
        <v>3515</v>
      </c>
      <c r="E482" s="834" t="s">
        <v>2495</v>
      </c>
      <c r="F482" s="832" t="s">
        <v>2477</v>
      </c>
      <c r="G482" s="832" t="s">
        <v>901</v>
      </c>
      <c r="H482" s="832" t="s">
        <v>567</v>
      </c>
      <c r="I482" s="832" t="s">
        <v>3221</v>
      </c>
      <c r="J482" s="832" t="s">
        <v>3222</v>
      </c>
      <c r="K482" s="832" t="s">
        <v>3223</v>
      </c>
      <c r="L482" s="835">
        <v>51.51</v>
      </c>
      <c r="M482" s="835">
        <v>103.02</v>
      </c>
      <c r="N482" s="832">
        <v>2</v>
      </c>
      <c r="O482" s="836">
        <v>1</v>
      </c>
      <c r="P482" s="835">
        <v>51.51</v>
      </c>
      <c r="Q482" s="837">
        <v>0.5</v>
      </c>
      <c r="R482" s="832">
        <v>1</v>
      </c>
      <c r="S482" s="837">
        <v>0.5</v>
      </c>
      <c r="T482" s="836">
        <v>0.5</v>
      </c>
      <c r="U482" s="838">
        <v>0.5</v>
      </c>
    </row>
    <row r="483" spans="1:21" ht="14.4" customHeight="1" x14ac:dyDescent="0.3">
      <c r="A483" s="831">
        <v>30</v>
      </c>
      <c r="B483" s="832" t="s">
        <v>2476</v>
      </c>
      <c r="C483" s="832" t="s">
        <v>2484</v>
      </c>
      <c r="D483" s="833" t="s">
        <v>3515</v>
      </c>
      <c r="E483" s="834" t="s">
        <v>2495</v>
      </c>
      <c r="F483" s="832" t="s">
        <v>2477</v>
      </c>
      <c r="G483" s="832" t="s">
        <v>2763</v>
      </c>
      <c r="H483" s="832" t="s">
        <v>567</v>
      </c>
      <c r="I483" s="832" t="s">
        <v>2764</v>
      </c>
      <c r="J483" s="832" t="s">
        <v>1025</v>
      </c>
      <c r="K483" s="832" t="s">
        <v>2765</v>
      </c>
      <c r="L483" s="835">
        <v>84.39</v>
      </c>
      <c r="M483" s="835">
        <v>84.39</v>
      </c>
      <c r="N483" s="832">
        <v>1</v>
      </c>
      <c r="O483" s="836">
        <v>0.5</v>
      </c>
      <c r="P483" s="835">
        <v>84.39</v>
      </c>
      <c r="Q483" s="837">
        <v>1</v>
      </c>
      <c r="R483" s="832">
        <v>1</v>
      </c>
      <c r="S483" s="837">
        <v>1</v>
      </c>
      <c r="T483" s="836">
        <v>0.5</v>
      </c>
      <c r="U483" s="838">
        <v>1</v>
      </c>
    </row>
    <row r="484" spans="1:21" ht="14.4" customHeight="1" x14ac:dyDescent="0.3">
      <c r="A484" s="831">
        <v>30</v>
      </c>
      <c r="B484" s="832" t="s">
        <v>2476</v>
      </c>
      <c r="C484" s="832" t="s">
        <v>2484</v>
      </c>
      <c r="D484" s="833" t="s">
        <v>3515</v>
      </c>
      <c r="E484" s="834" t="s">
        <v>2495</v>
      </c>
      <c r="F484" s="832" t="s">
        <v>2477</v>
      </c>
      <c r="G484" s="832" t="s">
        <v>2769</v>
      </c>
      <c r="H484" s="832" t="s">
        <v>567</v>
      </c>
      <c r="I484" s="832" t="s">
        <v>3130</v>
      </c>
      <c r="J484" s="832" t="s">
        <v>950</v>
      </c>
      <c r="K484" s="832" t="s">
        <v>3131</v>
      </c>
      <c r="L484" s="835">
        <v>75.05</v>
      </c>
      <c r="M484" s="835">
        <v>75.05</v>
      </c>
      <c r="N484" s="832">
        <v>1</v>
      </c>
      <c r="O484" s="836">
        <v>1</v>
      </c>
      <c r="P484" s="835">
        <v>75.05</v>
      </c>
      <c r="Q484" s="837">
        <v>1</v>
      </c>
      <c r="R484" s="832">
        <v>1</v>
      </c>
      <c r="S484" s="837">
        <v>1</v>
      </c>
      <c r="T484" s="836">
        <v>1</v>
      </c>
      <c r="U484" s="838">
        <v>1</v>
      </c>
    </row>
    <row r="485" spans="1:21" ht="14.4" customHeight="1" x14ac:dyDescent="0.3">
      <c r="A485" s="831">
        <v>30</v>
      </c>
      <c r="B485" s="832" t="s">
        <v>2476</v>
      </c>
      <c r="C485" s="832" t="s">
        <v>2484</v>
      </c>
      <c r="D485" s="833" t="s">
        <v>3515</v>
      </c>
      <c r="E485" s="834" t="s">
        <v>2495</v>
      </c>
      <c r="F485" s="832" t="s">
        <v>2477</v>
      </c>
      <c r="G485" s="832" t="s">
        <v>2769</v>
      </c>
      <c r="H485" s="832" t="s">
        <v>567</v>
      </c>
      <c r="I485" s="832" t="s">
        <v>2770</v>
      </c>
      <c r="J485" s="832" t="s">
        <v>954</v>
      </c>
      <c r="K485" s="832" t="s">
        <v>2771</v>
      </c>
      <c r="L485" s="835">
        <v>45.03</v>
      </c>
      <c r="M485" s="835">
        <v>45.03</v>
      </c>
      <c r="N485" s="832">
        <v>1</v>
      </c>
      <c r="O485" s="836">
        <v>0.5</v>
      </c>
      <c r="P485" s="835"/>
      <c r="Q485" s="837">
        <v>0</v>
      </c>
      <c r="R485" s="832"/>
      <c r="S485" s="837">
        <v>0</v>
      </c>
      <c r="T485" s="836"/>
      <c r="U485" s="838">
        <v>0</v>
      </c>
    </row>
    <row r="486" spans="1:21" ht="14.4" customHeight="1" x14ac:dyDescent="0.3">
      <c r="A486" s="831">
        <v>30</v>
      </c>
      <c r="B486" s="832" t="s">
        <v>2476</v>
      </c>
      <c r="C486" s="832" t="s">
        <v>2484</v>
      </c>
      <c r="D486" s="833" t="s">
        <v>3515</v>
      </c>
      <c r="E486" s="834" t="s">
        <v>2495</v>
      </c>
      <c r="F486" s="832" t="s">
        <v>2477</v>
      </c>
      <c r="G486" s="832" t="s">
        <v>2555</v>
      </c>
      <c r="H486" s="832" t="s">
        <v>567</v>
      </c>
      <c r="I486" s="832" t="s">
        <v>2556</v>
      </c>
      <c r="J486" s="832" t="s">
        <v>1310</v>
      </c>
      <c r="K486" s="832" t="s">
        <v>2557</v>
      </c>
      <c r="L486" s="835">
        <v>94.7</v>
      </c>
      <c r="M486" s="835">
        <v>284.10000000000002</v>
      </c>
      <c r="N486" s="832">
        <v>3</v>
      </c>
      <c r="O486" s="836">
        <v>1.5</v>
      </c>
      <c r="P486" s="835">
        <v>94.7</v>
      </c>
      <c r="Q486" s="837">
        <v>0.33333333333333331</v>
      </c>
      <c r="R486" s="832">
        <v>1</v>
      </c>
      <c r="S486" s="837">
        <v>0.33333333333333331</v>
      </c>
      <c r="T486" s="836">
        <v>0.5</v>
      </c>
      <c r="U486" s="838">
        <v>0.33333333333333331</v>
      </c>
    </row>
    <row r="487" spans="1:21" ht="14.4" customHeight="1" x14ac:dyDescent="0.3">
      <c r="A487" s="831">
        <v>30</v>
      </c>
      <c r="B487" s="832" t="s">
        <v>2476</v>
      </c>
      <c r="C487" s="832" t="s">
        <v>2484</v>
      </c>
      <c r="D487" s="833" t="s">
        <v>3515</v>
      </c>
      <c r="E487" s="834" t="s">
        <v>2495</v>
      </c>
      <c r="F487" s="832" t="s">
        <v>2477</v>
      </c>
      <c r="G487" s="832" t="s">
        <v>2777</v>
      </c>
      <c r="H487" s="832" t="s">
        <v>567</v>
      </c>
      <c r="I487" s="832" t="s">
        <v>3132</v>
      </c>
      <c r="J487" s="832" t="s">
        <v>936</v>
      </c>
      <c r="K487" s="832" t="s">
        <v>3133</v>
      </c>
      <c r="L487" s="835">
        <v>164.01</v>
      </c>
      <c r="M487" s="835">
        <v>164.01</v>
      </c>
      <c r="N487" s="832">
        <v>1</v>
      </c>
      <c r="O487" s="836">
        <v>0.5</v>
      </c>
      <c r="P487" s="835"/>
      <c r="Q487" s="837">
        <v>0</v>
      </c>
      <c r="R487" s="832"/>
      <c r="S487" s="837">
        <v>0</v>
      </c>
      <c r="T487" s="836"/>
      <c r="U487" s="838">
        <v>0</v>
      </c>
    </row>
    <row r="488" spans="1:21" ht="14.4" customHeight="1" x14ac:dyDescent="0.3">
      <c r="A488" s="831">
        <v>30</v>
      </c>
      <c r="B488" s="832" t="s">
        <v>2476</v>
      </c>
      <c r="C488" s="832" t="s">
        <v>2484</v>
      </c>
      <c r="D488" s="833" t="s">
        <v>3515</v>
      </c>
      <c r="E488" s="834" t="s">
        <v>2495</v>
      </c>
      <c r="F488" s="832" t="s">
        <v>2477</v>
      </c>
      <c r="G488" s="832" t="s">
        <v>2571</v>
      </c>
      <c r="H488" s="832" t="s">
        <v>595</v>
      </c>
      <c r="I488" s="832" t="s">
        <v>1953</v>
      </c>
      <c r="J488" s="832" t="s">
        <v>1954</v>
      </c>
      <c r="K488" s="832" t="s">
        <v>1955</v>
      </c>
      <c r="L488" s="835">
        <v>93.43</v>
      </c>
      <c r="M488" s="835">
        <v>93.43</v>
      </c>
      <c r="N488" s="832">
        <v>1</v>
      </c>
      <c r="O488" s="836">
        <v>0.5</v>
      </c>
      <c r="P488" s="835"/>
      <c r="Q488" s="837">
        <v>0</v>
      </c>
      <c r="R488" s="832"/>
      <c r="S488" s="837">
        <v>0</v>
      </c>
      <c r="T488" s="836"/>
      <c r="U488" s="838">
        <v>0</v>
      </c>
    </row>
    <row r="489" spans="1:21" ht="14.4" customHeight="1" x14ac:dyDescent="0.3">
      <c r="A489" s="831">
        <v>30</v>
      </c>
      <c r="B489" s="832" t="s">
        <v>2476</v>
      </c>
      <c r="C489" s="832" t="s">
        <v>2484</v>
      </c>
      <c r="D489" s="833" t="s">
        <v>3515</v>
      </c>
      <c r="E489" s="834" t="s">
        <v>2495</v>
      </c>
      <c r="F489" s="832" t="s">
        <v>2477</v>
      </c>
      <c r="G489" s="832" t="s">
        <v>2571</v>
      </c>
      <c r="H489" s="832" t="s">
        <v>595</v>
      </c>
      <c r="I489" s="832" t="s">
        <v>1956</v>
      </c>
      <c r="J489" s="832" t="s">
        <v>1954</v>
      </c>
      <c r="K489" s="832" t="s">
        <v>1957</v>
      </c>
      <c r="L489" s="835">
        <v>186.87</v>
      </c>
      <c r="M489" s="835">
        <v>373.74</v>
      </c>
      <c r="N489" s="832">
        <v>2</v>
      </c>
      <c r="O489" s="836">
        <v>1</v>
      </c>
      <c r="P489" s="835">
        <v>186.87</v>
      </c>
      <c r="Q489" s="837">
        <v>0.5</v>
      </c>
      <c r="R489" s="832">
        <v>1</v>
      </c>
      <c r="S489" s="837">
        <v>0.5</v>
      </c>
      <c r="T489" s="836">
        <v>0.5</v>
      </c>
      <c r="U489" s="838">
        <v>0.5</v>
      </c>
    </row>
    <row r="490" spans="1:21" ht="14.4" customHeight="1" x14ac:dyDescent="0.3">
      <c r="A490" s="831">
        <v>30</v>
      </c>
      <c r="B490" s="832" t="s">
        <v>2476</v>
      </c>
      <c r="C490" s="832" t="s">
        <v>2484</v>
      </c>
      <c r="D490" s="833" t="s">
        <v>3515</v>
      </c>
      <c r="E490" s="834" t="s">
        <v>2495</v>
      </c>
      <c r="F490" s="832" t="s">
        <v>2477</v>
      </c>
      <c r="G490" s="832" t="s">
        <v>2572</v>
      </c>
      <c r="H490" s="832" t="s">
        <v>567</v>
      </c>
      <c r="I490" s="832" t="s">
        <v>2573</v>
      </c>
      <c r="J490" s="832" t="s">
        <v>1052</v>
      </c>
      <c r="K490" s="832" t="s">
        <v>2574</v>
      </c>
      <c r="L490" s="835">
        <v>73.09</v>
      </c>
      <c r="M490" s="835">
        <v>73.09</v>
      </c>
      <c r="N490" s="832">
        <v>1</v>
      </c>
      <c r="O490" s="836">
        <v>0.5</v>
      </c>
      <c r="P490" s="835"/>
      <c r="Q490" s="837">
        <v>0</v>
      </c>
      <c r="R490" s="832"/>
      <c r="S490" s="837">
        <v>0</v>
      </c>
      <c r="T490" s="836"/>
      <c r="U490" s="838">
        <v>0</v>
      </c>
    </row>
    <row r="491" spans="1:21" ht="14.4" customHeight="1" x14ac:dyDescent="0.3">
      <c r="A491" s="831">
        <v>30</v>
      </c>
      <c r="B491" s="832" t="s">
        <v>2476</v>
      </c>
      <c r="C491" s="832" t="s">
        <v>2484</v>
      </c>
      <c r="D491" s="833" t="s">
        <v>3515</v>
      </c>
      <c r="E491" s="834" t="s">
        <v>2495</v>
      </c>
      <c r="F491" s="832" t="s">
        <v>2477</v>
      </c>
      <c r="G491" s="832" t="s">
        <v>2582</v>
      </c>
      <c r="H491" s="832" t="s">
        <v>567</v>
      </c>
      <c r="I491" s="832" t="s">
        <v>3134</v>
      </c>
      <c r="J491" s="832" t="s">
        <v>626</v>
      </c>
      <c r="K491" s="832" t="s">
        <v>2825</v>
      </c>
      <c r="L491" s="835">
        <v>31.65</v>
      </c>
      <c r="M491" s="835">
        <v>94.949999999999989</v>
      </c>
      <c r="N491" s="832">
        <v>3</v>
      </c>
      <c r="O491" s="836">
        <v>1.5</v>
      </c>
      <c r="P491" s="835">
        <v>31.65</v>
      </c>
      <c r="Q491" s="837">
        <v>0.33333333333333337</v>
      </c>
      <c r="R491" s="832">
        <v>1</v>
      </c>
      <c r="S491" s="837">
        <v>0.33333333333333331</v>
      </c>
      <c r="T491" s="836">
        <v>0.5</v>
      </c>
      <c r="U491" s="838">
        <v>0.33333333333333331</v>
      </c>
    </row>
    <row r="492" spans="1:21" ht="14.4" customHeight="1" x14ac:dyDescent="0.3">
      <c r="A492" s="831">
        <v>30</v>
      </c>
      <c r="B492" s="832" t="s">
        <v>2476</v>
      </c>
      <c r="C492" s="832" t="s">
        <v>2484</v>
      </c>
      <c r="D492" s="833" t="s">
        <v>3515</v>
      </c>
      <c r="E492" s="834" t="s">
        <v>2495</v>
      </c>
      <c r="F492" s="832" t="s">
        <v>2477</v>
      </c>
      <c r="G492" s="832" t="s">
        <v>2582</v>
      </c>
      <c r="H492" s="832" t="s">
        <v>567</v>
      </c>
      <c r="I492" s="832" t="s">
        <v>2591</v>
      </c>
      <c r="J492" s="832" t="s">
        <v>2584</v>
      </c>
      <c r="K492" s="832" t="s">
        <v>2592</v>
      </c>
      <c r="L492" s="835">
        <v>10.55</v>
      </c>
      <c r="M492" s="835">
        <v>10.55</v>
      </c>
      <c r="N492" s="832">
        <v>1</v>
      </c>
      <c r="O492" s="836">
        <v>0.5</v>
      </c>
      <c r="P492" s="835">
        <v>10.55</v>
      </c>
      <c r="Q492" s="837">
        <v>1</v>
      </c>
      <c r="R492" s="832">
        <v>1</v>
      </c>
      <c r="S492" s="837">
        <v>1</v>
      </c>
      <c r="T492" s="836">
        <v>0.5</v>
      </c>
      <c r="U492" s="838">
        <v>1</v>
      </c>
    </row>
    <row r="493" spans="1:21" ht="14.4" customHeight="1" x14ac:dyDescent="0.3">
      <c r="A493" s="831">
        <v>30</v>
      </c>
      <c r="B493" s="832" t="s">
        <v>2476</v>
      </c>
      <c r="C493" s="832" t="s">
        <v>2484</v>
      </c>
      <c r="D493" s="833" t="s">
        <v>3515</v>
      </c>
      <c r="E493" s="834" t="s">
        <v>2495</v>
      </c>
      <c r="F493" s="832" t="s">
        <v>2477</v>
      </c>
      <c r="G493" s="832" t="s">
        <v>2582</v>
      </c>
      <c r="H493" s="832" t="s">
        <v>567</v>
      </c>
      <c r="I493" s="832" t="s">
        <v>3224</v>
      </c>
      <c r="J493" s="832" t="s">
        <v>2821</v>
      </c>
      <c r="K493" s="832" t="s">
        <v>3225</v>
      </c>
      <c r="L493" s="835">
        <v>52.75</v>
      </c>
      <c r="M493" s="835">
        <v>52.75</v>
      </c>
      <c r="N493" s="832">
        <v>1</v>
      </c>
      <c r="O493" s="836">
        <v>0.5</v>
      </c>
      <c r="P493" s="835">
        <v>52.75</v>
      </c>
      <c r="Q493" s="837">
        <v>1</v>
      </c>
      <c r="R493" s="832">
        <v>1</v>
      </c>
      <c r="S493" s="837">
        <v>1</v>
      </c>
      <c r="T493" s="836">
        <v>0.5</v>
      </c>
      <c r="U493" s="838">
        <v>1</v>
      </c>
    </row>
    <row r="494" spans="1:21" ht="14.4" customHeight="1" x14ac:dyDescent="0.3">
      <c r="A494" s="831">
        <v>30</v>
      </c>
      <c r="B494" s="832" t="s">
        <v>2476</v>
      </c>
      <c r="C494" s="832" t="s">
        <v>2484</v>
      </c>
      <c r="D494" s="833" t="s">
        <v>3515</v>
      </c>
      <c r="E494" s="834" t="s">
        <v>2495</v>
      </c>
      <c r="F494" s="832" t="s">
        <v>2477</v>
      </c>
      <c r="G494" s="832" t="s">
        <v>2582</v>
      </c>
      <c r="H494" s="832" t="s">
        <v>567</v>
      </c>
      <c r="I494" s="832" t="s">
        <v>2820</v>
      </c>
      <c r="J494" s="832" t="s">
        <v>2821</v>
      </c>
      <c r="K494" s="832" t="s">
        <v>2822</v>
      </c>
      <c r="L494" s="835">
        <v>31.65</v>
      </c>
      <c r="M494" s="835">
        <v>63.3</v>
      </c>
      <c r="N494" s="832">
        <v>2</v>
      </c>
      <c r="O494" s="836">
        <v>1</v>
      </c>
      <c r="P494" s="835"/>
      <c r="Q494" s="837">
        <v>0</v>
      </c>
      <c r="R494" s="832"/>
      <c r="S494" s="837">
        <v>0</v>
      </c>
      <c r="T494" s="836"/>
      <c r="U494" s="838">
        <v>0</v>
      </c>
    </row>
    <row r="495" spans="1:21" ht="14.4" customHeight="1" x14ac:dyDescent="0.3">
      <c r="A495" s="831">
        <v>30</v>
      </c>
      <c r="B495" s="832" t="s">
        <v>2476</v>
      </c>
      <c r="C495" s="832" t="s">
        <v>2484</v>
      </c>
      <c r="D495" s="833" t="s">
        <v>3515</v>
      </c>
      <c r="E495" s="834" t="s">
        <v>2495</v>
      </c>
      <c r="F495" s="832" t="s">
        <v>2477</v>
      </c>
      <c r="G495" s="832" t="s">
        <v>3050</v>
      </c>
      <c r="H495" s="832" t="s">
        <v>567</v>
      </c>
      <c r="I495" s="832" t="s">
        <v>3051</v>
      </c>
      <c r="J495" s="832" t="s">
        <v>3052</v>
      </c>
      <c r="K495" s="832" t="s">
        <v>3053</v>
      </c>
      <c r="L495" s="835">
        <v>73.150000000000006</v>
      </c>
      <c r="M495" s="835">
        <v>73.150000000000006</v>
      </c>
      <c r="N495" s="832">
        <v>1</v>
      </c>
      <c r="O495" s="836">
        <v>0.5</v>
      </c>
      <c r="P495" s="835">
        <v>73.150000000000006</v>
      </c>
      <c r="Q495" s="837">
        <v>1</v>
      </c>
      <c r="R495" s="832">
        <v>1</v>
      </c>
      <c r="S495" s="837">
        <v>1</v>
      </c>
      <c r="T495" s="836">
        <v>0.5</v>
      </c>
      <c r="U495" s="838">
        <v>1</v>
      </c>
    </row>
    <row r="496" spans="1:21" ht="14.4" customHeight="1" x14ac:dyDescent="0.3">
      <c r="A496" s="831">
        <v>30</v>
      </c>
      <c r="B496" s="832" t="s">
        <v>2476</v>
      </c>
      <c r="C496" s="832" t="s">
        <v>2484</v>
      </c>
      <c r="D496" s="833" t="s">
        <v>3515</v>
      </c>
      <c r="E496" s="834" t="s">
        <v>2495</v>
      </c>
      <c r="F496" s="832" t="s">
        <v>2477</v>
      </c>
      <c r="G496" s="832" t="s">
        <v>2605</v>
      </c>
      <c r="H496" s="832" t="s">
        <v>567</v>
      </c>
      <c r="I496" s="832" t="s">
        <v>2606</v>
      </c>
      <c r="J496" s="832" t="s">
        <v>2607</v>
      </c>
      <c r="K496" s="832" t="s">
        <v>623</v>
      </c>
      <c r="L496" s="835">
        <v>122.73</v>
      </c>
      <c r="M496" s="835">
        <v>122.73</v>
      </c>
      <c r="N496" s="832">
        <v>1</v>
      </c>
      <c r="O496" s="836">
        <v>0.5</v>
      </c>
      <c r="P496" s="835"/>
      <c r="Q496" s="837">
        <v>0</v>
      </c>
      <c r="R496" s="832"/>
      <c r="S496" s="837">
        <v>0</v>
      </c>
      <c r="T496" s="836"/>
      <c r="U496" s="838">
        <v>0</v>
      </c>
    </row>
    <row r="497" spans="1:21" ht="14.4" customHeight="1" x14ac:dyDescent="0.3">
      <c r="A497" s="831">
        <v>30</v>
      </c>
      <c r="B497" s="832" t="s">
        <v>2476</v>
      </c>
      <c r="C497" s="832" t="s">
        <v>2484</v>
      </c>
      <c r="D497" s="833" t="s">
        <v>3515</v>
      </c>
      <c r="E497" s="834" t="s">
        <v>2495</v>
      </c>
      <c r="F497" s="832" t="s">
        <v>2477</v>
      </c>
      <c r="G497" s="832" t="s">
        <v>3068</v>
      </c>
      <c r="H497" s="832" t="s">
        <v>567</v>
      </c>
      <c r="I497" s="832" t="s">
        <v>3226</v>
      </c>
      <c r="J497" s="832" t="s">
        <v>3070</v>
      </c>
      <c r="K497" s="832" t="s">
        <v>3227</v>
      </c>
      <c r="L497" s="835">
        <v>4298.01</v>
      </c>
      <c r="M497" s="835">
        <v>4298.01</v>
      </c>
      <c r="N497" s="832">
        <v>1</v>
      </c>
      <c r="O497" s="836">
        <v>0.5</v>
      </c>
      <c r="P497" s="835"/>
      <c r="Q497" s="837">
        <v>0</v>
      </c>
      <c r="R497" s="832"/>
      <c r="S497" s="837">
        <v>0</v>
      </c>
      <c r="T497" s="836"/>
      <c r="U497" s="838">
        <v>0</v>
      </c>
    </row>
    <row r="498" spans="1:21" ht="14.4" customHeight="1" x14ac:dyDescent="0.3">
      <c r="A498" s="831">
        <v>30</v>
      </c>
      <c r="B498" s="832" t="s">
        <v>2476</v>
      </c>
      <c r="C498" s="832" t="s">
        <v>2484</v>
      </c>
      <c r="D498" s="833" t="s">
        <v>3515</v>
      </c>
      <c r="E498" s="834" t="s">
        <v>2495</v>
      </c>
      <c r="F498" s="832" t="s">
        <v>2477</v>
      </c>
      <c r="G498" s="832" t="s">
        <v>3068</v>
      </c>
      <c r="H498" s="832" t="s">
        <v>567</v>
      </c>
      <c r="I498" s="832" t="s">
        <v>3228</v>
      </c>
      <c r="J498" s="832" t="s">
        <v>3070</v>
      </c>
      <c r="K498" s="832" t="s">
        <v>3229</v>
      </c>
      <c r="L498" s="835">
        <v>767.5</v>
      </c>
      <c r="M498" s="835">
        <v>767.5</v>
      </c>
      <c r="N498" s="832">
        <v>1</v>
      </c>
      <c r="O498" s="836">
        <v>1</v>
      </c>
      <c r="P498" s="835">
        <v>767.5</v>
      </c>
      <c r="Q498" s="837">
        <v>1</v>
      </c>
      <c r="R498" s="832">
        <v>1</v>
      </c>
      <c r="S498" s="837">
        <v>1</v>
      </c>
      <c r="T498" s="836">
        <v>1</v>
      </c>
      <c r="U498" s="838">
        <v>1</v>
      </c>
    </row>
    <row r="499" spans="1:21" ht="14.4" customHeight="1" x14ac:dyDescent="0.3">
      <c r="A499" s="831">
        <v>30</v>
      </c>
      <c r="B499" s="832" t="s">
        <v>2476</v>
      </c>
      <c r="C499" s="832" t="s">
        <v>2484</v>
      </c>
      <c r="D499" s="833" t="s">
        <v>3515</v>
      </c>
      <c r="E499" s="834" t="s">
        <v>2495</v>
      </c>
      <c r="F499" s="832" t="s">
        <v>2477</v>
      </c>
      <c r="G499" s="832" t="s">
        <v>2608</v>
      </c>
      <c r="H499" s="832" t="s">
        <v>567</v>
      </c>
      <c r="I499" s="832" t="s">
        <v>3230</v>
      </c>
      <c r="J499" s="832" t="s">
        <v>1930</v>
      </c>
      <c r="K499" s="832" t="s">
        <v>1205</v>
      </c>
      <c r="L499" s="835">
        <v>86.43</v>
      </c>
      <c r="M499" s="835">
        <v>86.43</v>
      </c>
      <c r="N499" s="832">
        <v>1</v>
      </c>
      <c r="O499" s="836">
        <v>0.5</v>
      </c>
      <c r="P499" s="835">
        <v>86.43</v>
      </c>
      <c r="Q499" s="837">
        <v>1</v>
      </c>
      <c r="R499" s="832">
        <v>1</v>
      </c>
      <c r="S499" s="837">
        <v>1</v>
      </c>
      <c r="T499" s="836">
        <v>0.5</v>
      </c>
      <c r="U499" s="838">
        <v>1</v>
      </c>
    </row>
    <row r="500" spans="1:21" ht="14.4" customHeight="1" x14ac:dyDescent="0.3">
      <c r="A500" s="831">
        <v>30</v>
      </c>
      <c r="B500" s="832" t="s">
        <v>2476</v>
      </c>
      <c r="C500" s="832" t="s">
        <v>2484</v>
      </c>
      <c r="D500" s="833" t="s">
        <v>3515</v>
      </c>
      <c r="E500" s="834" t="s">
        <v>2495</v>
      </c>
      <c r="F500" s="832" t="s">
        <v>2477</v>
      </c>
      <c r="G500" s="832" t="s">
        <v>2608</v>
      </c>
      <c r="H500" s="832" t="s">
        <v>567</v>
      </c>
      <c r="I500" s="832" t="s">
        <v>3072</v>
      </c>
      <c r="J500" s="832" t="s">
        <v>1930</v>
      </c>
      <c r="K500" s="832" t="s">
        <v>3073</v>
      </c>
      <c r="L500" s="835">
        <v>43.21</v>
      </c>
      <c r="M500" s="835">
        <v>43.21</v>
      </c>
      <c r="N500" s="832">
        <v>1</v>
      </c>
      <c r="O500" s="836">
        <v>0.5</v>
      </c>
      <c r="P500" s="835"/>
      <c r="Q500" s="837">
        <v>0</v>
      </c>
      <c r="R500" s="832"/>
      <c r="S500" s="837">
        <v>0</v>
      </c>
      <c r="T500" s="836"/>
      <c r="U500" s="838">
        <v>0</v>
      </c>
    </row>
    <row r="501" spans="1:21" ht="14.4" customHeight="1" x14ac:dyDescent="0.3">
      <c r="A501" s="831">
        <v>30</v>
      </c>
      <c r="B501" s="832" t="s">
        <v>2476</v>
      </c>
      <c r="C501" s="832" t="s">
        <v>2484</v>
      </c>
      <c r="D501" s="833" t="s">
        <v>3515</v>
      </c>
      <c r="E501" s="834" t="s">
        <v>2495</v>
      </c>
      <c r="F501" s="832" t="s">
        <v>2477</v>
      </c>
      <c r="G501" s="832" t="s">
        <v>2853</v>
      </c>
      <c r="H501" s="832" t="s">
        <v>595</v>
      </c>
      <c r="I501" s="832" t="s">
        <v>3231</v>
      </c>
      <c r="J501" s="832" t="s">
        <v>2855</v>
      </c>
      <c r="K501" s="832" t="s">
        <v>3232</v>
      </c>
      <c r="L501" s="835">
        <v>219.18</v>
      </c>
      <c r="M501" s="835">
        <v>219.18</v>
      </c>
      <c r="N501" s="832">
        <v>1</v>
      </c>
      <c r="O501" s="836">
        <v>0.5</v>
      </c>
      <c r="P501" s="835"/>
      <c r="Q501" s="837">
        <v>0</v>
      </c>
      <c r="R501" s="832"/>
      <c r="S501" s="837">
        <v>0</v>
      </c>
      <c r="T501" s="836"/>
      <c r="U501" s="838">
        <v>0</v>
      </c>
    </row>
    <row r="502" spans="1:21" ht="14.4" customHeight="1" x14ac:dyDescent="0.3">
      <c r="A502" s="831">
        <v>30</v>
      </c>
      <c r="B502" s="832" t="s">
        <v>2476</v>
      </c>
      <c r="C502" s="832" t="s">
        <v>2484</v>
      </c>
      <c r="D502" s="833" t="s">
        <v>3515</v>
      </c>
      <c r="E502" s="834" t="s">
        <v>2495</v>
      </c>
      <c r="F502" s="832" t="s">
        <v>2477</v>
      </c>
      <c r="G502" s="832" t="s">
        <v>2857</v>
      </c>
      <c r="H502" s="832" t="s">
        <v>595</v>
      </c>
      <c r="I502" s="832" t="s">
        <v>2859</v>
      </c>
      <c r="J502" s="832" t="s">
        <v>667</v>
      </c>
      <c r="K502" s="832" t="s">
        <v>671</v>
      </c>
      <c r="L502" s="835">
        <v>17.559999999999999</v>
      </c>
      <c r="M502" s="835">
        <v>35.119999999999997</v>
      </c>
      <c r="N502" s="832">
        <v>2</v>
      </c>
      <c r="O502" s="836">
        <v>1</v>
      </c>
      <c r="P502" s="835">
        <v>17.559999999999999</v>
      </c>
      <c r="Q502" s="837">
        <v>0.5</v>
      </c>
      <c r="R502" s="832">
        <v>1</v>
      </c>
      <c r="S502" s="837">
        <v>0.5</v>
      </c>
      <c r="T502" s="836">
        <v>0.5</v>
      </c>
      <c r="U502" s="838">
        <v>0.5</v>
      </c>
    </row>
    <row r="503" spans="1:21" ht="14.4" customHeight="1" x14ac:dyDescent="0.3">
      <c r="A503" s="831">
        <v>30</v>
      </c>
      <c r="B503" s="832" t="s">
        <v>2476</v>
      </c>
      <c r="C503" s="832" t="s">
        <v>2484</v>
      </c>
      <c r="D503" s="833" t="s">
        <v>3515</v>
      </c>
      <c r="E503" s="834" t="s">
        <v>2495</v>
      </c>
      <c r="F503" s="832" t="s">
        <v>2477</v>
      </c>
      <c r="G503" s="832" t="s">
        <v>2857</v>
      </c>
      <c r="H503" s="832" t="s">
        <v>595</v>
      </c>
      <c r="I503" s="832" t="s">
        <v>3140</v>
      </c>
      <c r="J503" s="832" t="s">
        <v>667</v>
      </c>
      <c r="K503" s="832" t="s">
        <v>665</v>
      </c>
      <c r="L503" s="835">
        <v>70.23</v>
      </c>
      <c r="M503" s="835">
        <v>70.23</v>
      </c>
      <c r="N503" s="832">
        <v>1</v>
      </c>
      <c r="O503" s="836">
        <v>0.5</v>
      </c>
      <c r="P503" s="835">
        <v>70.23</v>
      </c>
      <c r="Q503" s="837">
        <v>1</v>
      </c>
      <c r="R503" s="832">
        <v>1</v>
      </c>
      <c r="S503" s="837">
        <v>1</v>
      </c>
      <c r="T503" s="836">
        <v>0.5</v>
      </c>
      <c r="U503" s="838">
        <v>1</v>
      </c>
    </row>
    <row r="504" spans="1:21" ht="14.4" customHeight="1" x14ac:dyDescent="0.3">
      <c r="A504" s="831">
        <v>30</v>
      </c>
      <c r="B504" s="832" t="s">
        <v>2476</v>
      </c>
      <c r="C504" s="832" t="s">
        <v>2484</v>
      </c>
      <c r="D504" s="833" t="s">
        <v>3515</v>
      </c>
      <c r="E504" s="834" t="s">
        <v>2495</v>
      </c>
      <c r="F504" s="832" t="s">
        <v>2477</v>
      </c>
      <c r="G504" s="832" t="s">
        <v>3233</v>
      </c>
      <c r="H504" s="832" t="s">
        <v>567</v>
      </c>
      <c r="I504" s="832" t="s">
        <v>3234</v>
      </c>
      <c r="J504" s="832" t="s">
        <v>1427</v>
      </c>
      <c r="K504" s="832" t="s">
        <v>3235</v>
      </c>
      <c r="L504" s="835">
        <v>34.19</v>
      </c>
      <c r="M504" s="835">
        <v>68.38</v>
      </c>
      <c r="N504" s="832">
        <v>2</v>
      </c>
      <c r="O504" s="836">
        <v>0.5</v>
      </c>
      <c r="P504" s="835"/>
      <c r="Q504" s="837">
        <v>0</v>
      </c>
      <c r="R504" s="832"/>
      <c r="S504" s="837">
        <v>0</v>
      </c>
      <c r="T504" s="836"/>
      <c r="U504" s="838">
        <v>0</v>
      </c>
    </row>
    <row r="505" spans="1:21" ht="14.4" customHeight="1" x14ac:dyDescent="0.3">
      <c r="A505" s="831">
        <v>30</v>
      </c>
      <c r="B505" s="832" t="s">
        <v>2476</v>
      </c>
      <c r="C505" s="832" t="s">
        <v>2484</v>
      </c>
      <c r="D505" s="833" t="s">
        <v>3515</v>
      </c>
      <c r="E505" s="834" t="s">
        <v>2495</v>
      </c>
      <c r="F505" s="832" t="s">
        <v>2477</v>
      </c>
      <c r="G505" s="832" t="s">
        <v>2611</v>
      </c>
      <c r="H505" s="832" t="s">
        <v>567</v>
      </c>
      <c r="I505" s="832" t="s">
        <v>2612</v>
      </c>
      <c r="J505" s="832" t="s">
        <v>2254</v>
      </c>
      <c r="K505" s="832" t="s">
        <v>2613</v>
      </c>
      <c r="L505" s="835">
        <v>80.53</v>
      </c>
      <c r="M505" s="835">
        <v>80.53</v>
      </c>
      <c r="N505" s="832">
        <v>1</v>
      </c>
      <c r="O505" s="836">
        <v>0.5</v>
      </c>
      <c r="P505" s="835">
        <v>80.53</v>
      </c>
      <c r="Q505" s="837">
        <v>1</v>
      </c>
      <c r="R505" s="832">
        <v>1</v>
      </c>
      <c r="S505" s="837">
        <v>1</v>
      </c>
      <c r="T505" s="836">
        <v>0.5</v>
      </c>
      <c r="U505" s="838">
        <v>1</v>
      </c>
    </row>
    <row r="506" spans="1:21" ht="14.4" customHeight="1" x14ac:dyDescent="0.3">
      <c r="A506" s="831">
        <v>30</v>
      </c>
      <c r="B506" s="832" t="s">
        <v>2476</v>
      </c>
      <c r="C506" s="832" t="s">
        <v>2484</v>
      </c>
      <c r="D506" s="833" t="s">
        <v>3515</v>
      </c>
      <c r="E506" s="834" t="s">
        <v>2495</v>
      </c>
      <c r="F506" s="832" t="s">
        <v>2477</v>
      </c>
      <c r="G506" s="832" t="s">
        <v>2614</v>
      </c>
      <c r="H506" s="832" t="s">
        <v>595</v>
      </c>
      <c r="I506" s="832" t="s">
        <v>1948</v>
      </c>
      <c r="J506" s="832" t="s">
        <v>866</v>
      </c>
      <c r="K506" s="832" t="s">
        <v>1949</v>
      </c>
      <c r="L506" s="835">
        <v>736.33</v>
      </c>
      <c r="M506" s="835">
        <v>1472.66</v>
      </c>
      <c r="N506" s="832">
        <v>2</v>
      </c>
      <c r="O506" s="836">
        <v>0.5</v>
      </c>
      <c r="P506" s="835"/>
      <c r="Q506" s="837">
        <v>0</v>
      </c>
      <c r="R506" s="832"/>
      <c r="S506" s="837">
        <v>0</v>
      </c>
      <c r="T506" s="836"/>
      <c r="U506" s="838">
        <v>0</v>
      </c>
    </row>
    <row r="507" spans="1:21" ht="14.4" customHeight="1" x14ac:dyDescent="0.3">
      <c r="A507" s="831">
        <v>30</v>
      </c>
      <c r="B507" s="832" t="s">
        <v>2476</v>
      </c>
      <c r="C507" s="832" t="s">
        <v>2484</v>
      </c>
      <c r="D507" s="833" t="s">
        <v>3515</v>
      </c>
      <c r="E507" s="834" t="s">
        <v>2495</v>
      </c>
      <c r="F507" s="832" t="s">
        <v>2477</v>
      </c>
      <c r="G507" s="832" t="s">
        <v>2618</v>
      </c>
      <c r="H507" s="832" t="s">
        <v>595</v>
      </c>
      <c r="I507" s="832" t="s">
        <v>2619</v>
      </c>
      <c r="J507" s="832" t="s">
        <v>2620</v>
      </c>
      <c r="K507" s="832" t="s">
        <v>2621</v>
      </c>
      <c r="L507" s="835">
        <v>31.09</v>
      </c>
      <c r="M507" s="835">
        <v>31.09</v>
      </c>
      <c r="N507" s="832">
        <v>1</v>
      </c>
      <c r="O507" s="836">
        <v>0.5</v>
      </c>
      <c r="P507" s="835"/>
      <c r="Q507" s="837">
        <v>0</v>
      </c>
      <c r="R507" s="832"/>
      <c r="S507" s="837">
        <v>0</v>
      </c>
      <c r="T507" s="836"/>
      <c r="U507" s="838">
        <v>0</v>
      </c>
    </row>
    <row r="508" spans="1:21" ht="14.4" customHeight="1" x14ac:dyDescent="0.3">
      <c r="A508" s="831">
        <v>30</v>
      </c>
      <c r="B508" s="832" t="s">
        <v>2476</v>
      </c>
      <c r="C508" s="832" t="s">
        <v>2484</v>
      </c>
      <c r="D508" s="833" t="s">
        <v>3515</v>
      </c>
      <c r="E508" s="834" t="s">
        <v>2495</v>
      </c>
      <c r="F508" s="832" t="s">
        <v>2477</v>
      </c>
      <c r="G508" s="832" t="s">
        <v>2869</v>
      </c>
      <c r="H508" s="832" t="s">
        <v>567</v>
      </c>
      <c r="I508" s="832" t="s">
        <v>2870</v>
      </c>
      <c r="J508" s="832" t="s">
        <v>2871</v>
      </c>
      <c r="K508" s="832" t="s">
        <v>2865</v>
      </c>
      <c r="L508" s="835">
        <v>174.59</v>
      </c>
      <c r="M508" s="835">
        <v>349.18</v>
      </c>
      <c r="N508" s="832">
        <v>2</v>
      </c>
      <c r="O508" s="836">
        <v>1.5</v>
      </c>
      <c r="P508" s="835"/>
      <c r="Q508" s="837">
        <v>0</v>
      </c>
      <c r="R508" s="832"/>
      <c r="S508" s="837">
        <v>0</v>
      </c>
      <c r="T508" s="836"/>
      <c r="U508" s="838">
        <v>0</v>
      </c>
    </row>
    <row r="509" spans="1:21" ht="14.4" customHeight="1" x14ac:dyDescent="0.3">
      <c r="A509" s="831">
        <v>30</v>
      </c>
      <c r="B509" s="832" t="s">
        <v>2476</v>
      </c>
      <c r="C509" s="832" t="s">
        <v>2484</v>
      </c>
      <c r="D509" s="833" t="s">
        <v>3515</v>
      </c>
      <c r="E509" s="834" t="s">
        <v>2495</v>
      </c>
      <c r="F509" s="832" t="s">
        <v>2477</v>
      </c>
      <c r="G509" s="832" t="s">
        <v>2625</v>
      </c>
      <c r="H509" s="832" t="s">
        <v>595</v>
      </c>
      <c r="I509" s="832" t="s">
        <v>1896</v>
      </c>
      <c r="J509" s="832" t="s">
        <v>1894</v>
      </c>
      <c r="K509" s="832" t="s">
        <v>1897</v>
      </c>
      <c r="L509" s="835">
        <v>57.6</v>
      </c>
      <c r="M509" s="835">
        <v>115.2</v>
      </c>
      <c r="N509" s="832">
        <v>2</v>
      </c>
      <c r="O509" s="836">
        <v>1.5</v>
      </c>
      <c r="P509" s="835">
        <v>57.6</v>
      </c>
      <c r="Q509" s="837">
        <v>0.5</v>
      </c>
      <c r="R509" s="832">
        <v>1</v>
      </c>
      <c r="S509" s="837">
        <v>0.5</v>
      </c>
      <c r="T509" s="836">
        <v>1</v>
      </c>
      <c r="U509" s="838">
        <v>0.66666666666666663</v>
      </c>
    </row>
    <row r="510" spans="1:21" ht="14.4" customHeight="1" x14ac:dyDescent="0.3">
      <c r="A510" s="831">
        <v>30</v>
      </c>
      <c r="B510" s="832" t="s">
        <v>2476</v>
      </c>
      <c r="C510" s="832" t="s">
        <v>2484</v>
      </c>
      <c r="D510" s="833" t="s">
        <v>3515</v>
      </c>
      <c r="E510" s="834" t="s">
        <v>2495</v>
      </c>
      <c r="F510" s="832" t="s">
        <v>2477</v>
      </c>
      <c r="G510" s="832" t="s">
        <v>2625</v>
      </c>
      <c r="H510" s="832" t="s">
        <v>595</v>
      </c>
      <c r="I510" s="832" t="s">
        <v>1893</v>
      </c>
      <c r="J510" s="832" t="s">
        <v>1894</v>
      </c>
      <c r="K510" s="832" t="s">
        <v>1895</v>
      </c>
      <c r="L510" s="835">
        <v>16.12</v>
      </c>
      <c r="M510" s="835">
        <v>128.96</v>
      </c>
      <c r="N510" s="832">
        <v>8</v>
      </c>
      <c r="O510" s="836">
        <v>4</v>
      </c>
      <c r="P510" s="835">
        <v>16.12</v>
      </c>
      <c r="Q510" s="837">
        <v>0.125</v>
      </c>
      <c r="R510" s="832">
        <v>1</v>
      </c>
      <c r="S510" s="837">
        <v>0.125</v>
      </c>
      <c r="T510" s="836">
        <v>0.5</v>
      </c>
      <c r="U510" s="838">
        <v>0.125</v>
      </c>
    </row>
    <row r="511" spans="1:21" ht="14.4" customHeight="1" x14ac:dyDescent="0.3">
      <c r="A511" s="831">
        <v>30</v>
      </c>
      <c r="B511" s="832" t="s">
        <v>2476</v>
      </c>
      <c r="C511" s="832" t="s">
        <v>2484</v>
      </c>
      <c r="D511" s="833" t="s">
        <v>3515</v>
      </c>
      <c r="E511" s="834" t="s">
        <v>2495</v>
      </c>
      <c r="F511" s="832" t="s">
        <v>2477</v>
      </c>
      <c r="G511" s="832" t="s">
        <v>3236</v>
      </c>
      <c r="H511" s="832" t="s">
        <v>595</v>
      </c>
      <c r="I511" s="832" t="s">
        <v>2241</v>
      </c>
      <c r="J511" s="832" t="s">
        <v>630</v>
      </c>
      <c r="K511" s="832" t="s">
        <v>732</v>
      </c>
      <c r="L511" s="835">
        <v>132</v>
      </c>
      <c r="M511" s="835">
        <v>132</v>
      </c>
      <c r="N511" s="832">
        <v>1</v>
      </c>
      <c r="O511" s="836">
        <v>0.5</v>
      </c>
      <c r="P511" s="835"/>
      <c r="Q511" s="837">
        <v>0</v>
      </c>
      <c r="R511" s="832"/>
      <c r="S511" s="837">
        <v>0</v>
      </c>
      <c r="T511" s="836"/>
      <c r="U511" s="838">
        <v>0</v>
      </c>
    </row>
    <row r="512" spans="1:21" ht="14.4" customHeight="1" x14ac:dyDescent="0.3">
      <c r="A512" s="831">
        <v>30</v>
      </c>
      <c r="B512" s="832" t="s">
        <v>2476</v>
      </c>
      <c r="C512" s="832" t="s">
        <v>2484</v>
      </c>
      <c r="D512" s="833" t="s">
        <v>3515</v>
      </c>
      <c r="E512" s="834" t="s">
        <v>2495</v>
      </c>
      <c r="F512" s="832" t="s">
        <v>2477</v>
      </c>
      <c r="G512" s="832" t="s">
        <v>2626</v>
      </c>
      <c r="H512" s="832" t="s">
        <v>595</v>
      </c>
      <c r="I512" s="832" t="s">
        <v>2027</v>
      </c>
      <c r="J512" s="832" t="s">
        <v>1160</v>
      </c>
      <c r="K512" s="832" t="s">
        <v>2006</v>
      </c>
      <c r="L512" s="835">
        <v>47.7</v>
      </c>
      <c r="M512" s="835">
        <v>47.7</v>
      </c>
      <c r="N512" s="832">
        <v>1</v>
      </c>
      <c r="O512" s="836">
        <v>0.5</v>
      </c>
      <c r="P512" s="835"/>
      <c r="Q512" s="837">
        <v>0</v>
      </c>
      <c r="R512" s="832"/>
      <c r="S512" s="837">
        <v>0</v>
      </c>
      <c r="T512" s="836"/>
      <c r="U512" s="838">
        <v>0</v>
      </c>
    </row>
    <row r="513" spans="1:21" ht="14.4" customHeight="1" x14ac:dyDescent="0.3">
      <c r="A513" s="831">
        <v>30</v>
      </c>
      <c r="B513" s="832" t="s">
        <v>2476</v>
      </c>
      <c r="C513" s="832" t="s">
        <v>2484</v>
      </c>
      <c r="D513" s="833" t="s">
        <v>3515</v>
      </c>
      <c r="E513" s="834" t="s">
        <v>2495</v>
      </c>
      <c r="F513" s="832" t="s">
        <v>2477</v>
      </c>
      <c r="G513" s="832" t="s">
        <v>2626</v>
      </c>
      <c r="H513" s="832" t="s">
        <v>595</v>
      </c>
      <c r="I513" s="832" t="s">
        <v>2028</v>
      </c>
      <c r="J513" s="832" t="s">
        <v>1160</v>
      </c>
      <c r="K513" s="832" t="s">
        <v>2029</v>
      </c>
      <c r="L513" s="835">
        <v>143.09</v>
      </c>
      <c r="M513" s="835">
        <v>286.18</v>
      </c>
      <c r="N513" s="832">
        <v>2</v>
      </c>
      <c r="O513" s="836">
        <v>1.5</v>
      </c>
      <c r="P513" s="835">
        <v>143.09</v>
      </c>
      <c r="Q513" s="837">
        <v>0.5</v>
      </c>
      <c r="R513" s="832">
        <v>1</v>
      </c>
      <c r="S513" s="837">
        <v>0.5</v>
      </c>
      <c r="T513" s="836">
        <v>0.5</v>
      </c>
      <c r="U513" s="838">
        <v>0.33333333333333331</v>
      </c>
    </row>
    <row r="514" spans="1:21" ht="14.4" customHeight="1" x14ac:dyDescent="0.3">
      <c r="A514" s="831">
        <v>30</v>
      </c>
      <c r="B514" s="832" t="s">
        <v>2476</v>
      </c>
      <c r="C514" s="832" t="s">
        <v>2484</v>
      </c>
      <c r="D514" s="833" t="s">
        <v>3515</v>
      </c>
      <c r="E514" s="834" t="s">
        <v>2495</v>
      </c>
      <c r="F514" s="832" t="s">
        <v>2477</v>
      </c>
      <c r="G514" s="832" t="s">
        <v>2627</v>
      </c>
      <c r="H514" s="832" t="s">
        <v>595</v>
      </c>
      <c r="I514" s="832" t="s">
        <v>2047</v>
      </c>
      <c r="J514" s="832" t="s">
        <v>2048</v>
      </c>
      <c r="K514" s="832" t="s">
        <v>2049</v>
      </c>
      <c r="L514" s="835">
        <v>117.46</v>
      </c>
      <c r="M514" s="835">
        <v>234.92</v>
      </c>
      <c r="N514" s="832">
        <v>2</v>
      </c>
      <c r="O514" s="836">
        <v>1</v>
      </c>
      <c r="P514" s="835">
        <v>117.46</v>
      </c>
      <c r="Q514" s="837">
        <v>0.5</v>
      </c>
      <c r="R514" s="832">
        <v>1</v>
      </c>
      <c r="S514" s="837">
        <v>0.5</v>
      </c>
      <c r="T514" s="836">
        <v>0.5</v>
      </c>
      <c r="U514" s="838">
        <v>0.5</v>
      </c>
    </row>
    <row r="515" spans="1:21" ht="14.4" customHeight="1" x14ac:dyDescent="0.3">
      <c r="A515" s="831">
        <v>30</v>
      </c>
      <c r="B515" s="832" t="s">
        <v>2476</v>
      </c>
      <c r="C515" s="832" t="s">
        <v>2484</v>
      </c>
      <c r="D515" s="833" t="s">
        <v>3515</v>
      </c>
      <c r="E515" s="834" t="s">
        <v>2495</v>
      </c>
      <c r="F515" s="832" t="s">
        <v>2477</v>
      </c>
      <c r="G515" s="832" t="s">
        <v>2627</v>
      </c>
      <c r="H515" s="832" t="s">
        <v>595</v>
      </c>
      <c r="I515" s="832" t="s">
        <v>2050</v>
      </c>
      <c r="J515" s="832" t="s">
        <v>2048</v>
      </c>
      <c r="K515" s="832" t="s">
        <v>2051</v>
      </c>
      <c r="L515" s="835">
        <v>234.91</v>
      </c>
      <c r="M515" s="835">
        <v>234.91</v>
      </c>
      <c r="N515" s="832">
        <v>1</v>
      </c>
      <c r="O515" s="836">
        <v>0.5</v>
      </c>
      <c r="P515" s="835">
        <v>234.91</v>
      </c>
      <c r="Q515" s="837">
        <v>1</v>
      </c>
      <c r="R515" s="832">
        <v>1</v>
      </c>
      <c r="S515" s="837">
        <v>1</v>
      </c>
      <c r="T515" s="836">
        <v>0.5</v>
      </c>
      <c r="U515" s="838">
        <v>1</v>
      </c>
    </row>
    <row r="516" spans="1:21" ht="14.4" customHeight="1" x14ac:dyDescent="0.3">
      <c r="A516" s="831">
        <v>30</v>
      </c>
      <c r="B516" s="832" t="s">
        <v>2476</v>
      </c>
      <c r="C516" s="832" t="s">
        <v>2484</v>
      </c>
      <c r="D516" s="833" t="s">
        <v>3515</v>
      </c>
      <c r="E516" s="834" t="s">
        <v>2495</v>
      </c>
      <c r="F516" s="832" t="s">
        <v>2477</v>
      </c>
      <c r="G516" s="832" t="s">
        <v>2632</v>
      </c>
      <c r="H516" s="832" t="s">
        <v>595</v>
      </c>
      <c r="I516" s="832" t="s">
        <v>2037</v>
      </c>
      <c r="J516" s="832" t="s">
        <v>2032</v>
      </c>
      <c r="K516" s="832" t="s">
        <v>2020</v>
      </c>
      <c r="L516" s="835">
        <v>47.7</v>
      </c>
      <c r="M516" s="835">
        <v>47.7</v>
      </c>
      <c r="N516" s="832">
        <v>1</v>
      </c>
      <c r="O516" s="836">
        <v>0.5</v>
      </c>
      <c r="P516" s="835">
        <v>47.7</v>
      </c>
      <c r="Q516" s="837">
        <v>1</v>
      </c>
      <c r="R516" s="832">
        <v>1</v>
      </c>
      <c r="S516" s="837">
        <v>1</v>
      </c>
      <c r="T516" s="836">
        <v>0.5</v>
      </c>
      <c r="U516" s="838">
        <v>1</v>
      </c>
    </row>
    <row r="517" spans="1:21" ht="14.4" customHeight="1" x14ac:dyDescent="0.3">
      <c r="A517" s="831">
        <v>30</v>
      </c>
      <c r="B517" s="832" t="s">
        <v>2476</v>
      </c>
      <c r="C517" s="832" t="s">
        <v>2484</v>
      </c>
      <c r="D517" s="833" t="s">
        <v>3515</v>
      </c>
      <c r="E517" s="834" t="s">
        <v>2495</v>
      </c>
      <c r="F517" s="832" t="s">
        <v>2477</v>
      </c>
      <c r="G517" s="832" t="s">
        <v>2910</v>
      </c>
      <c r="H517" s="832" t="s">
        <v>567</v>
      </c>
      <c r="I517" s="832" t="s">
        <v>2911</v>
      </c>
      <c r="J517" s="832" t="s">
        <v>2912</v>
      </c>
      <c r="K517" s="832" t="s">
        <v>2913</v>
      </c>
      <c r="L517" s="835">
        <v>352.3</v>
      </c>
      <c r="M517" s="835">
        <v>1409.2</v>
      </c>
      <c r="N517" s="832">
        <v>4</v>
      </c>
      <c r="O517" s="836">
        <v>1.5</v>
      </c>
      <c r="P517" s="835"/>
      <c r="Q517" s="837">
        <v>0</v>
      </c>
      <c r="R517" s="832"/>
      <c r="S517" s="837">
        <v>0</v>
      </c>
      <c r="T517" s="836"/>
      <c r="U517" s="838">
        <v>0</v>
      </c>
    </row>
    <row r="518" spans="1:21" ht="14.4" customHeight="1" x14ac:dyDescent="0.3">
      <c r="A518" s="831">
        <v>30</v>
      </c>
      <c r="B518" s="832" t="s">
        <v>2476</v>
      </c>
      <c r="C518" s="832" t="s">
        <v>2484</v>
      </c>
      <c r="D518" s="833" t="s">
        <v>3515</v>
      </c>
      <c r="E518" s="834" t="s">
        <v>2495</v>
      </c>
      <c r="F518" s="832" t="s">
        <v>2477</v>
      </c>
      <c r="G518" s="832" t="s">
        <v>2633</v>
      </c>
      <c r="H518" s="832" t="s">
        <v>595</v>
      </c>
      <c r="I518" s="832" t="s">
        <v>2087</v>
      </c>
      <c r="J518" s="832" t="s">
        <v>2086</v>
      </c>
      <c r="K518" s="832" t="s">
        <v>732</v>
      </c>
      <c r="L518" s="835">
        <v>143.35</v>
      </c>
      <c r="M518" s="835">
        <v>143.35</v>
      </c>
      <c r="N518" s="832">
        <v>1</v>
      </c>
      <c r="O518" s="836">
        <v>0.5</v>
      </c>
      <c r="P518" s="835">
        <v>143.35</v>
      </c>
      <c r="Q518" s="837">
        <v>1</v>
      </c>
      <c r="R518" s="832">
        <v>1</v>
      </c>
      <c r="S518" s="837">
        <v>1</v>
      </c>
      <c r="T518" s="836">
        <v>0.5</v>
      </c>
      <c r="U518" s="838">
        <v>1</v>
      </c>
    </row>
    <row r="519" spans="1:21" ht="14.4" customHeight="1" x14ac:dyDescent="0.3">
      <c r="A519" s="831">
        <v>30</v>
      </c>
      <c r="B519" s="832" t="s">
        <v>2476</v>
      </c>
      <c r="C519" s="832" t="s">
        <v>2484</v>
      </c>
      <c r="D519" s="833" t="s">
        <v>3515</v>
      </c>
      <c r="E519" s="834" t="s">
        <v>2495</v>
      </c>
      <c r="F519" s="832" t="s">
        <v>2477</v>
      </c>
      <c r="G519" s="832" t="s">
        <v>2633</v>
      </c>
      <c r="H519" s="832" t="s">
        <v>595</v>
      </c>
      <c r="I519" s="832" t="s">
        <v>2415</v>
      </c>
      <c r="J519" s="832" t="s">
        <v>2086</v>
      </c>
      <c r="K519" s="832" t="s">
        <v>2416</v>
      </c>
      <c r="L519" s="835">
        <v>477.84</v>
      </c>
      <c r="M519" s="835">
        <v>477.84</v>
      </c>
      <c r="N519" s="832">
        <v>1</v>
      </c>
      <c r="O519" s="836">
        <v>0.5</v>
      </c>
      <c r="P519" s="835">
        <v>477.84</v>
      </c>
      <c r="Q519" s="837">
        <v>1</v>
      </c>
      <c r="R519" s="832">
        <v>1</v>
      </c>
      <c r="S519" s="837">
        <v>1</v>
      </c>
      <c r="T519" s="836">
        <v>0.5</v>
      </c>
      <c r="U519" s="838">
        <v>1</v>
      </c>
    </row>
    <row r="520" spans="1:21" ht="14.4" customHeight="1" x14ac:dyDescent="0.3">
      <c r="A520" s="831">
        <v>30</v>
      </c>
      <c r="B520" s="832" t="s">
        <v>2476</v>
      </c>
      <c r="C520" s="832" t="s">
        <v>2484</v>
      </c>
      <c r="D520" s="833" t="s">
        <v>3515</v>
      </c>
      <c r="E520" s="834" t="s">
        <v>2495</v>
      </c>
      <c r="F520" s="832" t="s">
        <v>2477</v>
      </c>
      <c r="G520" s="832" t="s">
        <v>2633</v>
      </c>
      <c r="H520" s="832" t="s">
        <v>595</v>
      </c>
      <c r="I520" s="832" t="s">
        <v>3161</v>
      </c>
      <c r="J520" s="832" t="s">
        <v>2086</v>
      </c>
      <c r="K520" s="832" t="s">
        <v>730</v>
      </c>
      <c r="L520" s="835">
        <v>93.18</v>
      </c>
      <c r="M520" s="835">
        <v>93.18</v>
      </c>
      <c r="N520" s="832">
        <v>1</v>
      </c>
      <c r="O520" s="836">
        <v>1</v>
      </c>
      <c r="P520" s="835"/>
      <c r="Q520" s="837">
        <v>0</v>
      </c>
      <c r="R520" s="832"/>
      <c r="S520" s="837">
        <v>0</v>
      </c>
      <c r="T520" s="836"/>
      <c r="U520" s="838">
        <v>0</v>
      </c>
    </row>
    <row r="521" spans="1:21" ht="14.4" customHeight="1" x14ac:dyDescent="0.3">
      <c r="A521" s="831">
        <v>30</v>
      </c>
      <c r="B521" s="832" t="s">
        <v>2476</v>
      </c>
      <c r="C521" s="832" t="s">
        <v>2484</v>
      </c>
      <c r="D521" s="833" t="s">
        <v>3515</v>
      </c>
      <c r="E521" s="834" t="s">
        <v>2495</v>
      </c>
      <c r="F521" s="832" t="s">
        <v>2477</v>
      </c>
      <c r="G521" s="832" t="s">
        <v>2636</v>
      </c>
      <c r="H521" s="832" t="s">
        <v>567</v>
      </c>
      <c r="I521" s="832" t="s">
        <v>3237</v>
      </c>
      <c r="J521" s="832" t="s">
        <v>3238</v>
      </c>
      <c r="K521" s="832" t="s">
        <v>3239</v>
      </c>
      <c r="L521" s="835">
        <v>264</v>
      </c>
      <c r="M521" s="835">
        <v>264</v>
      </c>
      <c r="N521" s="832">
        <v>1</v>
      </c>
      <c r="O521" s="836">
        <v>0.5</v>
      </c>
      <c r="P521" s="835"/>
      <c r="Q521" s="837">
        <v>0</v>
      </c>
      <c r="R521" s="832"/>
      <c r="S521" s="837">
        <v>0</v>
      </c>
      <c r="T521" s="836"/>
      <c r="U521" s="838">
        <v>0</v>
      </c>
    </row>
    <row r="522" spans="1:21" ht="14.4" customHeight="1" x14ac:dyDescent="0.3">
      <c r="A522" s="831">
        <v>30</v>
      </c>
      <c r="B522" s="832" t="s">
        <v>2476</v>
      </c>
      <c r="C522" s="832" t="s">
        <v>2484</v>
      </c>
      <c r="D522" s="833" t="s">
        <v>3515</v>
      </c>
      <c r="E522" s="834" t="s">
        <v>2495</v>
      </c>
      <c r="F522" s="832" t="s">
        <v>2477</v>
      </c>
      <c r="G522" s="832" t="s">
        <v>2637</v>
      </c>
      <c r="H522" s="832" t="s">
        <v>595</v>
      </c>
      <c r="I522" s="832" t="s">
        <v>2181</v>
      </c>
      <c r="J522" s="832" t="s">
        <v>1110</v>
      </c>
      <c r="K522" s="832" t="s">
        <v>1112</v>
      </c>
      <c r="L522" s="835">
        <v>0</v>
      </c>
      <c r="M522" s="835">
        <v>0</v>
      </c>
      <c r="N522" s="832">
        <v>6</v>
      </c>
      <c r="O522" s="836">
        <v>3.5</v>
      </c>
      <c r="P522" s="835">
        <v>0</v>
      </c>
      <c r="Q522" s="837"/>
      <c r="R522" s="832">
        <v>2</v>
      </c>
      <c r="S522" s="837">
        <v>0.33333333333333331</v>
      </c>
      <c r="T522" s="836">
        <v>1</v>
      </c>
      <c r="U522" s="838">
        <v>0.2857142857142857</v>
      </c>
    </row>
    <row r="523" spans="1:21" ht="14.4" customHeight="1" x14ac:dyDescent="0.3">
      <c r="A523" s="831">
        <v>30</v>
      </c>
      <c r="B523" s="832" t="s">
        <v>2476</v>
      </c>
      <c r="C523" s="832" t="s">
        <v>2484</v>
      </c>
      <c r="D523" s="833" t="s">
        <v>3515</v>
      </c>
      <c r="E523" s="834" t="s">
        <v>2495</v>
      </c>
      <c r="F523" s="832" t="s">
        <v>2477</v>
      </c>
      <c r="G523" s="832" t="s">
        <v>3081</v>
      </c>
      <c r="H523" s="832" t="s">
        <v>567</v>
      </c>
      <c r="I523" s="832" t="s">
        <v>3082</v>
      </c>
      <c r="J523" s="832" t="s">
        <v>1302</v>
      </c>
      <c r="K523" s="832" t="s">
        <v>2762</v>
      </c>
      <c r="L523" s="835">
        <v>42.08</v>
      </c>
      <c r="M523" s="835">
        <v>168.32</v>
      </c>
      <c r="N523" s="832">
        <v>4</v>
      </c>
      <c r="O523" s="836">
        <v>2.5</v>
      </c>
      <c r="P523" s="835">
        <v>84.16</v>
      </c>
      <c r="Q523" s="837">
        <v>0.5</v>
      </c>
      <c r="R523" s="832">
        <v>2</v>
      </c>
      <c r="S523" s="837">
        <v>0.5</v>
      </c>
      <c r="T523" s="836">
        <v>1</v>
      </c>
      <c r="U523" s="838">
        <v>0.4</v>
      </c>
    </row>
    <row r="524" spans="1:21" ht="14.4" customHeight="1" x14ac:dyDescent="0.3">
      <c r="A524" s="831">
        <v>30</v>
      </c>
      <c r="B524" s="832" t="s">
        <v>2476</v>
      </c>
      <c r="C524" s="832" t="s">
        <v>2484</v>
      </c>
      <c r="D524" s="833" t="s">
        <v>3515</v>
      </c>
      <c r="E524" s="834" t="s">
        <v>2495</v>
      </c>
      <c r="F524" s="832" t="s">
        <v>2477</v>
      </c>
      <c r="G524" s="832" t="s">
        <v>2642</v>
      </c>
      <c r="H524" s="832" t="s">
        <v>567</v>
      </c>
      <c r="I524" s="832" t="s">
        <v>3240</v>
      </c>
      <c r="J524" s="832" t="s">
        <v>1308</v>
      </c>
      <c r="K524" s="832" t="s">
        <v>3241</v>
      </c>
      <c r="L524" s="835">
        <v>1578.41</v>
      </c>
      <c r="M524" s="835">
        <v>1578.41</v>
      </c>
      <c r="N524" s="832">
        <v>1</v>
      </c>
      <c r="O524" s="836">
        <v>0.5</v>
      </c>
      <c r="P524" s="835"/>
      <c r="Q524" s="837">
        <v>0</v>
      </c>
      <c r="R524" s="832"/>
      <c r="S524" s="837">
        <v>0</v>
      </c>
      <c r="T524" s="836"/>
      <c r="U524" s="838">
        <v>0</v>
      </c>
    </row>
    <row r="525" spans="1:21" ht="14.4" customHeight="1" x14ac:dyDescent="0.3">
      <c r="A525" s="831">
        <v>30</v>
      </c>
      <c r="B525" s="832" t="s">
        <v>2476</v>
      </c>
      <c r="C525" s="832" t="s">
        <v>2484</v>
      </c>
      <c r="D525" s="833" t="s">
        <v>3515</v>
      </c>
      <c r="E525" s="834" t="s">
        <v>2495</v>
      </c>
      <c r="F525" s="832" t="s">
        <v>2477</v>
      </c>
      <c r="G525" s="832" t="s">
        <v>2649</v>
      </c>
      <c r="H525" s="832" t="s">
        <v>595</v>
      </c>
      <c r="I525" s="832" t="s">
        <v>3242</v>
      </c>
      <c r="J525" s="832" t="s">
        <v>2409</v>
      </c>
      <c r="K525" s="832" t="s">
        <v>3243</v>
      </c>
      <c r="L525" s="835">
        <v>103.72</v>
      </c>
      <c r="M525" s="835">
        <v>311.15999999999997</v>
      </c>
      <c r="N525" s="832">
        <v>3</v>
      </c>
      <c r="O525" s="836">
        <v>0.5</v>
      </c>
      <c r="P525" s="835"/>
      <c r="Q525" s="837">
        <v>0</v>
      </c>
      <c r="R525" s="832"/>
      <c r="S525" s="837">
        <v>0</v>
      </c>
      <c r="T525" s="836"/>
      <c r="U525" s="838">
        <v>0</v>
      </c>
    </row>
    <row r="526" spans="1:21" ht="14.4" customHeight="1" x14ac:dyDescent="0.3">
      <c r="A526" s="831">
        <v>30</v>
      </c>
      <c r="B526" s="832" t="s">
        <v>2476</v>
      </c>
      <c r="C526" s="832" t="s">
        <v>2484</v>
      </c>
      <c r="D526" s="833" t="s">
        <v>3515</v>
      </c>
      <c r="E526" s="834" t="s">
        <v>2495</v>
      </c>
      <c r="F526" s="832" t="s">
        <v>2477</v>
      </c>
      <c r="G526" s="832" t="s">
        <v>2653</v>
      </c>
      <c r="H526" s="832" t="s">
        <v>567</v>
      </c>
      <c r="I526" s="832" t="s">
        <v>3244</v>
      </c>
      <c r="J526" s="832" t="s">
        <v>838</v>
      </c>
      <c r="K526" s="832" t="s">
        <v>839</v>
      </c>
      <c r="L526" s="835">
        <v>50.89</v>
      </c>
      <c r="M526" s="835">
        <v>101.78</v>
      </c>
      <c r="N526" s="832">
        <v>2</v>
      </c>
      <c r="O526" s="836">
        <v>1</v>
      </c>
      <c r="P526" s="835">
        <v>50.89</v>
      </c>
      <c r="Q526" s="837">
        <v>0.5</v>
      </c>
      <c r="R526" s="832">
        <v>1</v>
      </c>
      <c r="S526" s="837">
        <v>0.5</v>
      </c>
      <c r="T526" s="836">
        <v>0.5</v>
      </c>
      <c r="U526" s="838">
        <v>0.5</v>
      </c>
    </row>
    <row r="527" spans="1:21" ht="14.4" customHeight="1" x14ac:dyDescent="0.3">
      <c r="A527" s="831">
        <v>30</v>
      </c>
      <c r="B527" s="832" t="s">
        <v>2476</v>
      </c>
      <c r="C527" s="832" t="s">
        <v>2484</v>
      </c>
      <c r="D527" s="833" t="s">
        <v>3515</v>
      </c>
      <c r="E527" s="834" t="s">
        <v>2495</v>
      </c>
      <c r="F527" s="832" t="s">
        <v>2477</v>
      </c>
      <c r="G527" s="832" t="s">
        <v>2653</v>
      </c>
      <c r="H527" s="832" t="s">
        <v>567</v>
      </c>
      <c r="I527" s="832" t="s">
        <v>3245</v>
      </c>
      <c r="J527" s="832" t="s">
        <v>840</v>
      </c>
      <c r="K527" s="832" t="s">
        <v>3246</v>
      </c>
      <c r="L527" s="835">
        <v>76.33</v>
      </c>
      <c r="M527" s="835">
        <v>76.33</v>
      </c>
      <c r="N527" s="832">
        <v>1</v>
      </c>
      <c r="O527" s="836">
        <v>0.5</v>
      </c>
      <c r="P527" s="835">
        <v>76.33</v>
      </c>
      <c r="Q527" s="837">
        <v>1</v>
      </c>
      <c r="R527" s="832">
        <v>1</v>
      </c>
      <c r="S527" s="837">
        <v>1</v>
      </c>
      <c r="T527" s="836">
        <v>0.5</v>
      </c>
      <c r="U527" s="838">
        <v>1</v>
      </c>
    </row>
    <row r="528" spans="1:21" ht="14.4" customHeight="1" x14ac:dyDescent="0.3">
      <c r="A528" s="831">
        <v>30</v>
      </c>
      <c r="B528" s="832" t="s">
        <v>2476</v>
      </c>
      <c r="C528" s="832" t="s">
        <v>2484</v>
      </c>
      <c r="D528" s="833" t="s">
        <v>3515</v>
      </c>
      <c r="E528" s="834" t="s">
        <v>2495</v>
      </c>
      <c r="F528" s="832" t="s">
        <v>2477</v>
      </c>
      <c r="G528" s="832" t="s">
        <v>3173</v>
      </c>
      <c r="H528" s="832" t="s">
        <v>567</v>
      </c>
      <c r="I528" s="832" t="s">
        <v>3174</v>
      </c>
      <c r="J528" s="832" t="s">
        <v>735</v>
      </c>
      <c r="K528" s="832" t="s">
        <v>3175</v>
      </c>
      <c r="L528" s="835">
        <v>132</v>
      </c>
      <c r="M528" s="835">
        <v>792</v>
      </c>
      <c r="N528" s="832">
        <v>6</v>
      </c>
      <c r="O528" s="836">
        <v>3</v>
      </c>
      <c r="P528" s="835">
        <v>264</v>
      </c>
      <c r="Q528" s="837">
        <v>0.33333333333333331</v>
      </c>
      <c r="R528" s="832">
        <v>2</v>
      </c>
      <c r="S528" s="837">
        <v>0.33333333333333331</v>
      </c>
      <c r="T528" s="836">
        <v>1.5</v>
      </c>
      <c r="U528" s="838">
        <v>0.5</v>
      </c>
    </row>
    <row r="529" spans="1:21" ht="14.4" customHeight="1" x14ac:dyDescent="0.3">
      <c r="A529" s="831">
        <v>30</v>
      </c>
      <c r="B529" s="832" t="s">
        <v>2476</v>
      </c>
      <c r="C529" s="832" t="s">
        <v>2484</v>
      </c>
      <c r="D529" s="833" t="s">
        <v>3515</v>
      </c>
      <c r="E529" s="834" t="s">
        <v>2495</v>
      </c>
      <c r="F529" s="832" t="s">
        <v>2477</v>
      </c>
      <c r="G529" s="832" t="s">
        <v>2656</v>
      </c>
      <c r="H529" s="832" t="s">
        <v>567</v>
      </c>
      <c r="I529" s="832" t="s">
        <v>2657</v>
      </c>
      <c r="J529" s="832" t="s">
        <v>1236</v>
      </c>
      <c r="K529" s="832" t="s">
        <v>2161</v>
      </c>
      <c r="L529" s="835">
        <v>122.73</v>
      </c>
      <c r="M529" s="835">
        <v>245.46</v>
      </c>
      <c r="N529" s="832">
        <v>2</v>
      </c>
      <c r="O529" s="836">
        <v>1</v>
      </c>
      <c r="P529" s="835">
        <v>122.73</v>
      </c>
      <c r="Q529" s="837">
        <v>0.5</v>
      </c>
      <c r="R529" s="832">
        <v>1</v>
      </c>
      <c r="S529" s="837">
        <v>0.5</v>
      </c>
      <c r="T529" s="836">
        <v>0.5</v>
      </c>
      <c r="U529" s="838">
        <v>0.5</v>
      </c>
    </row>
    <row r="530" spans="1:21" ht="14.4" customHeight="1" x14ac:dyDescent="0.3">
      <c r="A530" s="831">
        <v>30</v>
      </c>
      <c r="B530" s="832" t="s">
        <v>2476</v>
      </c>
      <c r="C530" s="832" t="s">
        <v>2484</v>
      </c>
      <c r="D530" s="833" t="s">
        <v>3515</v>
      </c>
      <c r="E530" s="834" t="s">
        <v>2495</v>
      </c>
      <c r="F530" s="832" t="s">
        <v>2477</v>
      </c>
      <c r="G530" s="832" t="s">
        <v>3247</v>
      </c>
      <c r="H530" s="832" t="s">
        <v>567</v>
      </c>
      <c r="I530" s="832" t="s">
        <v>3248</v>
      </c>
      <c r="J530" s="832" t="s">
        <v>3249</v>
      </c>
      <c r="K530" s="832" t="s">
        <v>1935</v>
      </c>
      <c r="L530" s="835">
        <v>38.56</v>
      </c>
      <c r="M530" s="835">
        <v>38.56</v>
      </c>
      <c r="N530" s="832">
        <v>1</v>
      </c>
      <c r="O530" s="836">
        <v>0.5</v>
      </c>
      <c r="P530" s="835">
        <v>38.56</v>
      </c>
      <c r="Q530" s="837">
        <v>1</v>
      </c>
      <c r="R530" s="832">
        <v>1</v>
      </c>
      <c r="S530" s="837">
        <v>1</v>
      </c>
      <c r="T530" s="836">
        <v>0.5</v>
      </c>
      <c r="U530" s="838">
        <v>1</v>
      </c>
    </row>
    <row r="531" spans="1:21" ht="14.4" customHeight="1" x14ac:dyDescent="0.3">
      <c r="A531" s="831">
        <v>30</v>
      </c>
      <c r="B531" s="832" t="s">
        <v>2476</v>
      </c>
      <c r="C531" s="832" t="s">
        <v>2484</v>
      </c>
      <c r="D531" s="833" t="s">
        <v>3515</v>
      </c>
      <c r="E531" s="834" t="s">
        <v>2495</v>
      </c>
      <c r="F531" s="832" t="s">
        <v>2477</v>
      </c>
      <c r="G531" s="832" t="s">
        <v>2658</v>
      </c>
      <c r="H531" s="832" t="s">
        <v>567</v>
      </c>
      <c r="I531" s="832" t="s">
        <v>3250</v>
      </c>
      <c r="J531" s="832" t="s">
        <v>1254</v>
      </c>
      <c r="K531" s="832" t="s">
        <v>3251</v>
      </c>
      <c r="L531" s="835">
        <v>31.32</v>
      </c>
      <c r="M531" s="835">
        <v>31.32</v>
      </c>
      <c r="N531" s="832">
        <v>1</v>
      </c>
      <c r="O531" s="836">
        <v>0.5</v>
      </c>
      <c r="P531" s="835"/>
      <c r="Q531" s="837">
        <v>0</v>
      </c>
      <c r="R531" s="832"/>
      <c r="S531" s="837">
        <v>0</v>
      </c>
      <c r="T531" s="836"/>
      <c r="U531" s="838">
        <v>0</v>
      </c>
    </row>
    <row r="532" spans="1:21" ht="14.4" customHeight="1" x14ac:dyDescent="0.3">
      <c r="A532" s="831">
        <v>30</v>
      </c>
      <c r="B532" s="832" t="s">
        <v>2476</v>
      </c>
      <c r="C532" s="832" t="s">
        <v>2484</v>
      </c>
      <c r="D532" s="833" t="s">
        <v>3515</v>
      </c>
      <c r="E532" s="834" t="s">
        <v>2495</v>
      </c>
      <c r="F532" s="832" t="s">
        <v>2477</v>
      </c>
      <c r="G532" s="832" t="s">
        <v>2658</v>
      </c>
      <c r="H532" s="832" t="s">
        <v>567</v>
      </c>
      <c r="I532" s="832" t="s">
        <v>3252</v>
      </c>
      <c r="J532" s="832" t="s">
        <v>3253</v>
      </c>
      <c r="K532" s="832" t="s">
        <v>3254</v>
      </c>
      <c r="L532" s="835">
        <v>93.96</v>
      </c>
      <c r="M532" s="835">
        <v>93.96</v>
      </c>
      <c r="N532" s="832">
        <v>1</v>
      </c>
      <c r="O532" s="836">
        <v>0.5</v>
      </c>
      <c r="P532" s="835">
        <v>93.96</v>
      </c>
      <c r="Q532" s="837">
        <v>1</v>
      </c>
      <c r="R532" s="832">
        <v>1</v>
      </c>
      <c r="S532" s="837">
        <v>1</v>
      </c>
      <c r="T532" s="836">
        <v>0.5</v>
      </c>
      <c r="U532" s="838">
        <v>1</v>
      </c>
    </row>
    <row r="533" spans="1:21" ht="14.4" customHeight="1" x14ac:dyDescent="0.3">
      <c r="A533" s="831">
        <v>30</v>
      </c>
      <c r="B533" s="832" t="s">
        <v>2476</v>
      </c>
      <c r="C533" s="832" t="s">
        <v>2484</v>
      </c>
      <c r="D533" s="833" t="s">
        <v>3515</v>
      </c>
      <c r="E533" s="834" t="s">
        <v>2495</v>
      </c>
      <c r="F533" s="832" t="s">
        <v>2477</v>
      </c>
      <c r="G533" s="832" t="s">
        <v>2658</v>
      </c>
      <c r="H533" s="832" t="s">
        <v>567</v>
      </c>
      <c r="I533" s="832" t="s">
        <v>3255</v>
      </c>
      <c r="J533" s="832" t="s">
        <v>3256</v>
      </c>
      <c r="K533" s="832" t="s">
        <v>2660</v>
      </c>
      <c r="L533" s="835">
        <v>93.96</v>
      </c>
      <c r="M533" s="835">
        <v>93.96</v>
      </c>
      <c r="N533" s="832">
        <v>1</v>
      </c>
      <c r="O533" s="836">
        <v>0.5</v>
      </c>
      <c r="P533" s="835"/>
      <c r="Q533" s="837">
        <v>0</v>
      </c>
      <c r="R533" s="832"/>
      <c r="S533" s="837">
        <v>0</v>
      </c>
      <c r="T533" s="836"/>
      <c r="U533" s="838">
        <v>0</v>
      </c>
    </row>
    <row r="534" spans="1:21" ht="14.4" customHeight="1" x14ac:dyDescent="0.3">
      <c r="A534" s="831">
        <v>30</v>
      </c>
      <c r="B534" s="832" t="s">
        <v>2476</v>
      </c>
      <c r="C534" s="832" t="s">
        <v>2484</v>
      </c>
      <c r="D534" s="833" t="s">
        <v>3515</v>
      </c>
      <c r="E534" s="834" t="s">
        <v>2495</v>
      </c>
      <c r="F534" s="832" t="s">
        <v>2477</v>
      </c>
      <c r="G534" s="832" t="s">
        <v>3257</v>
      </c>
      <c r="H534" s="832" t="s">
        <v>595</v>
      </c>
      <c r="I534" s="832" t="s">
        <v>3258</v>
      </c>
      <c r="J534" s="832" t="s">
        <v>895</v>
      </c>
      <c r="K534" s="832" t="s">
        <v>3259</v>
      </c>
      <c r="L534" s="835">
        <v>89.03</v>
      </c>
      <c r="M534" s="835">
        <v>89.03</v>
      </c>
      <c r="N534" s="832">
        <v>1</v>
      </c>
      <c r="O534" s="836">
        <v>0.5</v>
      </c>
      <c r="P534" s="835"/>
      <c r="Q534" s="837">
        <v>0</v>
      </c>
      <c r="R534" s="832"/>
      <c r="S534" s="837">
        <v>0</v>
      </c>
      <c r="T534" s="836"/>
      <c r="U534" s="838">
        <v>0</v>
      </c>
    </row>
    <row r="535" spans="1:21" ht="14.4" customHeight="1" x14ac:dyDescent="0.3">
      <c r="A535" s="831">
        <v>30</v>
      </c>
      <c r="B535" s="832" t="s">
        <v>2476</v>
      </c>
      <c r="C535" s="832" t="s">
        <v>2484</v>
      </c>
      <c r="D535" s="833" t="s">
        <v>3515</v>
      </c>
      <c r="E535" s="834" t="s">
        <v>2495</v>
      </c>
      <c r="F535" s="832" t="s">
        <v>2477</v>
      </c>
      <c r="G535" s="832" t="s">
        <v>3260</v>
      </c>
      <c r="H535" s="832" t="s">
        <v>567</v>
      </c>
      <c r="I535" s="832" t="s">
        <v>3261</v>
      </c>
      <c r="J535" s="832" t="s">
        <v>1697</v>
      </c>
      <c r="K535" s="832" t="s">
        <v>3262</v>
      </c>
      <c r="L535" s="835">
        <v>580.38</v>
      </c>
      <c r="M535" s="835">
        <v>580.38</v>
      </c>
      <c r="N535" s="832">
        <v>1</v>
      </c>
      <c r="O535" s="836">
        <v>0.5</v>
      </c>
      <c r="P535" s="835"/>
      <c r="Q535" s="837">
        <v>0</v>
      </c>
      <c r="R535" s="832"/>
      <c r="S535" s="837">
        <v>0</v>
      </c>
      <c r="T535" s="836"/>
      <c r="U535" s="838">
        <v>0</v>
      </c>
    </row>
    <row r="536" spans="1:21" ht="14.4" customHeight="1" x14ac:dyDescent="0.3">
      <c r="A536" s="831">
        <v>30</v>
      </c>
      <c r="B536" s="832" t="s">
        <v>2476</v>
      </c>
      <c r="C536" s="832" t="s">
        <v>2484</v>
      </c>
      <c r="D536" s="833" t="s">
        <v>3515</v>
      </c>
      <c r="E536" s="834" t="s">
        <v>2495</v>
      </c>
      <c r="F536" s="832" t="s">
        <v>2477</v>
      </c>
      <c r="G536" s="832" t="s">
        <v>2947</v>
      </c>
      <c r="H536" s="832" t="s">
        <v>567</v>
      </c>
      <c r="I536" s="832" t="s">
        <v>2948</v>
      </c>
      <c r="J536" s="832" t="s">
        <v>1271</v>
      </c>
      <c r="K536" s="832" t="s">
        <v>2949</v>
      </c>
      <c r="L536" s="835">
        <v>264</v>
      </c>
      <c r="M536" s="835">
        <v>264</v>
      </c>
      <c r="N536" s="832">
        <v>1</v>
      </c>
      <c r="O536" s="836">
        <v>1</v>
      </c>
      <c r="P536" s="835">
        <v>264</v>
      </c>
      <c r="Q536" s="837">
        <v>1</v>
      </c>
      <c r="R536" s="832">
        <v>1</v>
      </c>
      <c r="S536" s="837">
        <v>1</v>
      </c>
      <c r="T536" s="836">
        <v>1</v>
      </c>
      <c r="U536" s="838">
        <v>1</v>
      </c>
    </row>
    <row r="537" spans="1:21" ht="14.4" customHeight="1" x14ac:dyDescent="0.3">
      <c r="A537" s="831">
        <v>30</v>
      </c>
      <c r="B537" s="832" t="s">
        <v>2476</v>
      </c>
      <c r="C537" s="832" t="s">
        <v>2484</v>
      </c>
      <c r="D537" s="833" t="s">
        <v>3515</v>
      </c>
      <c r="E537" s="834" t="s">
        <v>2495</v>
      </c>
      <c r="F537" s="832" t="s">
        <v>2477</v>
      </c>
      <c r="G537" s="832" t="s">
        <v>2958</v>
      </c>
      <c r="H537" s="832" t="s">
        <v>567</v>
      </c>
      <c r="I537" s="832" t="s">
        <v>2959</v>
      </c>
      <c r="J537" s="832" t="s">
        <v>805</v>
      </c>
      <c r="K537" s="832" t="s">
        <v>2960</v>
      </c>
      <c r="L537" s="835">
        <v>43.94</v>
      </c>
      <c r="M537" s="835">
        <v>87.88</v>
      </c>
      <c r="N537" s="832">
        <v>2</v>
      </c>
      <c r="O537" s="836">
        <v>0.5</v>
      </c>
      <c r="P537" s="835"/>
      <c r="Q537" s="837">
        <v>0</v>
      </c>
      <c r="R537" s="832"/>
      <c r="S537" s="837">
        <v>0</v>
      </c>
      <c r="T537" s="836"/>
      <c r="U537" s="838">
        <v>0</v>
      </c>
    </row>
    <row r="538" spans="1:21" ht="14.4" customHeight="1" x14ac:dyDescent="0.3">
      <c r="A538" s="831">
        <v>30</v>
      </c>
      <c r="B538" s="832" t="s">
        <v>2476</v>
      </c>
      <c r="C538" s="832" t="s">
        <v>2484</v>
      </c>
      <c r="D538" s="833" t="s">
        <v>3515</v>
      </c>
      <c r="E538" s="834" t="s">
        <v>2495</v>
      </c>
      <c r="F538" s="832" t="s">
        <v>2477</v>
      </c>
      <c r="G538" s="832" t="s">
        <v>2958</v>
      </c>
      <c r="H538" s="832" t="s">
        <v>567</v>
      </c>
      <c r="I538" s="832" t="s">
        <v>3263</v>
      </c>
      <c r="J538" s="832" t="s">
        <v>1535</v>
      </c>
      <c r="K538" s="832" t="s">
        <v>3264</v>
      </c>
      <c r="L538" s="835">
        <v>87.87</v>
      </c>
      <c r="M538" s="835">
        <v>87.87</v>
      </c>
      <c r="N538" s="832">
        <v>1</v>
      </c>
      <c r="O538" s="836">
        <v>0.5</v>
      </c>
      <c r="P538" s="835"/>
      <c r="Q538" s="837">
        <v>0</v>
      </c>
      <c r="R538" s="832"/>
      <c r="S538" s="837">
        <v>0</v>
      </c>
      <c r="T538" s="836"/>
      <c r="U538" s="838">
        <v>0</v>
      </c>
    </row>
    <row r="539" spans="1:21" ht="14.4" customHeight="1" x14ac:dyDescent="0.3">
      <c r="A539" s="831">
        <v>30</v>
      </c>
      <c r="B539" s="832" t="s">
        <v>2476</v>
      </c>
      <c r="C539" s="832" t="s">
        <v>2484</v>
      </c>
      <c r="D539" s="833" t="s">
        <v>3515</v>
      </c>
      <c r="E539" s="834" t="s">
        <v>2495</v>
      </c>
      <c r="F539" s="832" t="s">
        <v>2477</v>
      </c>
      <c r="G539" s="832" t="s">
        <v>2961</v>
      </c>
      <c r="H539" s="832" t="s">
        <v>567</v>
      </c>
      <c r="I539" s="832" t="s">
        <v>3265</v>
      </c>
      <c r="J539" s="832" t="s">
        <v>703</v>
      </c>
      <c r="K539" s="832" t="s">
        <v>3266</v>
      </c>
      <c r="L539" s="835">
        <v>0</v>
      </c>
      <c r="M539" s="835">
        <v>0</v>
      </c>
      <c r="N539" s="832">
        <v>1</v>
      </c>
      <c r="O539" s="836">
        <v>0.5</v>
      </c>
      <c r="P539" s="835"/>
      <c r="Q539" s="837"/>
      <c r="R539" s="832"/>
      <c r="S539" s="837">
        <v>0</v>
      </c>
      <c r="T539" s="836"/>
      <c r="U539" s="838">
        <v>0</v>
      </c>
    </row>
    <row r="540" spans="1:21" ht="14.4" customHeight="1" x14ac:dyDescent="0.3">
      <c r="A540" s="831">
        <v>30</v>
      </c>
      <c r="B540" s="832" t="s">
        <v>2476</v>
      </c>
      <c r="C540" s="832" t="s">
        <v>2484</v>
      </c>
      <c r="D540" s="833" t="s">
        <v>3515</v>
      </c>
      <c r="E540" s="834" t="s">
        <v>2495</v>
      </c>
      <c r="F540" s="832" t="s">
        <v>2477</v>
      </c>
      <c r="G540" s="832" t="s">
        <v>2664</v>
      </c>
      <c r="H540" s="832" t="s">
        <v>595</v>
      </c>
      <c r="I540" s="832" t="s">
        <v>2667</v>
      </c>
      <c r="J540" s="832" t="s">
        <v>2668</v>
      </c>
      <c r="K540" s="832" t="s">
        <v>2669</v>
      </c>
      <c r="L540" s="835">
        <v>120.61</v>
      </c>
      <c r="M540" s="835">
        <v>120.61</v>
      </c>
      <c r="N540" s="832">
        <v>1</v>
      </c>
      <c r="O540" s="836">
        <v>1</v>
      </c>
      <c r="P540" s="835">
        <v>120.61</v>
      </c>
      <c r="Q540" s="837">
        <v>1</v>
      </c>
      <c r="R540" s="832">
        <v>1</v>
      </c>
      <c r="S540" s="837">
        <v>1</v>
      </c>
      <c r="T540" s="836">
        <v>1</v>
      </c>
      <c r="U540" s="838">
        <v>1</v>
      </c>
    </row>
    <row r="541" spans="1:21" ht="14.4" customHeight="1" x14ac:dyDescent="0.3">
      <c r="A541" s="831">
        <v>30</v>
      </c>
      <c r="B541" s="832" t="s">
        <v>2476</v>
      </c>
      <c r="C541" s="832" t="s">
        <v>2484</v>
      </c>
      <c r="D541" s="833" t="s">
        <v>3515</v>
      </c>
      <c r="E541" s="834" t="s">
        <v>2495</v>
      </c>
      <c r="F541" s="832" t="s">
        <v>2477</v>
      </c>
      <c r="G541" s="832" t="s">
        <v>2670</v>
      </c>
      <c r="H541" s="832" t="s">
        <v>595</v>
      </c>
      <c r="I541" s="832" t="s">
        <v>2970</v>
      </c>
      <c r="J541" s="832" t="s">
        <v>1333</v>
      </c>
      <c r="K541" s="832" t="s">
        <v>2672</v>
      </c>
      <c r="L541" s="835">
        <v>0</v>
      </c>
      <c r="M541" s="835">
        <v>0</v>
      </c>
      <c r="N541" s="832">
        <v>1</v>
      </c>
      <c r="O541" s="836">
        <v>0.5</v>
      </c>
      <c r="P541" s="835"/>
      <c r="Q541" s="837"/>
      <c r="R541" s="832"/>
      <c r="S541" s="837">
        <v>0</v>
      </c>
      <c r="T541" s="836"/>
      <c r="U541" s="838">
        <v>0</v>
      </c>
    </row>
    <row r="542" spans="1:21" ht="14.4" customHeight="1" x14ac:dyDescent="0.3">
      <c r="A542" s="831">
        <v>30</v>
      </c>
      <c r="B542" s="832" t="s">
        <v>2476</v>
      </c>
      <c r="C542" s="832" t="s">
        <v>2484</v>
      </c>
      <c r="D542" s="833" t="s">
        <v>3515</v>
      </c>
      <c r="E542" s="834" t="s">
        <v>2495</v>
      </c>
      <c r="F542" s="832" t="s">
        <v>2477</v>
      </c>
      <c r="G542" s="832" t="s">
        <v>2670</v>
      </c>
      <c r="H542" s="832" t="s">
        <v>567</v>
      </c>
      <c r="I542" s="832" t="s">
        <v>3267</v>
      </c>
      <c r="J542" s="832" t="s">
        <v>3268</v>
      </c>
      <c r="K542" s="832" t="s">
        <v>2249</v>
      </c>
      <c r="L542" s="835">
        <v>0</v>
      </c>
      <c r="M542" s="835">
        <v>0</v>
      </c>
      <c r="N542" s="832">
        <v>3</v>
      </c>
      <c r="O542" s="836">
        <v>0.5</v>
      </c>
      <c r="P542" s="835">
        <v>0</v>
      </c>
      <c r="Q542" s="837"/>
      <c r="R542" s="832">
        <v>3</v>
      </c>
      <c r="S542" s="837">
        <v>1</v>
      </c>
      <c r="T542" s="836">
        <v>0.5</v>
      </c>
      <c r="U542" s="838">
        <v>1</v>
      </c>
    </row>
    <row r="543" spans="1:21" ht="14.4" customHeight="1" x14ac:dyDescent="0.3">
      <c r="A543" s="831">
        <v>30</v>
      </c>
      <c r="B543" s="832" t="s">
        <v>2476</v>
      </c>
      <c r="C543" s="832" t="s">
        <v>2484</v>
      </c>
      <c r="D543" s="833" t="s">
        <v>3515</v>
      </c>
      <c r="E543" s="834" t="s">
        <v>2495</v>
      </c>
      <c r="F543" s="832" t="s">
        <v>2477</v>
      </c>
      <c r="G543" s="832" t="s">
        <v>2673</v>
      </c>
      <c r="H543" s="832" t="s">
        <v>595</v>
      </c>
      <c r="I543" s="832" t="s">
        <v>2674</v>
      </c>
      <c r="J543" s="832" t="s">
        <v>1538</v>
      </c>
      <c r="K543" s="832" t="s">
        <v>2675</v>
      </c>
      <c r="L543" s="835">
        <v>2376.9299999999998</v>
      </c>
      <c r="M543" s="835">
        <v>7130.7899999999991</v>
      </c>
      <c r="N543" s="832">
        <v>3</v>
      </c>
      <c r="O543" s="836">
        <v>0.5</v>
      </c>
      <c r="P543" s="835"/>
      <c r="Q543" s="837">
        <v>0</v>
      </c>
      <c r="R543" s="832"/>
      <c r="S543" s="837">
        <v>0</v>
      </c>
      <c r="T543" s="836"/>
      <c r="U543" s="838">
        <v>0</v>
      </c>
    </row>
    <row r="544" spans="1:21" ht="14.4" customHeight="1" x14ac:dyDescent="0.3">
      <c r="A544" s="831">
        <v>30</v>
      </c>
      <c r="B544" s="832" t="s">
        <v>2476</v>
      </c>
      <c r="C544" s="832" t="s">
        <v>2484</v>
      </c>
      <c r="D544" s="833" t="s">
        <v>3515</v>
      </c>
      <c r="E544" s="834" t="s">
        <v>2495</v>
      </c>
      <c r="F544" s="832" t="s">
        <v>2477</v>
      </c>
      <c r="G544" s="832" t="s">
        <v>2673</v>
      </c>
      <c r="H544" s="832" t="s">
        <v>595</v>
      </c>
      <c r="I544" s="832" t="s">
        <v>2674</v>
      </c>
      <c r="J544" s="832" t="s">
        <v>1538</v>
      </c>
      <c r="K544" s="832" t="s">
        <v>2675</v>
      </c>
      <c r="L544" s="835">
        <v>1544.99</v>
      </c>
      <c r="M544" s="835">
        <v>1544.99</v>
      </c>
      <c r="N544" s="832">
        <v>1</v>
      </c>
      <c r="O544" s="836">
        <v>0.5</v>
      </c>
      <c r="P544" s="835">
        <v>1544.99</v>
      </c>
      <c r="Q544" s="837">
        <v>1</v>
      </c>
      <c r="R544" s="832">
        <v>1</v>
      </c>
      <c r="S544" s="837">
        <v>1</v>
      </c>
      <c r="T544" s="836">
        <v>0.5</v>
      </c>
      <c r="U544" s="838">
        <v>1</v>
      </c>
    </row>
    <row r="545" spans="1:21" ht="14.4" customHeight="1" x14ac:dyDescent="0.3">
      <c r="A545" s="831">
        <v>30</v>
      </c>
      <c r="B545" s="832" t="s">
        <v>2476</v>
      </c>
      <c r="C545" s="832" t="s">
        <v>2484</v>
      </c>
      <c r="D545" s="833" t="s">
        <v>3515</v>
      </c>
      <c r="E545" s="834" t="s">
        <v>2495</v>
      </c>
      <c r="F545" s="832" t="s">
        <v>2477</v>
      </c>
      <c r="G545" s="832" t="s">
        <v>2977</v>
      </c>
      <c r="H545" s="832" t="s">
        <v>595</v>
      </c>
      <c r="I545" s="832" t="s">
        <v>2391</v>
      </c>
      <c r="J545" s="832" t="s">
        <v>2054</v>
      </c>
      <c r="K545" s="832" t="s">
        <v>2392</v>
      </c>
      <c r="L545" s="835">
        <v>109.17</v>
      </c>
      <c r="M545" s="835">
        <v>109.17</v>
      </c>
      <c r="N545" s="832">
        <v>1</v>
      </c>
      <c r="O545" s="836">
        <v>0.5</v>
      </c>
      <c r="P545" s="835">
        <v>109.17</v>
      </c>
      <c r="Q545" s="837">
        <v>1</v>
      </c>
      <c r="R545" s="832">
        <v>1</v>
      </c>
      <c r="S545" s="837">
        <v>1</v>
      </c>
      <c r="T545" s="836">
        <v>0.5</v>
      </c>
      <c r="U545" s="838">
        <v>1</v>
      </c>
    </row>
    <row r="546" spans="1:21" ht="14.4" customHeight="1" x14ac:dyDescent="0.3">
      <c r="A546" s="831">
        <v>30</v>
      </c>
      <c r="B546" s="832" t="s">
        <v>2476</v>
      </c>
      <c r="C546" s="832" t="s">
        <v>2484</v>
      </c>
      <c r="D546" s="833" t="s">
        <v>3515</v>
      </c>
      <c r="E546" s="834" t="s">
        <v>2495</v>
      </c>
      <c r="F546" s="832" t="s">
        <v>2477</v>
      </c>
      <c r="G546" s="832" t="s">
        <v>2977</v>
      </c>
      <c r="H546" s="832" t="s">
        <v>595</v>
      </c>
      <c r="I546" s="832" t="s">
        <v>2395</v>
      </c>
      <c r="J546" s="832" t="s">
        <v>2054</v>
      </c>
      <c r="K546" s="832" t="s">
        <v>2396</v>
      </c>
      <c r="L546" s="835">
        <v>218.32</v>
      </c>
      <c r="M546" s="835">
        <v>218.32</v>
      </c>
      <c r="N546" s="832">
        <v>1</v>
      </c>
      <c r="O546" s="836">
        <v>0.5</v>
      </c>
      <c r="P546" s="835"/>
      <c r="Q546" s="837">
        <v>0</v>
      </c>
      <c r="R546" s="832"/>
      <c r="S546" s="837">
        <v>0</v>
      </c>
      <c r="T546" s="836"/>
      <c r="U546" s="838">
        <v>0</v>
      </c>
    </row>
    <row r="547" spans="1:21" ht="14.4" customHeight="1" x14ac:dyDescent="0.3">
      <c r="A547" s="831">
        <v>30</v>
      </c>
      <c r="B547" s="832" t="s">
        <v>2476</v>
      </c>
      <c r="C547" s="832" t="s">
        <v>2484</v>
      </c>
      <c r="D547" s="833" t="s">
        <v>3515</v>
      </c>
      <c r="E547" s="834" t="s">
        <v>2495</v>
      </c>
      <c r="F547" s="832" t="s">
        <v>2477</v>
      </c>
      <c r="G547" s="832" t="s">
        <v>2676</v>
      </c>
      <c r="H547" s="832" t="s">
        <v>595</v>
      </c>
      <c r="I547" s="832" t="s">
        <v>2177</v>
      </c>
      <c r="J547" s="832" t="s">
        <v>2178</v>
      </c>
      <c r="K547" s="832" t="s">
        <v>2179</v>
      </c>
      <c r="L547" s="835">
        <v>50.32</v>
      </c>
      <c r="M547" s="835">
        <v>150.96</v>
      </c>
      <c r="N547" s="832">
        <v>3</v>
      </c>
      <c r="O547" s="836">
        <v>2</v>
      </c>
      <c r="P547" s="835">
        <v>100.64</v>
      </c>
      <c r="Q547" s="837">
        <v>0.66666666666666663</v>
      </c>
      <c r="R547" s="832">
        <v>2</v>
      </c>
      <c r="S547" s="837">
        <v>0.66666666666666663</v>
      </c>
      <c r="T547" s="836">
        <v>1</v>
      </c>
      <c r="U547" s="838">
        <v>0.5</v>
      </c>
    </row>
    <row r="548" spans="1:21" ht="14.4" customHeight="1" x14ac:dyDescent="0.3">
      <c r="A548" s="831">
        <v>30</v>
      </c>
      <c r="B548" s="832" t="s">
        <v>2476</v>
      </c>
      <c r="C548" s="832" t="s">
        <v>2484</v>
      </c>
      <c r="D548" s="833" t="s">
        <v>3515</v>
      </c>
      <c r="E548" s="834" t="s">
        <v>2495</v>
      </c>
      <c r="F548" s="832" t="s">
        <v>2477</v>
      </c>
      <c r="G548" s="832" t="s">
        <v>2991</v>
      </c>
      <c r="H548" s="832" t="s">
        <v>567</v>
      </c>
      <c r="I548" s="832" t="s">
        <v>2992</v>
      </c>
      <c r="J548" s="832" t="s">
        <v>2993</v>
      </c>
      <c r="K548" s="832" t="s">
        <v>2049</v>
      </c>
      <c r="L548" s="835">
        <v>66.2</v>
      </c>
      <c r="M548" s="835">
        <v>198.60000000000002</v>
      </c>
      <c r="N548" s="832">
        <v>3</v>
      </c>
      <c r="O548" s="836">
        <v>0.5</v>
      </c>
      <c r="P548" s="835"/>
      <c r="Q548" s="837">
        <v>0</v>
      </c>
      <c r="R548" s="832"/>
      <c r="S548" s="837">
        <v>0</v>
      </c>
      <c r="T548" s="836"/>
      <c r="U548" s="838">
        <v>0</v>
      </c>
    </row>
    <row r="549" spans="1:21" ht="14.4" customHeight="1" x14ac:dyDescent="0.3">
      <c r="A549" s="831">
        <v>30</v>
      </c>
      <c r="B549" s="832" t="s">
        <v>2476</v>
      </c>
      <c r="C549" s="832" t="s">
        <v>2484</v>
      </c>
      <c r="D549" s="833" t="s">
        <v>3515</v>
      </c>
      <c r="E549" s="834" t="s">
        <v>2495</v>
      </c>
      <c r="F549" s="832" t="s">
        <v>2477</v>
      </c>
      <c r="G549" s="832" t="s">
        <v>3269</v>
      </c>
      <c r="H549" s="832" t="s">
        <v>567</v>
      </c>
      <c r="I549" s="832" t="s">
        <v>3270</v>
      </c>
      <c r="J549" s="832" t="s">
        <v>1040</v>
      </c>
      <c r="K549" s="832" t="s">
        <v>3271</v>
      </c>
      <c r="L549" s="835">
        <v>0</v>
      </c>
      <c r="M549" s="835">
        <v>0</v>
      </c>
      <c r="N549" s="832">
        <v>1</v>
      </c>
      <c r="O549" s="836">
        <v>0.5</v>
      </c>
      <c r="P549" s="835"/>
      <c r="Q549" s="837"/>
      <c r="R549" s="832"/>
      <c r="S549" s="837">
        <v>0</v>
      </c>
      <c r="T549" s="836"/>
      <c r="U549" s="838">
        <v>0</v>
      </c>
    </row>
    <row r="550" spans="1:21" ht="14.4" customHeight="1" x14ac:dyDescent="0.3">
      <c r="A550" s="831">
        <v>30</v>
      </c>
      <c r="B550" s="832" t="s">
        <v>2476</v>
      </c>
      <c r="C550" s="832" t="s">
        <v>2484</v>
      </c>
      <c r="D550" s="833" t="s">
        <v>3515</v>
      </c>
      <c r="E550" s="834" t="s">
        <v>2495</v>
      </c>
      <c r="F550" s="832" t="s">
        <v>2477</v>
      </c>
      <c r="G550" s="832" t="s">
        <v>2680</v>
      </c>
      <c r="H550" s="832" t="s">
        <v>595</v>
      </c>
      <c r="I550" s="832" t="s">
        <v>3183</v>
      </c>
      <c r="J550" s="832" t="s">
        <v>2099</v>
      </c>
      <c r="K550" s="832" t="s">
        <v>3184</v>
      </c>
      <c r="L550" s="835">
        <v>63.14</v>
      </c>
      <c r="M550" s="835">
        <v>63.14</v>
      </c>
      <c r="N550" s="832">
        <v>1</v>
      </c>
      <c r="O550" s="836">
        <v>0.5</v>
      </c>
      <c r="P550" s="835"/>
      <c r="Q550" s="837">
        <v>0</v>
      </c>
      <c r="R550" s="832"/>
      <c r="S550" s="837">
        <v>0</v>
      </c>
      <c r="T550" s="836"/>
      <c r="U550" s="838">
        <v>0</v>
      </c>
    </row>
    <row r="551" spans="1:21" ht="14.4" customHeight="1" x14ac:dyDescent="0.3">
      <c r="A551" s="831">
        <v>30</v>
      </c>
      <c r="B551" s="832" t="s">
        <v>2476</v>
      </c>
      <c r="C551" s="832" t="s">
        <v>2484</v>
      </c>
      <c r="D551" s="833" t="s">
        <v>3515</v>
      </c>
      <c r="E551" s="834" t="s">
        <v>2495</v>
      </c>
      <c r="F551" s="832" t="s">
        <v>2477</v>
      </c>
      <c r="G551" s="832" t="s">
        <v>2680</v>
      </c>
      <c r="H551" s="832" t="s">
        <v>595</v>
      </c>
      <c r="I551" s="832" t="s">
        <v>2098</v>
      </c>
      <c r="J551" s="832" t="s">
        <v>2099</v>
      </c>
      <c r="K551" s="832" t="s">
        <v>2100</v>
      </c>
      <c r="L551" s="835">
        <v>84.18</v>
      </c>
      <c r="M551" s="835">
        <v>84.18</v>
      </c>
      <c r="N551" s="832">
        <v>1</v>
      </c>
      <c r="O551" s="836">
        <v>0.5</v>
      </c>
      <c r="P551" s="835"/>
      <c r="Q551" s="837">
        <v>0</v>
      </c>
      <c r="R551" s="832"/>
      <c r="S551" s="837">
        <v>0</v>
      </c>
      <c r="T551" s="836"/>
      <c r="U551" s="838">
        <v>0</v>
      </c>
    </row>
    <row r="552" spans="1:21" ht="14.4" customHeight="1" x14ac:dyDescent="0.3">
      <c r="A552" s="831">
        <v>30</v>
      </c>
      <c r="B552" s="832" t="s">
        <v>2476</v>
      </c>
      <c r="C552" s="832" t="s">
        <v>2484</v>
      </c>
      <c r="D552" s="833" t="s">
        <v>3515</v>
      </c>
      <c r="E552" s="834" t="s">
        <v>2495</v>
      </c>
      <c r="F552" s="832" t="s">
        <v>2477</v>
      </c>
      <c r="G552" s="832" t="s">
        <v>2680</v>
      </c>
      <c r="H552" s="832" t="s">
        <v>595</v>
      </c>
      <c r="I552" s="832" t="s">
        <v>2430</v>
      </c>
      <c r="J552" s="832" t="s">
        <v>2102</v>
      </c>
      <c r="K552" s="832" t="s">
        <v>2431</v>
      </c>
      <c r="L552" s="835">
        <v>63.14</v>
      </c>
      <c r="M552" s="835">
        <v>63.14</v>
      </c>
      <c r="N552" s="832">
        <v>1</v>
      </c>
      <c r="O552" s="836">
        <v>0.5</v>
      </c>
      <c r="P552" s="835"/>
      <c r="Q552" s="837">
        <v>0</v>
      </c>
      <c r="R552" s="832"/>
      <c r="S552" s="837">
        <v>0</v>
      </c>
      <c r="T552" s="836"/>
      <c r="U552" s="838">
        <v>0</v>
      </c>
    </row>
    <row r="553" spans="1:21" ht="14.4" customHeight="1" x14ac:dyDescent="0.3">
      <c r="A553" s="831">
        <v>30</v>
      </c>
      <c r="B553" s="832" t="s">
        <v>2476</v>
      </c>
      <c r="C553" s="832" t="s">
        <v>2484</v>
      </c>
      <c r="D553" s="833" t="s">
        <v>3515</v>
      </c>
      <c r="E553" s="834" t="s">
        <v>2495</v>
      </c>
      <c r="F553" s="832" t="s">
        <v>2477</v>
      </c>
      <c r="G553" s="832" t="s">
        <v>2680</v>
      </c>
      <c r="H553" s="832" t="s">
        <v>595</v>
      </c>
      <c r="I553" s="832" t="s">
        <v>2101</v>
      </c>
      <c r="J553" s="832" t="s">
        <v>2102</v>
      </c>
      <c r="K553" s="832" t="s">
        <v>2103</v>
      </c>
      <c r="L553" s="835">
        <v>49.08</v>
      </c>
      <c r="M553" s="835">
        <v>49.08</v>
      </c>
      <c r="N553" s="832">
        <v>1</v>
      </c>
      <c r="O553" s="836">
        <v>0.5</v>
      </c>
      <c r="P553" s="835"/>
      <c r="Q553" s="837">
        <v>0</v>
      </c>
      <c r="R553" s="832"/>
      <c r="S553" s="837">
        <v>0</v>
      </c>
      <c r="T553" s="836"/>
      <c r="U553" s="838">
        <v>0</v>
      </c>
    </row>
    <row r="554" spans="1:21" ht="14.4" customHeight="1" x14ac:dyDescent="0.3">
      <c r="A554" s="831">
        <v>30</v>
      </c>
      <c r="B554" s="832" t="s">
        <v>2476</v>
      </c>
      <c r="C554" s="832" t="s">
        <v>2484</v>
      </c>
      <c r="D554" s="833" t="s">
        <v>3515</v>
      </c>
      <c r="E554" s="834" t="s">
        <v>2495</v>
      </c>
      <c r="F554" s="832" t="s">
        <v>2477</v>
      </c>
      <c r="G554" s="832" t="s">
        <v>2680</v>
      </c>
      <c r="H554" s="832" t="s">
        <v>567</v>
      </c>
      <c r="I554" s="832" t="s">
        <v>2998</v>
      </c>
      <c r="J554" s="832" t="s">
        <v>2102</v>
      </c>
      <c r="K554" s="832" t="s">
        <v>2999</v>
      </c>
      <c r="L554" s="835">
        <v>84.18</v>
      </c>
      <c r="M554" s="835">
        <v>84.18</v>
      </c>
      <c r="N554" s="832">
        <v>1</v>
      </c>
      <c r="O554" s="836">
        <v>0.5</v>
      </c>
      <c r="P554" s="835"/>
      <c r="Q554" s="837">
        <v>0</v>
      </c>
      <c r="R554" s="832"/>
      <c r="S554" s="837">
        <v>0</v>
      </c>
      <c r="T554" s="836"/>
      <c r="U554" s="838">
        <v>0</v>
      </c>
    </row>
    <row r="555" spans="1:21" ht="14.4" customHeight="1" x14ac:dyDescent="0.3">
      <c r="A555" s="831">
        <v>30</v>
      </c>
      <c r="B555" s="832" t="s">
        <v>2476</v>
      </c>
      <c r="C555" s="832" t="s">
        <v>2484</v>
      </c>
      <c r="D555" s="833" t="s">
        <v>3515</v>
      </c>
      <c r="E555" s="834" t="s">
        <v>2495</v>
      </c>
      <c r="F555" s="832" t="s">
        <v>2477</v>
      </c>
      <c r="G555" s="832" t="s">
        <v>3091</v>
      </c>
      <c r="H555" s="832" t="s">
        <v>595</v>
      </c>
      <c r="I555" s="832" t="s">
        <v>3272</v>
      </c>
      <c r="J555" s="832" t="s">
        <v>3273</v>
      </c>
      <c r="K555" s="832" t="s">
        <v>3274</v>
      </c>
      <c r="L555" s="835">
        <v>194.26</v>
      </c>
      <c r="M555" s="835">
        <v>582.78</v>
      </c>
      <c r="N555" s="832">
        <v>3</v>
      </c>
      <c r="O555" s="836">
        <v>0.5</v>
      </c>
      <c r="P555" s="835">
        <v>582.78</v>
      </c>
      <c r="Q555" s="837">
        <v>1</v>
      </c>
      <c r="R555" s="832">
        <v>3</v>
      </c>
      <c r="S555" s="837">
        <v>1</v>
      </c>
      <c r="T555" s="836">
        <v>0.5</v>
      </c>
      <c r="U555" s="838">
        <v>1</v>
      </c>
    </row>
    <row r="556" spans="1:21" ht="14.4" customHeight="1" x14ac:dyDescent="0.3">
      <c r="A556" s="831">
        <v>30</v>
      </c>
      <c r="B556" s="832" t="s">
        <v>2476</v>
      </c>
      <c r="C556" s="832" t="s">
        <v>2484</v>
      </c>
      <c r="D556" s="833" t="s">
        <v>3515</v>
      </c>
      <c r="E556" s="834" t="s">
        <v>2495</v>
      </c>
      <c r="F556" s="832" t="s">
        <v>2477</v>
      </c>
      <c r="G556" s="832" t="s">
        <v>3091</v>
      </c>
      <c r="H556" s="832" t="s">
        <v>595</v>
      </c>
      <c r="I556" s="832" t="s">
        <v>2313</v>
      </c>
      <c r="J556" s="832" t="s">
        <v>1362</v>
      </c>
      <c r="K556" s="832" t="s">
        <v>1350</v>
      </c>
      <c r="L556" s="835">
        <v>129.51</v>
      </c>
      <c r="M556" s="835">
        <v>388.53</v>
      </c>
      <c r="N556" s="832">
        <v>3</v>
      </c>
      <c r="O556" s="836">
        <v>0.5</v>
      </c>
      <c r="P556" s="835">
        <v>388.53</v>
      </c>
      <c r="Q556" s="837">
        <v>1</v>
      </c>
      <c r="R556" s="832">
        <v>3</v>
      </c>
      <c r="S556" s="837">
        <v>1</v>
      </c>
      <c r="T556" s="836">
        <v>0.5</v>
      </c>
      <c r="U556" s="838">
        <v>1</v>
      </c>
    </row>
    <row r="557" spans="1:21" ht="14.4" customHeight="1" x14ac:dyDescent="0.3">
      <c r="A557" s="831">
        <v>30</v>
      </c>
      <c r="B557" s="832" t="s">
        <v>2476</v>
      </c>
      <c r="C557" s="832" t="s">
        <v>2484</v>
      </c>
      <c r="D557" s="833" t="s">
        <v>3515</v>
      </c>
      <c r="E557" s="834" t="s">
        <v>2495</v>
      </c>
      <c r="F557" s="832" t="s">
        <v>2477</v>
      </c>
      <c r="G557" s="832" t="s">
        <v>3091</v>
      </c>
      <c r="H557" s="832" t="s">
        <v>595</v>
      </c>
      <c r="I557" s="832" t="s">
        <v>2314</v>
      </c>
      <c r="J557" s="832" t="s">
        <v>1361</v>
      </c>
      <c r="K557" s="832" t="s">
        <v>1350</v>
      </c>
      <c r="L557" s="835">
        <v>129.51</v>
      </c>
      <c r="M557" s="835">
        <v>388.53</v>
      </c>
      <c r="N557" s="832">
        <v>3</v>
      </c>
      <c r="O557" s="836">
        <v>0.5</v>
      </c>
      <c r="P557" s="835">
        <v>388.53</v>
      </c>
      <c r="Q557" s="837">
        <v>1</v>
      </c>
      <c r="R557" s="832">
        <v>3</v>
      </c>
      <c r="S557" s="837">
        <v>1</v>
      </c>
      <c r="T557" s="836">
        <v>0.5</v>
      </c>
      <c r="U557" s="838">
        <v>1</v>
      </c>
    </row>
    <row r="558" spans="1:21" ht="14.4" customHeight="1" x14ac:dyDescent="0.3">
      <c r="A558" s="831">
        <v>30</v>
      </c>
      <c r="B558" s="832" t="s">
        <v>2476</v>
      </c>
      <c r="C558" s="832" t="s">
        <v>2484</v>
      </c>
      <c r="D558" s="833" t="s">
        <v>3515</v>
      </c>
      <c r="E558" s="834" t="s">
        <v>2495</v>
      </c>
      <c r="F558" s="832" t="s">
        <v>2477</v>
      </c>
      <c r="G558" s="832" t="s">
        <v>3091</v>
      </c>
      <c r="H558" s="832" t="s">
        <v>595</v>
      </c>
      <c r="I558" s="832" t="s">
        <v>2333</v>
      </c>
      <c r="J558" s="832" t="s">
        <v>1364</v>
      </c>
      <c r="K558" s="832" t="s">
        <v>1350</v>
      </c>
      <c r="L558" s="835">
        <v>129.51</v>
      </c>
      <c r="M558" s="835">
        <v>388.53</v>
      </c>
      <c r="N558" s="832">
        <v>3</v>
      </c>
      <c r="O558" s="836">
        <v>0.5</v>
      </c>
      <c r="P558" s="835">
        <v>388.53</v>
      </c>
      <c r="Q558" s="837">
        <v>1</v>
      </c>
      <c r="R558" s="832">
        <v>3</v>
      </c>
      <c r="S558" s="837">
        <v>1</v>
      </c>
      <c r="T558" s="836">
        <v>0.5</v>
      </c>
      <c r="U558" s="838">
        <v>1</v>
      </c>
    </row>
    <row r="559" spans="1:21" ht="14.4" customHeight="1" x14ac:dyDescent="0.3">
      <c r="A559" s="831">
        <v>30</v>
      </c>
      <c r="B559" s="832" t="s">
        <v>2476</v>
      </c>
      <c r="C559" s="832" t="s">
        <v>2484</v>
      </c>
      <c r="D559" s="833" t="s">
        <v>3515</v>
      </c>
      <c r="E559" s="834" t="s">
        <v>2495</v>
      </c>
      <c r="F559" s="832" t="s">
        <v>2477</v>
      </c>
      <c r="G559" s="832" t="s">
        <v>3091</v>
      </c>
      <c r="H559" s="832" t="s">
        <v>595</v>
      </c>
      <c r="I559" s="832" t="s">
        <v>3275</v>
      </c>
      <c r="J559" s="832" t="s">
        <v>3276</v>
      </c>
      <c r="K559" s="832" t="s">
        <v>2318</v>
      </c>
      <c r="L559" s="835">
        <v>105.56</v>
      </c>
      <c r="M559" s="835">
        <v>3166.8</v>
      </c>
      <c r="N559" s="832">
        <v>30</v>
      </c>
      <c r="O559" s="836">
        <v>1</v>
      </c>
      <c r="P559" s="835">
        <v>3166.8</v>
      </c>
      <c r="Q559" s="837">
        <v>1</v>
      </c>
      <c r="R559" s="832">
        <v>30</v>
      </c>
      <c r="S559" s="837">
        <v>1</v>
      </c>
      <c r="T559" s="836">
        <v>1</v>
      </c>
      <c r="U559" s="838">
        <v>1</v>
      </c>
    </row>
    <row r="560" spans="1:21" ht="14.4" customHeight="1" x14ac:dyDescent="0.3">
      <c r="A560" s="831">
        <v>30</v>
      </c>
      <c r="B560" s="832" t="s">
        <v>2476</v>
      </c>
      <c r="C560" s="832" t="s">
        <v>2484</v>
      </c>
      <c r="D560" s="833" t="s">
        <v>3515</v>
      </c>
      <c r="E560" s="834" t="s">
        <v>2495</v>
      </c>
      <c r="F560" s="832" t="s">
        <v>2477</v>
      </c>
      <c r="G560" s="832" t="s">
        <v>3091</v>
      </c>
      <c r="H560" s="832" t="s">
        <v>567</v>
      </c>
      <c r="I560" s="832" t="s">
        <v>3277</v>
      </c>
      <c r="J560" s="832" t="s">
        <v>3278</v>
      </c>
      <c r="K560" s="832" t="s">
        <v>1384</v>
      </c>
      <c r="L560" s="835">
        <v>263.86</v>
      </c>
      <c r="M560" s="835">
        <v>263.86</v>
      </c>
      <c r="N560" s="832">
        <v>1</v>
      </c>
      <c r="O560" s="836">
        <v>0.5</v>
      </c>
      <c r="P560" s="835"/>
      <c r="Q560" s="837">
        <v>0</v>
      </c>
      <c r="R560" s="832"/>
      <c r="S560" s="837">
        <v>0</v>
      </c>
      <c r="T560" s="836"/>
      <c r="U560" s="838">
        <v>0</v>
      </c>
    </row>
    <row r="561" spans="1:21" ht="14.4" customHeight="1" x14ac:dyDescent="0.3">
      <c r="A561" s="831">
        <v>30</v>
      </c>
      <c r="B561" s="832" t="s">
        <v>2476</v>
      </c>
      <c r="C561" s="832" t="s">
        <v>2484</v>
      </c>
      <c r="D561" s="833" t="s">
        <v>3515</v>
      </c>
      <c r="E561" s="834" t="s">
        <v>2495</v>
      </c>
      <c r="F561" s="832" t="s">
        <v>2477</v>
      </c>
      <c r="G561" s="832" t="s">
        <v>3091</v>
      </c>
      <c r="H561" s="832" t="s">
        <v>567</v>
      </c>
      <c r="I561" s="832" t="s">
        <v>3279</v>
      </c>
      <c r="J561" s="832" t="s">
        <v>1383</v>
      </c>
      <c r="K561" s="832" t="s">
        <v>1384</v>
      </c>
      <c r="L561" s="835">
        <v>263.86</v>
      </c>
      <c r="M561" s="835">
        <v>527.72</v>
      </c>
      <c r="N561" s="832">
        <v>2</v>
      </c>
      <c r="O561" s="836">
        <v>1</v>
      </c>
      <c r="P561" s="835">
        <v>263.86</v>
      </c>
      <c r="Q561" s="837">
        <v>0.5</v>
      </c>
      <c r="R561" s="832">
        <v>1</v>
      </c>
      <c r="S561" s="837">
        <v>0.5</v>
      </c>
      <c r="T561" s="836">
        <v>0.5</v>
      </c>
      <c r="U561" s="838">
        <v>0.5</v>
      </c>
    </row>
    <row r="562" spans="1:21" ht="14.4" customHeight="1" x14ac:dyDescent="0.3">
      <c r="A562" s="831">
        <v>30</v>
      </c>
      <c r="B562" s="832" t="s">
        <v>2476</v>
      </c>
      <c r="C562" s="832" t="s">
        <v>2484</v>
      </c>
      <c r="D562" s="833" t="s">
        <v>3515</v>
      </c>
      <c r="E562" s="834" t="s">
        <v>2495</v>
      </c>
      <c r="F562" s="832" t="s">
        <v>2477</v>
      </c>
      <c r="G562" s="832" t="s">
        <v>3091</v>
      </c>
      <c r="H562" s="832" t="s">
        <v>567</v>
      </c>
      <c r="I562" s="832" t="s">
        <v>3280</v>
      </c>
      <c r="J562" s="832" t="s">
        <v>3281</v>
      </c>
      <c r="K562" s="832" t="s">
        <v>1342</v>
      </c>
      <c r="L562" s="835">
        <v>135.11000000000001</v>
      </c>
      <c r="M562" s="835">
        <v>270.22000000000003</v>
      </c>
      <c r="N562" s="832">
        <v>2</v>
      </c>
      <c r="O562" s="836">
        <v>0.5</v>
      </c>
      <c r="P562" s="835">
        <v>270.22000000000003</v>
      </c>
      <c r="Q562" s="837">
        <v>1</v>
      </c>
      <c r="R562" s="832">
        <v>2</v>
      </c>
      <c r="S562" s="837">
        <v>1</v>
      </c>
      <c r="T562" s="836">
        <v>0.5</v>
      </c>
      <c r="U562" s="838">
        <v>1</v>
      </c>
    </row>
    <row r="563" spans="1:21" ht="14.4" customHeight="1" x14ac:dyDescent="0.3">
      <c r="A563" s="831">
        <v>30</v>
      </c>
      <c r="B563" s="832" t="s">
        <v>2476</v>
      </c>
      <c r="C563" s="832" t="s">
        <v>2484</v>
      </c>
      <c r="D563" s="833" t="s">
        <v>3515</v>
      </c>
      <c r="E563" s="834" t="s">
        <v>2495</v>
      </c>
      <c r="F563" s="832" t="s">
        <v>2477</v>
      </c>
      <c r="G563" s="832" t="s">
        <v>3091</v>
      </c>
      <c r="H563" s="832" t="s">
        <v>567</v>
      </c>
      <c r="I563" s="832" t="s">
        <v>3282</v>
      </c>
      <c r="J563" s="832" t="s">
        <v>3283</v>
      </c>
      <c r="K563" s="832" t="s">
        <v>1342</v>
      </c>
      <c r="L563" s="835">
        <v>135.11000000000001</v>
      </c>
      <c r="M563" s="835">
        <v>270.22000000000003</v>
      </c>
      <c r="N563" s="832">
        <v>2</v>
      </c>
      <c r="O563" s="836">
        <v>1</v>
      </c>
      <c r="P563" s="835">
        <v>270.22000000000003</v>
      </c>
      <c r="Q563" s="837">
        <v>1</v>
      </c>
      <c r="R563" s="832">
        <v>2</v>
      </c>
      <c r="S563" s="837">
        <v>1</v>
      </c>
      <c r="T563" s="836">
        <v>1</v>
      </c>
      <c r="U563" s="838">
        <v>1</v>
      </c>
    </row>
    <row r="564" spans="1:21" ht="14.4" customHeight="1" x14ac:dyDescent="0.3">
      <c r="A564" s="831">
        <v>30</v>
      </c>
      <c r="B564" s="832" t="s">
        <v>2476</v>
      </c>
      <c r="C564" s="832" t="s">
        <v>2484</v>
      </c>
      <c r="D564" s="833" t="s">
        <v>3515</v>
      </c>
      <c r="E564" s="834" t="s">
        <v>2495</v>
      </c>
      <c r="F564" s="832" t="s">
        <v>2477</v>
      </c>
      <c r="G564" s="832" t="s">
        <v>3091</v>
      </c>
      <c r="H564" s="832" t="s">
        <v>567</v>
      </c>
      <c r="I564" s="832" t="s">
        <v>3284</v>
      </c>
      <c r="J564" s="832" t="s">
        <v>3285</v>
      </c>
      <c r="K564" s="832" t="s">
        <v>1342</v>
      </c>
      <c r="L564" s="835">
        <v>135.11000000000001</v>
      </c>
      <c r="M564" s="835">
        <v>135.11000000000001</v>
      </c>
      <c r="N564" s="832">
        <v>1</v>
      </c>
      <c r="O564" s="836">
        <v>0.5</v>
      </c>
      <c r="P564" s="835">
        <v>135.11000000000001</v>
      </c>
      <c r="Q564" s="837">
        <v>1</v>
      </c>
      <c r="R564" s="832">
        <v>1</v>
      </c>
      <c r="S564" s="837">
        <v>1</v>
      </c>
      <c r="T564" s="836">
        <v>0.5</v>
      </c>
      <c r="U564" s="838">
        <v>1</v>
      </c>
    </row>
    <row r="565" spans="1:21" ht="14.4" customHeight="1" x14ac:dyDescent="0.3">
      <c r="A565" s="831">
        <v>30</v>
      </c>
      <c r="B565" s="832" t="s">
        <v>2476</v>
      </c>
      <c r="C565" s="832" t="s">
        <v>2484</v>
      </c>
      <c r="D565" s="833" t="s">
        <v>3515</v>
      </c>
      <c r="E565" s="834" t="s">
        <v>2495</v>
      </c>
      <c r="F565" s="832" t="s">
        <v>2477</v>
      </c>
      <c r="G565" s="832" t="s">
        <v>3091</v>
      </c>
      <c r="H565" s="832" t="s">
        <v>567</v>
      </c>
      <c r="I565" s="832" t="s">
        <v>3104</v>
      </c>
      <c r="J565" s="832" t="s">
        <v>3105</v>
      </c>
      <c r="K565" s="832" t="s">
        <v>1384</v>
      </c>
      <c r="L565" s="835">
        <v>263.86</v>
      </c>
      <c r="M565" s="835">
        <v>527.72</v>
      </c>
      <c r="N565" s="832">
        <v>2</v>
      </c>
      <c r="O565" s="836">
        <v>1</v>
      </c>
      <c r="P565" s="835">
        <v>263.86</v>
      </c>
      <c r="Q565" s="837">
        <v>0.5</v>
      </c>
      <c r="R565" s="832">
        <v>1</v>
      </c>
      <c r="S565" s="837">
        <v>0.5</v>
      </c>
      <c r="T565" s="836">
        <v>0.5</v>
      </c>
      <c r="U565" s="838">
        <v>0.5</v>
      </c>
    </row>
    <row r="566" spans="1:21" ht="14.4" customHeight="1" x14ac:dyDescent="0.3">
      <c r="A566" s="831">
        <v>30</v>
      </c>
      <c r="B566" s="832" t="s">
        <v>2476</v>
      </c>
      <c r="C566" s="832" t="s">
        <v>2484</v>
      </c>
      <c r="D566" s="833" t="s">
        <v>3515</v>
      </c>
      <c r="E566" s="834" t="s">
        <v>2495</v>
      </c>
      <c r="F566" s="832" t="s">
        <v>2477</v>
      </c>
      <c r="G566" s="832" t="s">
        <v>3091</v>
      </c>
      <c r="H566" s="832" t="s">
        <v>567</v>
      </c>
      <c r="I566" s="832" t="s">
        <v>3106</v>
      </c>
      <c r="J566" s="832" t="s">
        <v>3107</v>
      </c>
      <c r="K566" s="832" t="s">
        <v>1384</v>
      </c>
      <c r="L566" s="835">
        <v>263.86</v>
      </c>
      <c r="M566" s="835">
        <v>263.86</v>
      </c>
      <c r="N566" s="832">
        <v>1</v>
      </c>
      <c r="O566" s="836">
        <v>0.5</v>
      </c>
      <c r="P566" s="835"/>
      <c r="Q566" s="837">
        <v>0</v>
      </c>
      <c r="R566" s="832"/>
      <c r="S566" s="837">
        <v>0</v>
      </c>
      <c r="T566" s="836"/>
      <c r="U566" s="838">
        <v>0</v>
      </c>
    </row>
    <row r="567" spans="1:21" ht="14.4" customHeight="1" x14ac:dyDescent="0.3">
      <c r="A567" s="831">
        <v>30</v>
      </c>
      <c r="B567" s="832" t="s">
        <v>2476</v>
      </c>
      <c r="C567" s="832" t="s">
        <v>2484</v>
      </c>
      <c r="D567" s="833" t="s">
        <v>3515</v>
      </c>
      <c r="E567" s="834" t="s">
        <v>2495</v>
      </c>
      <c r="F567" s="832" t="s">
        <v>2477</v>
      </c>
      <c r="G567" s="832" t="s">
        <v>3091</v>
      </c>
      <c r="H567" s="832" t="s">
        <v>567</v>
      </c>
      <c r="I567" s="832" t="s">
        <v>3111</v>
      </c>
      <c r="J567" s="832" t="s">
        <v>1387</v>
      </c>
      <c r="K567" s="832" t="s">
        <v>1386</v>
      </c>
      <c r="L567" s="835">
        <v>93.99</v>
      </c>
      <c r="M567" s="835">
        <v>563.93999999999994</v>
      </c>
      <c r="N567" s="832">
        <v>6</v>
      </c>
      <c r="O567" s="836">
        <v>2</v>
      </c>
      <c r="P567" s="835">
        <v>375.96</v>
      </c>
      <c r="Q567" s="837">
        <v>0.66666666666666674</v>
      </c>
      <c r="R567" s="832">
        <v>4</v>
      </c>
      <c r="S567" s="837">
        <v>0.66666666666666663</v>
      </c>
      <c r="T567" s="836">
        <v>1</v>
      </c>
      <c r="U567" s="838">
        <v>0.5</v>
      </c>
    </row>
    <row r="568" spans="1:21" ht="14.4" customHeight="1" x14ac:dyDescent="0.3">
      <c r="A568" s="831">
        <v>30</v>
      </c>
      <c r="B568" s="832" t="s">
        <v>2476</v>
      </c>
      <c r="C568" s="832" t="s">
        <v>2484</v>
      </c>
      <c r="D568" s="833" t="s">
        <v>3515</v>
      </c>
      <c r="E568" s="834" t="s">
        <v>2495</v>
      </c>
      <c r="F568" s="832" t="s">
        <v>2477</v>
      </c>
      <c r="G568" s="832" t="s">
        <v>3091</v>
      </c>
      <c r="H568" s="832" t="s">
        <v>567</v>
      </c>
      <c r="I568" s="832" t="s">
        <v>3112</v>
      </c>
      <c r="J568" s="832" t="s">
        <v>1385</v>
      </c>
      <c r="K568" s="832" t="s">
        <v>1386</v>
      </c>
      <c r="L568" s="835">
        <v>93.97</v>
      </c>
      <c r="M568" s="835">
        <v>657.79</v>
      </c>
      <c r="N568" s="832">
        <v>7</v>
      </c>
      <c r="O568" s="836">
        <v>2</v>
      </c>
      <c r="P568" s="835">
        <v>563.81999999999994</v>
      </c>
      <c r="Q568" s="837">
        <v>0.8571428571428571</v>
      </c>
      <c r="R568" s="832">
        <v>6</v>
      </c>
      <c r="S568" s="837">
        <v>0.8571428571428571</v>
      </c>
      <c r="T568" s="836">
        <v>1.5</v>
      </c>
      <c r="U568" s="838">
        <v>0.75</v>
      </c>
    </row>
    <row r="569" spans="1:21" ht="14.4" customHeight="1" x14ac:dyDescent="0.3">
      <c r="A569" s="831">
        <v>30</v>
      </c>
      <c r="B569" s="832" t="s">
        <v>2476</v>
      </c>
      <c r="C569" s="832" t="s">
        <v>2484</v>
      </c>
      <c r="D569" s="833" t="s">
        <v>3515</v>
      </c>
      <c r="E569" s="834" t="s">
        <v>2495</v>
      </c>
      <c r="F569" s="832" t="s">
        <v>2477</v>
      </c>
      <c r="G569" s="832" t="s">
        <v>3091</v>
      </c>
      <c r="H569" s="832" t="s">
        <v>567</v>
      </c>
      <c r="I569" s="832" t="s">
        <v>3113</v>
      </c>
      <c r="J569" s="832" t="s">
        <v>1389</v>
      </c>
      <c r="K569" s="832" t="s">
        <v>1386</v>
      </c>
      <c r="L569" s="835">
        <v>93.97</v>
      </c>
      <c r="M569" s="835">
        <v>281.90999999999997</v>
      </c>
      <c r="N569" s="832">
        <v>3</v>
      </c>
      <c r="O569" s="836">
        <v>1.5</v>
      </c>
      <c r="P569" s="835">
        <v>187.94</v>
      </c>
      <c r="Q569" s="837">
        <v>0.66666666666666674</v>
      </c>
      <c r="R569" s="832">
        <v>2</v>
      </c>
      <c r="S569" s="837">
        <v>0.66666666666666663</v>
      </c>
      <c r="T569" s="836">
        <v>0.5</v>
      </c>
      <c r="U569" s="838">
        <v>0.33333333333333331</v>
      </c>
    </row>
    <row r="570" spans="1:21" ht="14.4" customHeight="1" x14ac:dyDescent="0.3">
      <c r="A570" s="831">
        <v>30</v>
      </c>
      <c r="B570" s="832" t="s">
        <v>2476</v>
      </c>
      <c r="C570" s="832" t="s">
        <v>2484</v>
      </c>
      <c r="D570" s="833" t="s">
        <v>3515</v>
      </c>
      <c r="E570" s="834" t="s">
        <v>2495</v>
      </c>
      <c r="F570" s="832" t="s">
        <v>2477</v>
      </c>
      <c r="G570" s="832" t="s">
        <v>3091</v>
      </c>
      <c r="H570" s="832" t="s">
        <v>567</v>
      </c>
      <c r="I570" s="832" t="s">
        <v>3114</v>
      </c>
      <c r="J570" s="832" t="s">
        <v>1388</v>
      </c>
      <c r="K570" s="832" t="s">
        <v>1386</v>
      </c>
      <c r="L570" s="835">
        <v>93.97</v>
      </c>
      <c r="M570" s="835">
        <v>375.88</v>
      </c>
      <c r="N570" s="832">
        <v>4</v>
      </c>
      <c r="O570" s="836">
        <v>2</v>
      </c>
      <c r="P570" s="835">
        <v>281.90999999999997</v>
      </c>
      <c r="Q570" s="837">
        <v>0.74999999999999989</v>
      </c>
      <c r="R570" s="832">
        <v>3</v>
      </c>
      <c r="S570" s="837">
        <v>0.75</v>
      </c>
      <c r="T570" s="836">
        <v>1.5</v>
      </c>
      <c r="U570" s="838">
        <v>0.75</v>
      </c>
    </row>
    <row r="571" spans="1:21" ht="14.4" customHeight="1" x14ac:dyDescent="0.3">
      <c r="A571" s="831">
        <v>30</v>
      </c>
      <c r="B571" s="832" t="s">
        <v>2476</v>
      </c>
      <c r="C571" s="832" t="s">
        <v>2484</v>
      </c>
      <c r="D571" s="833" t="s">
        <v>3515</v>
      </c>
      <c r="E571" s="834" t="s">
        <v>2495</v>
      </c>
      <c r="F571" s="832" t="s">
        <v>2477</v>
      </c>
      <c r="G571" s="832" t="s">
        <v>2683</v>
      </c>
      <c r="H571" s="832" t="s">
        <v>567</v>
      </c>
      <c r="I571" s="832" t="s">
        <v>2684</v>
      </c>
      <c r="J571" s="832" t="s">
        <v>1048</v>
      </c>
      <c r="K571" s="832" t="s">
        <v>1049</v>
      </c>
      <c r="L571" s="835">
        <v>107.27</v>
      </c>
      <c r="M571" s="835">
        <v>214.54</v>
      </c>
      <c r="N571" s="832">
        <v>2</v>
      </c>
      <c r="O571" s="836">
        <v>0.5</v>
      </c>
      <c r="P571" s="835"/>
      <c r="Q571" s="837">
        <v>0</v>
      </c>
      <c r="R571" s="832"/>
      <c r="S571" s="837">
        <v>0</v>
      </c>
      <c r="T571" s="836"/>
      <c r="U571" s="838">
        <v>0</v>
      </c>
    </row>
    <row r="572" spans="1:21" ht="14.4" customHeight="1" x14ac:dyDescent="0.3">
      <c r="A572" s="831">
        <v>30</v>
      </c>
      <c r="B572" s="832" t="s">
        <v>2476</v>
      </c>
      <c r="C572" s="832" t="s">
        <v>2484</v>
      </c>
      <c r="D572" s="833" t="s">
        <v>3515</v>
      </c>
      <c r="E572" s="834" t="s">
        <v>2496</v>
      </c>
      <c r="F572" s="832" t="s">
        <v>2477</v>
      </c>
      <c r="G572" s="832" t="s">
        <v>2693</v>
      </c>
      <c r="H572" s="832" t="s">
        <v>567</v>
      </c>
      <c r="I572" s="832" t="s">
        <v>3286</v>
      </c>
      <c r="J572" s="832" t="s">
        <v>2695</v>
      </c>
      <c r="K572" s="832" t="s">
        <v>3049</v>
      </c>
      <c r="L572" s="835">
        <v>143.34</v>
      </c>
      <c r="M572" s="835">
        <v>143.34</v>
      </c>
      <c r="N572" s="832">
        <v>1</v>
      </c>
      <c r="O572" s="836">
        <v>0.5</v>
      </c>
      <c r="P572" s="835"/>
      <c r="Q572" s="837">
        <v>0</v>
      </c>
      <c r="R572" s="832"/>
      <c r="S572" s="837">
        <v>0</v>
      </c>
      <c r="T572" s="836"/>
      <c r="U572" s="838">
        <v>0</v>
      </c>
    </row>
    <row r="573" spans="1:21" ht="14.4" customHeight="1" x14ac:dyDescent="0.3">
      <c r="A573" s="831">
        <v>30</v>
      </c>
      <c r="B573" s="832" t="s">
        <v>2476</v>
      </c>
      <c r="C573" s="832" t="s">
        <v>2484</v>
      </c>
      <c r="D573" s="833" t="s">
        <v>3515</v>
      </c>
      <c r="E573" s="834" t="s">
        <v>2496</v>
      </c>
      <c r="F573" s="832" t="s">
        <v>2477</v>
      </c>
      <c r="G573" s="832" t="s">
        <v>2498</v>
      </c>
      <c r="H573" s="832" t="s">
        <v>595</v>
      </c>
      <c r="I573" s="832" t="s">
        <v>3029</v>
      </c>
      <c r="J573" s="832" t="s">
        <v>615</v>
      </c>
      <c r="K573" s="832" t="s">
        <v>2865</v>
      </c>
      <c r="L573" s="835">
        <v>21.76</v>
      </c>
      <c r="M573" s="835">
        <v>87.04</v>
      </c>
      <c r="N573" s="832">
        <v>4</v>
      </c>
      <c r="O573" s="836">
        <v>2</v>
      </c>
      <c r="P573" s="835">
        <v>65.28</v>
      </c>
      <c r="Q573" s="837">
        <v>0.75</v>
      </c>
      <c r="R573" s="832">
        <v>3</v>
      </c>
      <c r="S573" s="837">
        <v>0.75</v>
      </c>
      <c r="T573" s="836">
        <v>1.5</v>
      </c>
      <c r="U573" s="838">
        <v>0.75</v>
      </c>
    </row>
    <row r="574" spans="1:21" ht="14.4" customHeight="1" x14ac:dyDescent="0.3">
      <c r="A574" s="831">
        <v>30</v>
      </c>
      <c r="B574" s="832" t="s">
        <v>2476</v>
      </c>
      <c r="C574" s="832" t="s">
        <v>2484</v>
      </c>
      <c r="D574" s="833" t="s">
        <v>3515</v>
      </c>
      <c r="E574" s="834" t="s">
        <v>2496</v>
      </c>
      <c r="F574" s="832" t="s">
        <v>2477</v>
      </c>
      <c r="G574" s="832" t="s">
        <v>2503</v>
      </c>
      <c r="H574" s="832" t="s">
        <v>595</v>
      </c>
      <c r="I574" s="832" t="s">
        <v>2235</v>
      </c>
      <c r="J574" s="832" t="s">
        <v>2233</v>
      </c>
      <c r="K574" s="832" t="s">
        <v>2236</v>
      </c>
      <c r="L574" s="835">
        <v>4.7</v>
      </c>
      <c r="M574" s="835">
        <v>4.7</v>
      </c>
      <c r="N574" s="832">
        <v>1</v>
      </c>
      <c r="O574" s="836">
        <v>0.5</v>
      </c>
      <c r="P574" s="835"/>
      <c r="Q574" s="837">
        <v>0</v>
      </c>
      <c r="R574" s="832"/>
      <c r="S574" s="837">
        <v>0</v>
      </c>
      <c r="T574" s="836"/>
      <c r="U574" s="838">
        <v>0</v>
      </c>
    </row>
    <row r="575" spans="1:21" ht="14.4" customHeight="1" x14ac:dyDescent="0.3">
      <c r="A575" s="831">
        <v>30</v>
      </c>
      <c r="B575" s="832" t="s">
        <v>2476</v>
      </c>
      <c r="C575" s="832" t="s">
        <v>2484</v>
      </c>
      <c r="D575" s="833" t="s">
        <v>3515</v>
      </c>
      <c r="E575" s="834" t="s">
        <v>2496</v>
      </c>
      <c r="F575" s="832" t="s">
        <v>2477</v>
      </c>
      <c r="G575" s="832" t="s">
        <v>2504</v>
      </c>
      <c r="H575" s="832" t="s">
        <v>595</v>
      </c>
      <c r="I575" s="832" t="s">
        <v>2018</v>
      </c>
      <c r="J575" s="832" t="s">
        <v>2019</v>
      </c>
      <c r="K575" s="832" t="s">
        <v>2020</v>
      </c>
      <c r="L575" s="835">
        <v>31.09</v>
      </c>
      <c r="M575" s="835">
        <v>62.18</v>
      </c>
      <c r="N575" s="832">
        <v>2</v>
      </c>
      <c r="O575" s="836">
        <v>1</v>
      </c>
      <c r="P575" s="835"/>
      <c r="Q575" s="837">
        <v>0</v>
      </c>
      <c r="R575" s="832"/>
      <c r="S575" s="837">
        <v>0</v>
      </c>
      <c r="T575" s="836"/>
      <c r="U575" s="838">
        <v>0</v>
      </c>
    </row>
    <row r="576" spans="1:21" ht="14.4" customHeight="1" x14ac:dyDescent="0.3">
      <c r="A576" s="831">
        <v>30</v>
      </c>
      <c r="B576" s="832" t="s">
        <v>2476</v>
      </c>
      <c r="C576" s="832" t="s">
        <v>2484</v>
      </c>
      <c r="D576" s="833" t="s">
        <v>3515</v>
      </c>
      <c r="E576" s="834" t="s">
        <v>2496</v>
      </c>
      <c r="F576" s="832" t="s">
        <v>2477</v>
      </c>
      <c r="G576" s="832" t="s">
        <v>2505</v>
      </c>
      <c r="H576" s="832" t="s">
        <v>595</v>
      </c>
      <c r="I576" s="832" t="s">
        <v>2082</v>
      </c>
      <c r="J576" s="832" t="s">
        <v>2078</v>
      </c>
      <c r="K576" s="832" t="s">
        <v>2083</v>
      </c>
      <c r="L576" s="835">
        <v>93.18</v>
      </c>
      <c r="M576" s="835">
        <v>186.36</v>
      </c>
      <c r="N576" s="832">
        <v>2</v>
      </c>
      <c r="O576" s="836">
        <v>1</v>
      </c>
      <c r="P576" s="835">
        <v>186.36</v>
      </c>
      <c r="Q576" s="837">
        <v>1</v>
      </c>
      <c r="R576" s="832">
        <v>2</v>
      </c>
      <c r="S576" s="837">
        <v>1</v>
      </c>
      <c r="T576" s="836">
        <v>1</v>
      </c>
      <c r="U576" s="838">
        <v>1</v>
      </c>
    </row>
    <row r="577" spans="1:21" ht="14.4" customHeight="1" x14ac:dyDescent="0.3">
      <c r="A577" s="831">
        <v>30</v>
      </c>
      <c r="B577" s="832" t="s">
        <v>2476</v>
      </c>
      <c r="C577" s="832" t="s">
        <v>2484</v>
      </c>
      <c r="D577" s="833" t="s">
        <v>3515</v>
      </c>
      <c r="E577" s="834" t="s">
        <v>2496</v>
      </c>
      <c r="F577" s="832" t="s">
        <v>2477</v>
      </c>
      <c r="G577" s="832" t="s">
        <v>2505</v>
      </c>
      <c r="H577" s="832" t="s">
        <v>595</v>
      </c>
      <c r="I577" s="832" t="s">
        <v>2077</v>
      </c>
      <c r="J577" s="832" t="s">
        <v>2078</v>
      </c>
      <c r="K577" s="832" t="s">
        <v>2079</v>
      </c>
      <c r="L577" s="835">
        <v>143.35</v>
      </c>
      <c r="M577" s="835">
        <v>143.35</v>
      </c>
      <c r="N577" s="832">
        <v>1</v>
      </c>
      <c r="O577" s="836">
        <v>0.5</v>
      </c>
      <c r="P577" s="835">
        <v>143.35</v>
      </c>
      <c r="Q577" s="837">
        <v>1</v>
      </c>
      <c r="R577" s="832">
        <v>1</v>
      </c>
      <c r="S577" s="837">
        <v>1</v>
      </c>
      <c r="T577" s="836">
        <v>0.5</v>
      </c>
      <c r="U577" s="838">
        <v>1</v>
      </c>
    </row>
    <row r="578" spans="1:21" ht="14.4" customHeight="1" x14ac:dyDescent="0.3">
      <c r="A578" s="831">
        <v>30</v>
      </c>
      <c r="B578" s="832" t="s">
        <v>2476</v>
      </c>
      <c r="C578" s="832" t="s">
        <v>2484</v>
      </c>
      <c r="D578" s="833" t="s">
        <v>3515</v>
      </c>
      <c r="E578" s="834" t="s">
        <v>2496</v>
      </c>
      <c r="F578" s="832" t="s">
        <v>2477</v>
      </c>
      <c r="G578" s="832" t="s">
        <v>2512</v>
      </c>
      <c r="H578" s="832" t="s">
        <v>595</v>
      </c>
      <c r="I578" s="832" t="s">
        <v>2000</v>
      </c>
      <c r="J578" s="832" t="s">
        <v>2001</v>
      </c>
      <c r="K578" s="832" t="s">
        <v>2002</v>
      </c>
      <c r="L578" s="835">
        <v>65.540000000000006</v>
      </c>
      <c r="M578" s="835">
        <v>65.540000000000006</v>
      </c>
      <c r="N578" s="832">
        <v>1</v>
      </c>
      <c r="O578" s="836">
        <v>0.5</v>
      </c>
      <c r="P578" s="835">
        <v>65.540000000000006</v>
      </c>
      <c r="Q578" s="837">
        <v>1</v>
      </c>
      <c r="R578" s="832">
        <v>1</v>
      </c>
      <c r="S578" s="837">
        <v>1</v>
      </c>
      <c r="T578" s="836">
        <v>0.5</v>
      </c>
      <c r="U578" s="838">
        <v>1</v>
      </c>
    </row>
    <row r="579" spans="1:21" ht="14.4" customHeight="1" x14ac:dyDescent="0.3">
      <c r="A579" s="831">
        <v>30</v>
      </c>
      <c r="B579" s="832" t="s">
        <v>2476</v>
      </c>
      <c r="C579" s="832" t="s">
        <v>2484</v>
      </c>
      <c r="D579" s="833" t="s">
        <v>3515</v>
      </c>
      <c r="E579" s="834" t="s">
        <v>2496</v>
      </c>
      <c r="F579" s="832" t="s">
        <v>2477</v>
      </c>
      <c r="G579" s="832" t="s">
        <v>2512</v>
      </c>
      <c r="H579" s="832" t="s">
        <v>595</v>
      </c>
      <c r="I579" s="832" t="s">
        <v>2373</v>
      </c>
      <c r="J579" s="832" t="s">
        <v>2001</v>
      </c>
      <c r="K579" s="832" t="s">
        <v>2374</v>
      </c>
      <c r="L579" s="835">
        <v>229.38</v>
      </c>
      <c r="M579" s="835">
        <v>229.38</v>
      </c>
      <c r="N579" s="832">
        <v>1</v>
      </c>
      <c r="O579" s="836">
        <v>0.5</v>
      </c>
      <c r="P579" s="835"/>
      <c r="Q579" s="837">
        <v>0</v>
      </c>
      <c r="R579" s="832"/>
      <c r="S579" s="837">
        <v>0</v>
      </c>
      <c r="T579" s="836"/>
      <c r="U579" s="838">
        <v>0</v>
      </c>
    </row>
    <row r="580" spans="1:21" ht="14.4" customHeight="1" x14ac:dyDescent="0.3">
      <c r="A580" s="831">
        <v>30</v>
      </c>
      <c r="B580" s="832" t="s">
        <v>2476</v>
      </c>
      <c r="C580" s="832" t="s">
        <v>2484</v>
      </c>
      <c r="D580" s="833" t="s">
        <v>3515</v>
      </c>
      <c r="E580" s="834" t="s">
        <v>2496</v>
      </c>
      <c r="F580" s="832" t="s">
        <v>2477</v>
      </c>
      <c r="G580" s="832" t="s">
        <v>2516</v>
      </c>
      <c r="H580" s="832" t="s">
        <v>595</v>
      </c>
      <c r="I580" s="832" t="s">
        <v>2004</v>
      </c>
      <c r="J580" s="832" t="s">
        <v>1501</v>
      </c>
      <c r="K580" s="832" t="s">
        <v>685</v>
      </c>
      <c r="L580" s="835">
        <v>17.559999999999999</v>
      </c>
      <c r="M580" s="835">
        <v>17.559999999999999</v>
      </c>
      <c r="N580" s="832">
        <v>1</v>
      </c>
      <c r="O580" s="836">
        <v>0.5</v>
      </c>
      <c r="P580" s="835"/>
      <c r="Q580" s="837">
        <v>0</v>
      </c>
      <c r="R580" s="832"/>
      <c r="S580" s="837">
        <v>0</v>
      </c>
      <c r="T580" s="836"/>
      <c r="U580" s="838">
        <v>0</v>
      </c>
    </row>
    <row r="581" spans="1:21" ht="14.4" customHeight="1" x14ac:dyDescent="0.3">
      <c r="A581" s="831">
        <v>30</v>
      </c>
      <c r="B581" s="832" t="s">
        <v>2476</v>
      </c>
      <c r="C581" s="832" t="s">
        <v>2484</v>
      </c>
      <c r="D581" s="833" t="s">
        <v>3515</v>
      </c>
      <c r="E581" s="834" t="s">
        <v>2496</v>
      </c>
      <c r="F581" s="832" t="s">
        <v>2477</v>
      </c>
      <c r="G581" s="832" t="s">
        <v>2516</v>
      </c>
      <c r="H581" s="832" t="s">
        <v>595</v>
      </c>
      <c r="I581" s="832" t="s">
        <v>2005</v>
      </c>
      <c r="J581" s="832" t="s">
        <v>1501</v>
      </c>
      <c r="K581" s="832" t="s">
        <v>2006</v>
      </c>
      <c r="L581" s="835">
        <v>35.11</v>
      </c>
      <c r="M581" s="835">
        <v>35.11</v>
      </c>
      <c r="N581" s="832">
        <v>1</v>
      </c>
      <c r="O581" s="836">
        <v>0.5</v>
      </c>
      <c r="P581" s="835"/>
      <c r="Q581" s="837">
        <v>0</v>
      </c>
      <c r="R581" s="832"/>
      <c r="S581" s="837">
        <v>0</v>
      </c>
      <c r="T581" s="836"/>
      <c r="U581" s="838">
        <v>0</v>
      </c>
    </row>
    <row r="582" spans="1:21" ht="14.4" customHeight="1" x14ac:dyDescent="0.3">
      <c r="A582" s="831">
        <v>30</v>
      </c>
      <c r="B582" s="832" t="s">
        <v>2476</v>
      </c>
      <c r="C582" s="832" t="s">
        <v>2484</v>
      </c>
      <c r="D582" s="833" t="s">
        <v>3515</v>
      </c>
      <c r="E582" s="834" t="s">
        <v>2496</v>
      </c>
      <c r="F582" s="832" t="s">
        <v>2477</v>
      </c>
      <c r="G582" s="832" t="s">
        <v>2531</v>
      </c>
      <c r="H582" s="832" t="s">
        <v>567</v>
      </c>
      <c r="I582" s="832" t="s">
        <v>2728</v>
      </c>
      <c r="J582" s="832" t="s">
        <v>2729</v>
      </c>
      <c r="K582" s="832" t="s">
        <v>2730</v>
      </c>
      <c r="L582" s="835">
        <v>52.87</v>
      </c>
      <c r="M582" s="835">
        <v>105.74</v>
      </c>
      <c r="N582" s="832">
        <v>2</v>
      </c>
      <c r="O582" s="836">
        <v>0.5</v>
      </c>
      <c r="P582" s="835">
        <v>105.74</v>
      </c>
      <c r="Q582" s="837">
        <v>1</v>
      </c>
      <c r="R582" s="832">
        <v>2</v>
      </c>
      <c r="S582" s="837">
        <v>1</v>
      </c>
      <c r="T582" s="836">
        <v>0.5</v>
      </c>
      <c r="U582" s="838">
        <v>1</v>
      </c>
    </row>
    <row r="583" spans="1:21" ht="14.4" customHeight="1" x14ac:dyDescent="0.3">
      <c r="A583" s="831">
        <v>30</v>
      </c>
      <c r="B583" s="832" t="s">
        <v>2476</v>
      </c>
      <c r="C583" s="832" t="s">
        <v>2484</v>
      </c>
      <c r="D583" s="833" t="s">
        <v>3515</v>
      </c>
      <c r="E583" s="834" t="s">
        <v>2496</v>
      </c>
      <c r="F583" s="832" t="s">
        <v>2477</v>
      </c>
      <c r="G583" s="832" t="s">
        <v>2537</v>
      </c>
      <c r="H583" s="832" t="s">
        <v>567</v>
      </c>
      <c r="I583" s="832" t="s">
        <v>3206</v>
      </c>
      <c r="J583" s="832" t="s">
        <v>760</v>
      </c>
      <c r="K583" s="832" t="s">
        <v>3207</v>
      </c>
      <c r="L583" s="835">
        <v>273.33</v>
      </c>
      <c r="M583" s="835">
        <v>273.33</v>
      </c>
      <c r="N583" s="832">
        <v>1</v>
      </c>
      <c r="O583" s="836">
        <v>0.5</v>
      </c>
      <c r="P583" s="835"/>
      <c r="Q583" s="837">
        <v>0</v>
      </c>
      <c r="R583" s="832"/>
      <c r="S583" s="837">
        <v>0</v>
      </c>
      <c r="T583" s="836"/>
      <c r="U583" s="838">
        <v>0</v>
      </c>
    </row>
    <row r="584" spans="1:21" ht="14.4" customHeight="1" x14ac:dyDescent="0.3">
      <c r="A584" s="831">
        <v>30</v>
      </c>
      <c r="B584" s="832" t="s">
        <v>2476</v>
      </c>
      <c r="C584" s="832" t="s">
        <v>2484</v>
      </c>
      <c r="D584" s="833" t="s">
        <v>3515</v>
      </c>
      <c r="E584" s="834" t="s">
        <v>2496</v>
      </c>
      <c r="F584" s="832" t="s">
        <v>2477</v>
      </c>
      <c r="G584" s="832" t="s">
        <v>3287</v>
      </c>
      <c r="H584" s="832" t="s">
        <v>595</v>
      </c>
      <c r="I584" s="832" t="s">
        <v>3288</v>
      </c>
      <c r="J584" s="832" t="s">
        <v>3289</v>
      </c>
      <c r="K584" s="832" t="s">
        <v>3290</v>
      </c>
      <c r="L584" s="835">
        <v>664.29</v>
      </c>
      <c r="M584" s="835">
        <v>664.29</v>
      </c>
      <c r="N584" s="832">
        <v>1</v>
      </c>
      <c r="O584" s="836">
        <v>0.5</v>
      </c>
      <c r="P584" s="835">
        <v>664.29</v>
      </c>
      <c r="Q584" s="837">
        <v>1</v>
      </c>
      <c r="R584" s="832">
        <v>1</v>
      </c>
      <c r="S584" s="837">
        <v>1</v>
      </c>
      <c r="T584" s="836">
        <v>0.5</v>
      </c>
      <c r="U584" s="838">
        <v>1</v>
      </c>
    </row>
    <row r="585" spans="1:21" ht="14.4" customHeight="1" x14ac:dyDescent="0.3">
      <c r="A585" s="831">
        <v>30</v>
      </c>
      <c r="B585" s="832" t="s">
        <v>2476</v>
      </c>
      <c r="C585" s="832" t="s">
        <v>2484</v>
      </c>
      <c r="D585" s="833" t="s">
        <v>3515</v>
      </c>
      <c r="E585" s="834" t="s">
        <v>2496</v>
      </c>
      <c r="F585" s="832" t="s">
        <v>2477</v>
      </c>
      <c r="G585" s="832" t="s">
        <v>3291</v>
      </c>
      <c r="H585" s="832" t="s">
        <v>567</v>
      </c>
      <c r="I585" s="832" t="s">
        <v>3292</v>
      </c>
      <c r="J585" s="832" t="s">
        <v>3293</v>
      </c>
      <c r="K585" s="832" t="s">
        <v>3294</v>
      </c>
      <c r="L585" s="835">
        <v>132</v>
      </c>
      <c r="M585" s="835">
        <v>396</v>
      </c>
      <c r="N585" s="832">
        <v>3</v>
      </c>
      <c r="O585" s="836">
        <v>0.5</v>
      </c>
      <c r="P585" s="835">
        <v>396</v>
      </c>
      <c r="Q585" s="837">
        <v>1</v>
      </c>
      <c r="R585" s="832">
        <v>3</v>
      </c>
      <c r="S585" s="837">
        <v>1</v>
      </c>
      <c r="T585" s="836">
        <v>0.5</v>
      </c>
      <c r="U585" s="838">
        <v>1</v>
      </c>
    </row>
    <row r="586" spans="1:21" ht="14.4" customHeight="1" x14ac:dyDescent="0.3">
      <c r="A586" s="831">
        <v>30</v>
      </c>
      <c r="B586" s="832" t="s">
        <v>2476</v>
      </c>
      <c r="C586" s="832" t="s">
        <v>2484</v>
      </c>
      <c r="D586" s="833" t="s">
        <v>3515</v>
      </c>
      <c r="E586" s="834" t="s">
        <v>2496</v>
      </c>
      <c r="F586" s="832" t="s">
        <v>2477</v>
      </c>
      <c r="G586" s="832" t="s">
        <v>2548</v>
      </c>
      <c r="H586" s="832" t="s">
        <v>595</v>
      </c>
      <c r="I586" s="832" t="s">
        <v>1980</v>
      </c>
      <c r="J586" s="832" t="s">
        <v>874</v>
      </c>
      <c r="K586" s="832" t="s">
        <v>1981</v>
      </c>
      <c r="L586" s="835">
        <v>42.51</v>
      </c>
      <c r="M586" s="835">
        <v>212.55</v>
      </c>
      <c r="N586" s="832">
        <v>5</v>
      </c>
      <c r="O586" s="836">
        <v>2.5</v>
      </c>
      <c r="P586" s="835">
        <v>85.02</v>
      </c>
      <c r="Q586" s="837">
        <v>0.39999999999999997</v>
      </c>
      <c r="R586" s="832">
        <v>2</v>
      </c>
      <c r="S586" s="837">
        <v>0.4</v>
      </c>
      <c r="T586" s="836">
        <v>1</v>
      </c>
      <c r="U586" s="838">
        <v>0.4</v>
      </c>
    </row>
    <row r="587" spans="1:21" ht="14.4" customHeight="1" x14ac:dyDescent="0.3">
      <c r="A587" s="831">
        <v>30</v>
      </c>
      <c r="B587" s="832" t="s">
        <v>2476</v>
      </c>
      <c r="C587" s="832" t="s">
        <v>2484</v>
      </c>
      <c r="D587" s="833" t="s">
        <v>3515</v>
      </c>
      <c r="E587" s="834" t="s">
        <v>2496</v>
      </c>
      <c r="F587" s="832" t="s">
        <v>2477</v>
      </c>
      <c r="G587" s="832" t="s">
        <v>2548</v>
      </c>
      <c r="H587" s="832" t="s">
        <v>595</v>
      </c>
      <c r="I587" s="832" t="s">
        <v>1982</v>
      </c>
      <c r="J587" s="832" t="s">
        <v>874</v>
      </c>
      <c r="K587" s="832" t="s">
        <v>1983</v>
      </c>
      <c r="L587" s="835">
        <v>85.02</v>
      </c>
      <c r="M587" s="835">
        <v>85.02</v>
      </c>
      <c r="N587" s="832">
        <v>1</v>
      </c>
      <c r="O587" s="836">
        <v>0.5</v>
      </c>
      <c r="P587" s="835"/>
      <c r="Q587" s="837">
        <v>0</v>
      </c>
      <c r="R587" s="832"/>
      <c r="S587" s="837">
        <v>0</v>
      </c>
      <c r="T587" s="836"/>
      <c r="U587" s="838">
        <v>0</v>
      </c>
    </row>
    <row r="588" spans="1:21" ht="14.4" customHeight="1" x14ac:dyDescent="0.3">
      <c r="A588" s="831">
        <v>30</v>
      </c>
      <c r="B588" s="832" t="s">
        <v>2476</v>
      </c>
      <c r="C588" s="832" t="s">
        <v>2484</v>
      </c>
      <c r="D588" s="833" t="s">
        <v>3515</v>
      </c>
      <c r="E588" s="834" t="s">
        <v>2496</v>
      </c>
      <c r="F588" s="832" t="s">
        <v>2477</v>
      </c>
      <c r="G588" s="832" t="s">
        <v>2756</v>
      </c>
      <c r="H588" s="832" t="s">
        <v>567</v>
      </c>
      <c r="I588" s="832" t="s">
        <v>3295</v>
      </c>
      <c r="J588" s="832" t="s">
        <v>3296</v>
      </c>
      <c r="K588" s="832" t="s">
        <v>3297</v>
      </c>
      <c r="L588" s="835">
        <v>763.63</v>
      </c>
      <c r="M588" s="835">
        <v>763.63</v>
      </c>
      <c r="N588" s="832">
        <v>1</v>
      </c>
      <c r="O588" s="836">
        <v>0.5</v>
      </c>
      <c r="P588" s="835"/>
      <c r="Q588" s="837">
        <v>0</v>
      </c>
      <c r="R588" s="832"/>
      <c r="S588" s="837">
        <v>0</v>
      </c>
      <c r="T588" s="836"/>
      <c r="U588" s="838">
        <v>0</v>
      </c>
    </row>
    <row r="589" spans="1:21" ht="14.4" customHeight="1" x14ac:dyDescent="0.3">
      <c r="A589" s="831">
        <v>30</v>
      </c>
      <c r="B589" s="832" t="s">
        <v>2476</v>
      </c>
      <c r="C589" s="832" t="s">
        <v>2484</v>
      </c>
      <c r="D589" s="833" t="s">
        <v>3515</v>
      </c>
      <c r="E589" s="834" t="s">
        <v>2496</v>
      </c>
      <c r="F589" s="832" t="s">
        <v>2477</v>
      </c>
      <c r="G589" s="832" t="s">
        <v>901</v>
      </c>
      <c r="H589" s="832" t="s">
        <v>567</v>
      </c>
      <c r="I589" s="832" t="s">
        <v>3221</v>
      </c>
      <c r="J589" s="832" t="s">
        <v>3222</v>
      </c>
      <c r="K589" s="832" t="s">
        <v>3223</v>
      </c>
      <c r="L589" s="835">
        <v>51.51</v>
      </c>
      <c r="M589" s="835">
        <v>51.51</v>
      </c>
      <c r="N589" s="832">
        <v>1</v>
      </c>
      <c r="O589" s="836">
        <v>0.5</v>
      </c>
      <c r="P589" s="835">
        <v>51.51</v>
      </c>
      <c r="Q589" s="837">
        <v>1</v>
      </c>
      <c r="R589" s="832">
        <v>1</v>
      </c>
      <c r="S589" s="837">
        <v>1</v>
      </c>
      <c r="T589" s="836">
        <v>0.5</v>
      </c>
      <c r="U589" s="838">
        <v>1</v>
      </c>
    </row>
    <row r="590" spans="1:21" ht="14.4" customHeight="1" x14ac:dyDescent="0.3">
      <c r="A590" s="831">
        <v>30</v>
      </c>
      <c r="B590" s="832" t="s">
        <v>2476</v>
      </c>
      <c r="C590" s="832" t="s">
        <v>2484</v>
      </c>
      <c r="D590" s="833" t="s">
        <v>3515</v>
      </c>
      <c r="E590" s="834" t="s">
        <v>2496</v>
      </c>
      <c r="F590" s="832" t="s">
        <v>2477</v>
      </c>
      <c r="G590" s="832" t="s">
        <v>2763</v>
      </c>
      <c r="H590" s="832" t="s">
        <v>567</v>
      </c>
      <c r="I590" s="832" t="s">
        <v>2766</v>
      </c>
      <c r="J590" s="832" t="s">
        <v>2767</v>
      </c>
      <c r="K590" s="832" t="s">
        <v>2768</v>
      </c>
      <c r="L590" s="835">
        <v>50.64</v>
      </c>
      <c r="M590" s="835">
        <v>151.92000000000002</v>
      </c>
      <c r="N590" s="832">
        <v>3</v>
      </c>
      <c r="O590" s="836">
        <v>0.5</v>
      </c>
      <c r="P590" s="835"/>
      <c r="Q590" s="837">
        <v>0</v>
      </c>
      <c r="R590" s="832"/>
      <c r="S590" s="837">
        <v>0</v>
      </c>
      <c r="T590" s="836"/>
      <c r="U590" s="838">
        <v>0</v>
      </c>
    </row>
    <row r="591" spans="1:21" ht="14.4" customHeight="1" x14ac:dyDescent="0.3">
      <c r="A591" s="831">
        <v>30</v>
      </c>
      <c r="B591" s="832" t="s">
        <v>2476</v>
      </c>
      <c r="C591" s="832" t="s">
        <v>2484</v>
      </c>
      <c r="D591" s="833" t="s">
        <v>3515</v>
      </c>
      <c r="E591" s="834" t="s">
        <v>2496</v>
      </c>
      <c r="F591" s="832" t="s">
        <v>2477</v>
      </c>
      <c r="G591" s="832" t="s">
        <v>2769</v>
      </c>
      <c r="H591" s="832" t="s">
        <v>567</v>
      </c>
      <c r="I591" s="832" t="s">
        <v>3130</v>
      </c>
      <c r="J591" s="832" t="s">
        <v>950</v>
      </c>
      <c r="K591" s="832" t="s">
        <v>3131</v>
      </c>
      <c r="L591" s="835">
        <v>75.05</v>
      </c>
      <c r="M591" s="835">
        <v>75.05</v>
      </c>
      <c r="N591" s="832">
        <v>1</v>
      </c>
      <c r="O591" s="836">
        <v>0.5</v>
      </c>
      <c r="P591" s="835">
        <v>75.05</v>
      </c>
      <c r="Q591" s="837">
        <v>1</v>
      </c>
      <c r="R591" s="832">
        <v>1</v>
      </c>
      <c r="S591" s="837">
        <v>1</v>
      </c>
      <c r="T591" s="836">
        <v>0.5</v>
      </c>
      <c r="U591" s="838">
        <v>1</v>
      </c>
    </row>
    <row r="592" spans="1:21" ht="14.4" customHeight="1" x14ac:dyDescent="0.3">
      <c r="A592" s="831">
        <v>30</v>
      </c>
      <c r="B592" s="832" t="s">
        <v>2476</v>
      </c>
      <c r="C592" s="832" t="s">
        <v>2484</v>
      </c>
      <c r="D592" s="833" t="s">
        <v>3515</v>
      </c>
      <c r="E592" s="834" t="s">
        <v>2496</v>
      </c>
      <c r="F592" s="832" t="s">
        <v>2477</v>
      </c>
      <c r="G592" s="832" t="s">
        <v>2555</v>
      </c>
      <c r="H592" s="832" t="s">
        <v>567</v>
      </c>
      <c r="I592" s="832" t="s">
        <v>2556</v>
      </c>
      <c r="J592" s="832" t="s">
        <v>1310</v>
      </c>
      <c r="K592" s="832" t="s">
        <v>2557</v>
      </c>
      <c r="L592" s="835">
        <v>94.7</v>
      </c>
      <c r="M592" s="835">
        <v>189.4</v>
      </c>
      <c r="N592" s="832">
        <v>2</v>
      </c>
      <c r="O592" s="836">
        <v>1</v>
      </c>
      <c r="P592" s="835">
        <v>189.4</v>
      </c>
      <c r="Q592" s="837">
        <v>1</v>
      </c>
      <c r="R592" s="832">
        <v>2</v>
      </c>
      <c r="S592" s="837">
        <v>1</v>
      </c>
      <c r="T592" s="836">
        <v>1</v>
      </c>
      <c r="U592" s="838">
        <v>1</v>
      </c>
    </row>
    <row r="593" spans="1:21" ht="14.4" customHeight="1" x14ac:dyDescent="0.3">
      <c r="A593" s="831">
        <v>30</v>
      </c>
      <c r="B593" s="832" t="s">
        <v>2476</v>
      </c>
      <c r="C593" s="832" t="s">
        <v>2484</v>
      </c>
      <c r="D593" s="833" t="s">
        <v>3515</v>
      </c>
      <c r="E593" s="834" t="s">
        <v>2496</v>
      </c>
      <c r="F593" s="832" t="s">
        <v>2477</v>
      </c>
      <c r="G593" s="832" t="s">
        <v>3298</v>
      </c>
      <c r="H593" s="832" t="s">
        <v>567</v>
      </c>
      <c r="I593" s="832" t="s">
        <v>3299</v>
      </c>
      <c r="J593" s="832" t="s">
        <v>645</v>
      </c>
      <c r="K593" s="832" t="s">
        <v>3300</v>
      </c>
      <c r="L593" s="835">
        <v>144.19</v>
      </c>
      <c r="M593" s="835">
        <v>144.19</v>
      </c>
      <c r="N593" s="832">
        <v>1</v>
      </c>
      <c r="O593" s="836">
        <v>0.5</v>
      </c>
      <c r="P593" s="835"/>
      <c r="Q593" s="837">
        <v>0</v>
      </c>
      <c r="R593" s="832"/>
      <c r="S593" s="837">
        <v>0</v>
      </c>
      <c r="T593" s="836"/>
      <c r="U593" s="838">
        <v>0</v>
      </c>
    </row>
    <row r="594" spans="1:21" ht="14.4" customHeight="1" x14ac:dyDescent="0.3">
      <c r="A594" s="831">
        <v>30</v>
      </c>
      <c r="B594" s="832" t="s">
        <v>2476</v>
      </c>
      <c r="C594" s="832" t="s">
        <v>2484</v>
      </c>
      <c r="D594" s="833" t="s">
        <v>3515</v>
      </c>
      <c r="E594" s="834" t="s">
        <v>2496</v>
      </c>
      <c r="F594" s="832" t="s">
        <v>2477</v>
      </c>
      <c r="G594" s="832" t="s">
        <v>2789</v>
      </c>
      <c r="H594" s="832" t="s">
        <v>567</v>
      </c>
      <c r="I594" s="832" t="s">
        <v>2790</v>
      </c>
      <c r="J594" s="832" t="s">
        <v>1429</v>
      </c>
      <c r="K594" s="832" t="s">
        <v>2791</v>
      </c>
      <c r="L594" s="835">
        <v>48.09</v>
      </c>
      <c r="M594" s="835">
        <v>48.09</v>
      </c>
      <c r="N594" s="832">
        <v>1</v>
      </c>
      <c r="O594" s="836">
        <v>0.5</v>
      </c>
      <c r="P594" s="835">
        <v>48.09</v>
      </c>
      <c r="Q594" s="837">
        <v>1</v>
      </c>
      <c r="R594" s="832">
        <v>1</v>
      </c>
      <c r="S594" s="837">
        <v>1</v>
      </c>
      <c r="T594" s="836">
        <v>0.5</v>
      </c>
      <c r="U594" s="838">
        <v>1</v>
      </c>
    </row>
    <row r="595" spans="1:21" ht="14.4" customHeight="1" x14ac:dyDescent="0.3">
      <c r="A595" s="831">
        <v>30</v>
      </c>
      <c r="B595" s="832" t="s">
        <v>2476</v>
      </c>
      <c r="C595" s="832" t="s">
        <v>2484</v>
      </c>
      <c r="D595" s="833" t="s">
        <v>3515</v>
      </c>
      <c r="E595" s="834" t="s">
        <v>2496</v>
      </c>
      <c r="F595" s="832" t="s">
        <v>2477</v>
      </c>
      <c r="G595" s="832" t="s">
        <v>3046</v>
      </c>
      <c r="H595" s="832" t="s">
        <v>567</v>
      </c>
      <c r="I595" s="832" t="s">
        <v>3047</v>
      </c>
      <c r="J595" s="832" t="s">
        <v>3048</v>
      </c>
      <c r="K595" s="832" t="s">
        <v>3049</v>
      </c>
      <c r="L595" s="835">
        <v>95.57</v>
      </c>
      <c r="M595" s="835">
        <v>95.57</v>
      </c>
      <c r="N595" s="832">
        <v>1</v>
      </c>
      <c r="O595" s="836">
        <v>1</v>
      </c>
      <c r="P595" s="835">
        <v>95.57</v>
      </c>
      <c r="Q595" s="837">
        <v>1</v>
      </c>
      <c r="R595" s="832">
        <v>1</v>
      </c>
      <c r="S595" s="837">
        <v>1</v>
      </c>
      <c r="T595" s="836">
        <v>1</v>
      </c>
      <c r="U595" s="838">
        <v>1</v>
      </c>
    </row>
    <row r="596" spans="1:21" ht="14.4" customHeight="1" x14ac:dyDescent="0.3">
      <c r="A596" s="831">
        <v>30</v>
      </c>
      <c r="B596" s="832" t="s">
        <v>2476</v>
      </c>
      <c r="C596" s="832" t="s">
        <v>2484</v>
      </c>
      <c r="D596" s="833" t="s">
        <v>3515</v>
      </c>
      <c r="E596" s="834" t="s">
        <v>2496</v>
      </c>
      <c r="F596" s="832" t="s">
        <v>2477</v>
      </c>
      <c r="G596" s="832" t="s">
        <v>2566</v>
      </c>
      <c r="H596" s="832" t="s">
        <v>595</v>
      </c>
      <c r="I596" s="832" t="s">
        <v>2010</v>
      </c>
      <c r="J596" s="832" t="s">
        <v>2011</v>
      </c>
      <c r="K596" s="832" t="s">
        <v>2012</v>
      </c>
      <c r="L596" s="835">
        <v>8.7899999999999991</v>
      </c>
      <c r="M596" s="835">
        <v>8.7899999999999991</v>
      </c>
      <c r="N596" s="832">
        <v>1</v>
      </c>
      <c r="O596" s="836">
        <v>0.5</v>
      </c>
      <c r="P596" s="835">
        <v>8.7899999999999991</v>
      </c>
      <c r="Q596" s="837">
        <v>1</v>
      </c>
      <c r="R596" s="832">
        <v>1</v>
      </c>
      <c r="S596" s="837">
        <v>1</v>
      </c>
      <c r="T596" s="836">
        <v>0.5</v>
      </c>
      <c r="U596" s="838">
        <v>1</v>
      </c>
    </row>
    <row r="597" spans="1:21" ht="14.4" customHeight="1" x14ac:dyDescent="0.3">
      <c r="A597" s="831">
        <v>30</v>
      </c>
      <c r="B597" s="832" t="s">
        <v>2476</v>
      </c>
      <c r="C597" s="832" t="s">
        <v>2484</v>
      </c>
      <c r="D597" s="833" t="s">
        <v>3515</v>
      </c>
      <c r="E597" s="834" t="s">
        <v>2496</v>
      </c>
      <c r="F597" s="832" t="s">
        <v>2477</v>
      </c>
      <c r="G597" s="832" t="s">
        <v>2567</v>
      </c>
      <c r="H597" s="832" t="s">
        <v>567</v>
      </c>
      <c r="I597" s="832" t="s">
        <v>3301</v>
      </c>
      <c r="J597" s="832" t="s">
        <v>2569</v>
      </c>
      <c r="K597" s="832" t="s">
        <v>1935</v>
      </c>
      <c r="L597" s="835">
        <v>38.590000000000003</v>
      </c>
      <c r="M597" s="835">
        <v>38.590000000000003</v>
      </c>
      <c r="N597" s="832">
        <v>1</v>
      </c>
      <c r="O597" s="836">
        <v>0.5</v>
      </c>
      <c r="P597" s="835"/>
      <c r="Q597" s="837">
        <v>0</v>
      </c>
      <c r="R597" s="832"/>
      <c r="S597" s="837">
        <v>0</v>
      </c>
      <c r="T597" s="836"/>
      <c r="U597" s="838">
        <v>0</v>
      </c>
    </row>
    <row r="598" spans="1:21" ht="14.4" customHeight="1" x14ac:dyDescent="0.3">
      <c r="A598" s="831">
        <v>30</v>
      </c>
      <c r="B598" s="832" t="s">
        <v>2476</v>
      </c>
      <c r="C598" s="832" t="s">
        <v>2484</v>
      </c>
      <c r="D598" s="833" t="s">
        <v>3515</v>
      </c>
      <c r="E598" s="834" t="s">
        <v>2496</v>
      </c>
      <c r="F598" s="832" t="s">
        <v>2477</v>
      </c>
      <c r="G598" s="832" t="s">
        <v>2571</v>
      </c>
      <c r="H598" s="832" t="s">
        <v>595</v>
      </c>
      <c r="I598" s="832" t="s">
        <v>1953</v>
      </c>
      <c r="J598" s="832" t="s">
        <v>1954</v>
      </c>
      <c r="K598" s="832" t="s">
        <v>1955</v>
      </c>
      <c r="L598" s="835">
        <v>93.43</v>
      </c>
      <c r="M598" s="835">
        <v>373.72</v>
      </c>
      <c r="N598" s="832">
        <v>4</v>
      </c>
      <c r="O598" s="836">
        <v>1</v>
      </c>
      <c r="P598" s="835">
        <v>93.43</v>
      </c>
      <c r="Q598" s="837">
        <v>0.25</v>
      </c>
      <c r="R598" s="832">
        <v>1</v>
      </c>
      <c r="S598" s="837">
        <v>0.25</v>
      </c>
      <c r="T598" s="836">
        <v>0.5</v>
      </c>
      <c r="U598" s="838">
        <v>0.5</v>
      </c>
    </row>
    <row r="599" spans="1:21" ht="14.4" customHeight="1" x14ac:dyDescent="0.3">
      <c r="A599" s="831">
        <v>30</v>
      </c>
      <c r="B599" s="832" t="s">
        <v>2476</v>
      </c>
      <c r="C599" s="832" t="s">
        <v>2484</v>
      </c>
      <c r="D599" s="833" t="s">
        <v>3515</v>
      </c>
      <c r="E599" s="834" t="s">
        <v>2496</v>
      </c>
      <c r="F599" s="832" t="s">
        <v>2477</v>
      </c>
      <c r="G599" s="832" t="s">
        <v>2571</v>
      </c>
      <c r="H599" s="832" t="s">
        <v>567</v>
      </c>
      <c r="I599" s="832" t="s">
        <v>3302</v>
      </c>
      <c r="J599" s="832" t="s">
        <v>2800</v>
      </c>
      <c r="K599" s="832" t="s">
        <v>2801</v>
      </c>
      <c r="L599" s="835">
        <v>300.33</v>
      </c>
      <c r="M599" s="835">
        <v>300.33</v>
      </c>
      <c r="N599" s="832">
        <v>1</v>
      </c>
      <c r="O599" s="836">
        <v>0.5</v>
      </c>
      <c r="P599" s="835">
        <v>300.33</v>
      </c>
      <c r="Q599" s="837">
        <v>1</v>
      </c>
      <c r="R599" s="832">
        <v>1</v>
      </c>
      <c r="S599" s="837">
        <v>1</v>
      </c>
      <c r="T599" s="836">
        <v>0.5</v>
      </c>
      <c r="U599" s="838">
        <v>1</v>
      </c>
    </row>
    <row r="600" spans="1:21" ht="14.4" customHeight="1" x14ac:dyDescent="0.3">
      <c r="A600" s="831">
        <v>30</v>
      </c>
      <c r="B600" s="832" t="s">
        <v>2476</v>
      </c>
      <c r="C600" s="832" t="s">
        <v>2484</v>
      </c>
      <c r="D600" s="833" t="s">
        <v>3515</v>
      </c>
      <c r="E600" s="834" t="s">
        <v>2496</v>
      </c>
      <c r="F600" s="832" t="s">
        <v>2477</v>
      </c>
      <c r="G600" s="832" t="s">
        <v>2578</v>
      </c>
      <c r="H600" s="832" t="s">
        <v>567</v>
      </c>
      <c r="I600" s="832" t="s">
        <v>2814</v>
      </c>
      <c r="J600" s="832" t="s">
        <v>2580</v>
      </c>
      <c r="K600" s="832" t="s">
        <v>2815</v>
      </c>
      <c r="L600" s="835">
        <v>17.239999999999998</v>
      </c>
      <c r="M600" s="835">
        <v>17.239999999999998</v>
      </c>
      <c r="N600" s="832">
        <v>1</v>
      </c>
      <c r="O600" s="836">
        <v>0.5</v>
      </c>
      <c r="P600" s="835"/>
      <c r="Q600" s="837">
        <v>0</v>
      </c>
      <c r="R600" s="832"/>
      <c r="S600" s="837">
        <v>0</v>
      </c>
      <c r="T600" s="836"/>
      <c r="U600" s="838">
        <v>0</v>
      </c>
    </row>
    <row r="601" spans="1:21" ht="14.4" customHeight="1" x14ac:dyDescent="0.3">
      <c r="A601" s="831">
        <v>30</v>
      </c>
      <c r="B601" s="832" t="s">
        <v>2476</v>
      </c>
      <c r="C601" s="832" t="s">
        <v>2484</v>
      </c>
      <c r="D601" s="833" t="s">
        <v>3515</v>
      </c>
      <c r="E601" s="834" t="s">
        <v>2496</v>
      </c>
      <c r="F601" s="832" t="s">
        <v>2477</v>
      </c>
      <c r="G601" s="832" t="s">
        <v>2582</v>
      </c>
      <c r="H601" s="832" t="s">
        <v>567</v>
      </c>
      <c r="I601" s="832" t="s">
        <v>2583</v>
      </c>
      <c r="J601" s="832" t="s">
        <v>2584</v>
      </c>
      <c r="K601" s="832" t="s">
        <v>2585</v>
      </c>
      <c r="L601" s="835">
        <v>26.37</v>
      </c>
      <c r="M601" s="835">
        <v>52.74</v>
      </c>
      <c r="N601" s="832">
        <v>2</v>
      </c>
      <c r="O601" s="836">
        <v>1</v>
      </c>
      <c r="P601" s="835">
        <v>26.37</v>
      </c>
      <c r="Q601" s="837">
        <v>0.5</v>
      </c>
      <c r="R601" s="832">
        <v>1</v>
      </c>
      <c r="S601" s="837">
        <v>0.5</v>
      </c>
      <c r="T601" s="836">
        <v>0.5</v>
      </c>
      <c r="U601" s="838">
        <v>0.5</v>
      </c>
    </row>
    <row r="602" spans="1:21" ht="14.4" customHeight="1" x14ac:dyDescent="0.3">
      <c r="A602" s="831">
        <v>30</v>
      </c>
      <c r="B602" s="832" t="s">
        <v>2476</v>
      </c>
      <c r="C602" s="832" t="s">
        <v>2484</v>
      </c>
      <c r="D602" s="833" t="s">
        <v>3515</v>
      </c>
      <c r="E602" s="834" t="s">
        <v>2496</v>
      </c>
      <c r="F602" s="832" t="s">
        <v>2477</v>
      </c>
      <c r="G602" s="832" t="s">
        <v>2582</v>
      </c>
      <c r="H602" s="832" t="s">
        <v>567</v>
      </c>
      <c r="I602" s="832" t="s">
        <v>2589</v>
      </c>
      <c r="J602" s="832" t="s">
        <v>626</v>
      </c>
      <c r="K602" s="832" t="s">
        <v>2590</v>
      </c>
      <c r="L602" s="835">
        <v>10.55</v>
      </c>
      <c r="M602" s="835">
        <v>21.1</v>
      </c>
      <c r="N602" s="832">
        <v>2</v>
      </c>
      <c r="O602" s="836">
        <v>1</v>
      </c>
      <c r="P602" s="835">
        <v>21.1</v>
      </c>
      <c r="Q602" s="837">
        <v>1</v>
      </c>
      <c r="R602" s="832">
        <v>2</v>
      </c>
      <c r="S602" s="837">
        <v>1</v>
      </c>
      <c r="T602" s="836">
        <v>1</v>
      </c>
      <c r="U602" s="838">
        <v>1</v>
      </c>
    </row>
    <row r="603" spans="1:21" ht="14.4" customHeight="1" x14ac:dyDescent="0.3">
      <c r="A603" s="831">
        <v>30</v>
      </c>
      <c r="B603" s="832" t="s">
        <v>2476</v>
      </c>
      <c r="C603" s="832" t="s">
        <v>2484</v>
      </c>
      <c r="D603" s="833" t="s">
        <v>3515</v>
      </c>
      <c r="E603" s="834" t="s">
        <v>2496</v>
      </c>
      <c r="F603" s="832" t="s">
        <v>2477</v>
      </c>
      <c r="G603" s="832" t="s">
        <v>3050</v>
      </c>
      <c r="H603" s="832" t="s">
        <v>567</v>
      </c>
      <c r="I603" s="832" t="s">
        <v>3051</v>
      </c>
      <c r="J603" s="832" t="s">
        <v>3052</v>
      </c>
      <c r="K603" s="832" t="s">
        <v>3053</v>
      </c>
      <c r="L603" s="835">
        <v>88.76</v>
      </c>
      <c r="M603" s="835">
        <v>177.52</v>
      </c>
      <c r="N603" s="832">
        <v>2</v>
      </c>
      <c r="O603" s="836">
        <v>0.5</v>
      </c>
      <c r="P603" s="835"/>
      <c r="Q603" s="837">
        <v>0</v>
      </c>
      <c r="R603" s="832"/>
      <c r="S603" s="837">
        <v>0</v>
      </c>
      <c r="T603" s="836"/>
      <c r="U603" s="838">
        <v>0</v>
      </c>
    </row>
    <row r="604" spans="1:21" ht="14.4" customHeight="1" x14ac:dyDescent="0.3">
      <c r="A604" s="831">
        <v>30</v>
      </c>
      <c r="B604" s="832" t="s">
        <v>2476</v>
      </c>
      <c r="C604" s="832" t="s">
        <v>2484</v>
      </c>
      <c r="D604" s="833" t="s">
        <v>3515</v>
      </c>
      <c r="E604" s="834" t="s">
        <v>2496</v>
      </c>
      <c r="F604" s="832" t="s">
        <v>2477</v>
      </c>
      <c r="G604" s="832" t="s">
        <v>2605</v>
      </c>
      <c r="H604" s="832" t="s">
        <v>567</v>
      </c>
      <c r="I604" s="832" t="s">
        <v>2606</v>
      </c>
      <c r="J604" s="832" t="s">
        <v>2607</v>
      </c>
      <c r="K604" s="832" t="s">
        <v>623</v>
      </c>
      <c r="L604" s="835">
        <v>122.73</v>
      </c>
      <c r="M604" s="835">
        <v>122.73</v>
      </c>
      <c r="N604" s="832">
        <v>1</v>
      </c>
      <c r="O604" s="836">
        <v>0.5</v>
      </c>
      <c r="P604" s="835"/>
      <c r="Q604" s="837">
        <v>0</v>
      </c>
      <c r="R604" s="832"/>
      <c r="S604" s="837">
        <v>0</v>
      </c>
      <c r="T604" s="836"/>
      <c r="U604" s="838">
        <v>0</v>
      </c>
    </row>
    <row r="605" spans="1:21" ht="14.4" customHeight="1" x14ac:dyDescent="0.3">
      <c r="A605" s="831">
        <v>30</v>
      </c>
      <c r="B605" s="832" t="s">
        <v>2476</v>
      </c>
      <c r="C605" s="832" t="s">
        <v>2484</v>
      </c>
      <c r="D605" s="833" t="s">
        <v>3515</v>
      </c>
      <c r="E605" s="834" t="s">
        <v>2496</v>
      </c>
      <c r="F605" s="832" t="s">
        <v>2477</v>
      </c>
      <c r="G605" s="832" t="s">
        <v>3068</v>
      </c>
      <c r="H605" s="832" t="s">
        <v>567</v>
      </c>
      <c r="I605" s="832" t="s">
        <v>3069</v>
      </c>
      <c r="J605" s="832" t="s">
        <v>3070</v>
      </c>
      <c r="K605" s="832" t="s">
        <v>3071</v>
      </c>
      <c r="L605" s="835">
        <v>1228</v>
      </c>
      <c r="M605" s="835">
        <v>1228</v>
      </c>
      <c r="N605" s="832">
        <v>1</v>
      </c>
      <c r="O605" s="836">
        <v>0.5</v>
      </c>
      <c r="P605" s="835"/>
      <c r="Q605" s="837">
        <v>0</v>
      </c>
      <c r="R605" s="832"/>
      <c r="S605" s="837">
        <v>0</v>
      </c>
      <c r="T605" s="836"/>
      <c r="U605" s="838">
        <v>0</v>
      </c>
    </row>
    <row r="606" spans="1:21" ht="14.4" customHeight="1" x14ac:dyDescent="0.3">
      <c r="A606" s="831">
        <v>30</v>
      </c>
      <c r="B606" s="832" t="s">
        <v>2476</v>
      </c>
      <c r="C606" s="832" t="s">
        <v>2484</v>
      </c>
      <c r="D606" s="833" t="s">
        <v>3515</v>
      </c>
      <c r="E606" s="834" t="s">
        <v>2496</v>
      </c>
      <c r="F606" s="832" t="s">
        <v>2477</v>
      </c>
      <c r="G606" s="832" t="s">
        <v>2608</v>
      </c>
      <c r="H606" s="832" t="s">
        <v>567</v>
      </c>
      <c r="I606" s="832" t="s">
        <v>3303</v>
      </c>
      <c r="J606" s="832" t="s">
        <v>2850</v>
      </c>
      <c r="K606" s="832" t="s">
        <v>3304</v>
      </c>
      <c r="L606" s="835">
        <v>43.21</v>
      </c>
      <c r="M606" s="835">
        <v>129.63</v>
      </c>
      <c r="N606" s="832">
        <v>3</v>
      </c>
      <c r="O606" s="836">
        <v>1</v>
      </c>
      <c r="P606" s="835"/>
      <c r="Q606" s="837">
        <v>0</v>
      </c>
      <c r="R606" s="832"/>
      <c r="S606" s="837">
        <v>0</v>
      </c>
      <c r="T606" s="836"/>
      <c r="U606" s="838">
        <v>0</v>
      </c>
    </row>
    <row r="607" spans="1:21" ht="14.4" customHeight="1" x14ac:dyDescent="0.3">
      <c r="A607" s="831">
        <v>30</v>
      </c>
      <c r="B607" s="832" t="s">
        <v>2476</v>
      </c>
      <c r="C607" s="832" t="s">
        <v>2484</v>
      </c>
      <c r="D607" s="833" t="s">
        <v>3515</v>
      </c>
      <c r="E607" s="834" t="s">
        <v>2496</v>
      </c>
      <c r="F607" s="832" t="s">
        <v>2477</v>
      </c>
      <c r="G607" s="832" t="s">
        <v>2857</v>
      </c>
      <c r="H607" s="832" t="s">
        <v>595</v>
      </c>
      <c r="I607" s="832" t="s">
        <v>1996</v>
      </c>
      <c r="J607" s="832" t="s">
        <v>667</v>
      </c>
      <c r="K607" s="832" t="s">
        <v>668</v>
      </c>
      <c r="L607" s="835">
        <v>10.65</v>
      </c>
      <c r="M607" s="835">
        <v>21.3</v>
      </c>
      <c r="N607" s="832">
        <v>2</v>
      </c>
      <c r="O607" s="836">
        <v>1</v>
      </c>
      <c r="P607" s="835">
        <v>21.3</v>
      </c>
      <c r="Q607" s="837">
        <v>1</v>
      </c>
      <c r="R607" s="832">
        <v>2</v>
      </c>
      <c r="S607" s="837">
        <v>1</v>
      </c>
      <c r="T607" s="836">
        <v>1</v>
      </c>
      <c r="U607" s="838">
        <v>1</v>
      </c>
    </row>
    <row r="608" spans="1:21" ht="14.4" customHeight="1" x14ac:dyDescent="0.3">
      <c r="A608" s="831">
        <v>30</v>
      </c>
      <c r="B608" s="832" t="s">
        <v>2476</v>
      </c>
      <c r="C608" s="832" t="s">
        <v>2484</v>
      </c>
      <c r="D608" s="833" t="s">
        <v>3515</v>
      </c>
      <c r="E608" s="834" t="s">
        <v>2496</v>
      </c>
      <c r="F608" s="832" t="s">
        <v>2477</v>
      </c>
      <c r="G608" s="832" t="s">
        <v>2857</v>
      </c>
      <c r="H608" s="832" t="s">
        <v>595</v>
      </c>
      <c r="I608" s="832" t="s">
        <v>3074</v>
      </c>
      <c r="J608" s="832" t="s">
        <v>667</v>
      </c>
      <c r="K608" s="832" t="s">
        <v>2660</v>
      </c>
      <c r="L608" s="835">
        <v>35.11</v>
      </c>
      <c r="M608" s="835">
        <v>35.11</v>
      </c>
      <c r="N608" s="832">
        <v>1</v>
      </c>
      <c r="O608" s="836">
        <v>0.5</v>
      </c>
      <c r="P608" s="835"/>
      <c r="Q608" s="837">
        <v>0</v>
      </c>
      <c r="R608" s="832"/>
      <c r="S608" s="837">
        <v>0</v>
      </c>
      <c r="T608" s="836"/>
      <c r="U608" s="838">
        <v>0</v>
      </c>
    </row>
    <row r="609" spans="1:21" ht="14.4" customHeight="1" x14ac:dyDescent="0.3">
      <c r="A609" s="831">
        <v>30</v>
      </c>
      <c r="B609" s="832" t="s">
        <v>2476</v>
      </c>
      <c r="C609" s="832" t="s">
        <v>2484</v>
      </c>
      <c r="D609" s="833" t="s">
        <v>3515</v>
      </c>
      <c r="E609" s="834" t="s">
        <v>2496</v>
      </c>
      <c r="F609" s="832" t="s">
        <v>2477</v>
      </c>
      <c r="G609" s="832" t="s">
        <v>3305</v>
      </c>
      <c r="H609" s="832" t="s">
        <v>595</v>
      </c>
      <c r="I609" s="832" t="s">
        <v>3306</v>
      </c>
      <c r="J609" s="832" t="s">
        <v>3307</v>
      </c>
      <c r="K609" s="832" t="s">
        <v>3308</v>
      </c>
      <c r="L609" s="835">
        <v>0</v>
      </c>
      <c r="M609" s="835">
        <v>0</v>
      </c>
      <c r="N609" s="832">
        <v>2</v>
      </c>
      <c r="O609" s="836">
        <v>1</v>
      </c>
      <c r="P609" s="835">
        <v>0</v>
      </c>
      <c r="Q609" s="837"/>
      <c r="R609" s="832">
        <v>2</v>
      </c>
      <c r="S609" s="837">
        <v>1</v>
      </c>
      <c r="T609" s="836">
        <v>1</v>
      </c>
      <c r="U609" s="838">
        <v>1</v>
      </c>
    </row>
    <row r="610" spans="1:21" ht="14.4" customHeight="1" x14ac:dyDescent="0.3">
      <c r="A610" s="831">
        <v>30</v>
      </c>
      <c r="B610" s="832" t="s">
        <v>2476</v>
      </c>
      <c r="C610" s="832" t="s">
        <v>2484</v>
      </c>
      <c r="D610" s="833" t="s">
        <v>3515</v>
      </c>
      <c r="E610" s="834" t="s">
        <v>2496</v>
      </c>
      <c r="F610" s="832" t="s">
        <v>2477</v>
      </c>
      <c r="G610" s="832" t="s">
        <v>2611</v>
      </c>
      <c r="H610" s="832" t="s">
        <v>595</v>
      </c>
      <c r="I610" s="832" t="s">
        <v>2256</v>
      </c>
      <c r="J610" s="832" t="s">
        <v>2257</v>
      </c>
      <c r="K610" s="832" t="s">
        <v>2255</v>
      </c>
      <c r="L610" s="835">
        <v>161.06</v>
      </c>
      <c r="M610" s="835">
        <v>161.06</v>
      </c>
      <c r="N610" s="832">
        <v>1</v>
      </c>
      <c r="O610" s="836">
        <v>0.5</v>
      </c>
      <c r="P610" s="835">
        <v>161.06</v>
      </c>
      <c r="Q610" s="837">
        <v>1</v>
      </c>
      <c r="R610" s="832">
        <v>1</v>
      </c>
      <c r="S610" s="837">
        <v>1</v>
      </c>
      <c r="T610" s="836">
        <v>0.5</v>
      </c>
      <c r="U610" s="838">
        <v>1</v>
      </c>
    </row>
    <row r="611" spans="1:21" ht="14.4" customHeight="1" x14ac:dyDescent="0.3">
      <c r="A611" s="831">
        <v>30</v>
      </c>
      <c r="B611" s="832" t="s">
        <v>2476</v>
      </c>
      <c r="C611" s="832" t="s">
        <v>2484</v>
      </c>
      <c r="D611" s="833" t="s">
        <v>3515</v>
      </c>
      <c r="E611" s="834" t="s">
        <v>2496</v>
      </c>
      <c r="F611" s="832" t="s">
        <v>2477</v>
      </c>
      <c r="G611" s="832" t="s">
        <v>2614</v>
      </c>
      <c r="H611" s="832" t="s">
        <v>595</v>
      </c>
      <c r="I611" s="832" t="s">
        <v>1946</v>
      </c>
      <c r="J611" s="832" t="s">
        <v>866</v>
      </c>
      <c r="K611" s="832" t="s">
        <v>1947</v>
      </c>
      <c r="L611" s="835">
        <v>368.16</v>
      </c>
      <c r="M611" s="835">
        <v>368.16</v>
      </c>
      <c r="N611" s="832">
        <v>1</v>
      </c>
      <c r="O611" s="836">
        <v>0.5</v>
      </c>
      <c r="P611" s="835">
        <v>368.16</v>
      </c>
      <c r="Q611" s="837">
        <v>1</v>
      </c>
      <c r="R611" s="832">
        <v>1</v>
      </c>
      <c r="S611" s="837">
        <v>1</v>
      </c>
      <c r="T611" s="836">
        <v>0.5</v>
      </c>
      <c r="U611" s="838">
        <v>1</v>
      </c>
    </row>
    <row r="612" spans="1:21" ht="14.4" customHeight="1" x14ac:dyDescent="0.3">
      <c r="A612" s="831">
        <v>30</v>
      </c>
      <c r="B612" s="832" t="s">
        <v>2476</v>
      </c>
      <c r="C612" s="832" t="s">
        <v>2484</v>
      </c>
      <c r="D612" s="833" t="s">
        <v>3515</v>
      </c>
      <c r="E612" s="834" t="s">
        <v>2496</v>
      </c>
      <c r="F612" s="832" t="s">
        <v>2477</v>
      </c>
      <c r="G612" s="832" t="s">
        <v>2618</v>
      </c>
      <c r="H612" s="832" t="s">
        <v>595</v>
      </c>
      <c r="I612" s="832" t="s">
        <v>3309</v>
      </c>
      <c r="J612" s="832" t="s">
        <v>2620</v>
      </c>
      <c r="K612" s="832" t="s">
        <v>2022</v>
      </c>
      <c r="L612" s="835">
        <v>15.55</v>
      </c>
      <c r="M612" s="835">
        <v>62.2</v>
      </c>
      <c r="N612" s="832">
        <v>4</v>
      </c>
      <c r="O612" s="836">
        <v>1</v>
      </c>
      <c r="P612" s="835">
        <v>46.650000000000006</v>
      </c>
      <c r="Q612" s="837">
        <v>0.75000000000000011</v>
      </c>
      <c r="R612" s="832">
        <v>3</v>
      </c>
      <c r="S612" s="837">
        <v>0.75</v>
      </c>
      <c r="T612" s="836">
        <v>0.5</v>
      </c>
      <c r="U612" s="838">
        <v>0.5</v>
      </c>
    </row>
    <row r="613" spans="1:21" ht="14.4" customHeight="1" x14ac:dyDescent="0.3">
      <c r="A613" s="831">
        <v>30</v>
      </c>
      <c r="B613" s="832" t="s">
        <v>2476</v>
      </c>
      <c r="C613" s="832" t="s">
        <v>2484</v>
      </c>
      <c r="D613" s="833" t="s">
        <v>3515</v>
      </c>
      <c r="E613" s="834" t="s">
        <v>2496</v>
      </c>
      <c r="F613" s="832" t="s">
        <v>2477</v>
      </c>
      <c r="G613" s="832" t="s">
        <v>2622</v>
      </c>
      <c r="H613" s="832" t="s">
        <v>567</v>
      </c>
      <c r="I613" s="832" t="s">
        <v>2877</v>
      </c>
      <c r="J613" s="832" t="s">
        <v>904</v>
      </c>
      <c r="K613" s="832" t="s">
        <v>2878</v>
      </c>
      <c r="L613" s="835">
        <v>103.67</v>
      </c>
      <c r="M613" s="835">
        <v>103.67</v>
      </c>
      <c r="N613" s="832">
        <v>1</v>
      </c>
      <c r="O613" s="836">
        <v>0.5</v>
      </c>
      <c r="P613" s="835"/>
      <c r="Q613" s="837">
        <v>0</v>
      </c>
      <c r="R613" s="832"/>
      <c r="S613" s="837">
        <v>0</v>
      </c>
      <c r="T613" s="836"/>
      <c r="U613" s="838">
        <v>0</v>
      </c>
    </row>
    <row r="614" spans="1:21" ht="14.4" customHeight="1" x14ac:dyDescent="0.3">
      <c r="A614" s="831">
        <v>30</v>
      </c>
      <c r="B614" s="832" t="s">
        <v>2476</v>
      </c>
      <c r="C614" s="832" t="s">
        <v>2484</v>
      </c>
      <c r="D614" s="833" t="s">
        <v>3515</v>
      </c>
      <c r="E614" s="834" t="s">
        <v>2496</v>
      </c>
      <c r="F614" s="832" t="s">
        <v>2477</v>
      </c>
      <c r="G614" s="832" t="s">
        <v>2625</v>
      </c>
      <c r="H614" s="832" t="s">
        <v>595</v>
      </c>
      <c r="I614" s="832" t="s">
        <v>1893</v>
      </c>
      <c r="J614" s="832" t="s">
        <v>1894</v>
      </c>
      <c r="K614" s="832" t="s">
        <v>1895</v>
      </c>
      <c r="L614" s="835">
        <v>16.12</v>
      </c>
      <c r="M614" s="835">
        <v>80.599999999999994</v>
      </c>
      <c r="N614" s="832">
        <v>5</v>
      </c>
      <c r="O614" s="836">
        <v>2.5</v>
      </c>
      <c r="P614" s="835">
        <v>32.24</v>
      </c>
      <c r="Q614" s="837">
        <v>0.40000000000000008</v>
      </c>
      <c r="R614" s="832">
        <v>2</v>
      </c>
      <c r="S614" s="837">
        <v>0.4</v>
      </c>
      <c r="T614" s="836">
        <v>1</v>
      </c>
      <c r="U614" s="838">
        <v>0.4</v>
      </c>
    </row>
    <row r="615" spans="1:21" ht="14.4" customHeight="1" x14ac:dyDescent="0.3">
      <c r="A615" s="831">
        <v>30</v>
      </c>
      <c r="B615" s="832" t="s">
        <v>2476</v>
      </c>
      <c r="C615" s="832" t="s">
        <v>2484</v>
      </c>
      <c r="D615" s="833" t="s">
        <v>3515</v>
      </c>
      <c r="E615" s="834" t="s">
        <v>2496</v>
      </c>
      <c r="F615" s="832" t="s">
        <v>2477</v>
      </c>
      <c r="G615" s="832" t="s">
        <v>2882</v>
      </c>
      <c r="H615" s="832" t="s">
        <v>567</v>
      </c>
      <c r="I615" s="832" t="s">
        <v>2883</v>
      </c>
      <c r="J615" s="832" t="s">
        <v>2884</v>
      </c>
      <c r="K615" s="832" t="s">
        <v>2885</v>
      </c>
      <c r="L615" s="835">
        <v>173.31</v>
      </c>
      <c r="M615" s="835">
        <v>173.31</v>
      </c>
      <c r="N615" s="832">
        <v>1</v>
      </c>
      <c r="O615" s="836">
        <v>0.5</v>
      </c>
      <c r="P615" s="835"/>
      <c r="Q615" s="837">
        <v>0</v>
      </c>
      <c r="R615" s="832"/>
      <c r="S615" s="837">
        <v>0</v>
      </c>
      <c r="T615" s="836"/>
      <c r="U615" s="838">
        <v>0</v>
      </c>
    </row>
    <row r="616" spans="1:21" ht="14.4" customHeight="1" x14ac:dyDescent="0.3">
      <c r="A616" s="831">
        <v>30</v>
      </c>
      <c r="B616" s="832" t="s">
        <v>2476</v>
      </c>
      <c r="C616" s="832" t="s">
        <v>2484</v>
      </c>
      <c r="D616" s="833" t="s">
        <v>3515</v>
      </c>
      <c r="E616" s="834" t="s">
        <v>2496</v>
      </c>
      <c r="F616" s="832" t="s">
        <v>2477</v>
      </c>
      <c r="G616" s="832" t="s">
        <v>2626</v>
      </c>
      <c r="H616" s="832" t="s">
        <v>595</v>
      </c>
      <c r="I616" s="832" t="s">
        <v>2027</v>
      </c>
      <c r="J616" s="832" t="s">
        <v>1160</v>
      </c>
      <c r="K616" s="832" t="s">
        <v>2006</v>
      </c>
      <c r="L616" s="835">
        <v>47.7</v>
      </c>
      <c r="M616" s="835">
        <v>47.7</v>
      </c>
      <c r="N616" s="832">
        <v>1</v>
      </c>
      <c r="O616" s="836">
        <v>0.5</v>
      </c>
      <c r="P616" s="835">
        <v>47.7</v>
      </c>
      <c r="Q616" s="837">
        <v>1</v>
      </c>
      <c r="R616" s="832">
        <v>1</v>
      </c>
      <c r="S616" s="837">
        <v>1</v>
      </c>
      <c r="T616" s="836">
        <v>0.5</v>
      </c>
      <c r="U616" s="838">
        <v>1</v>
      </c>
    </row>
    <row r="617" spans="1:21" ht="14.4" customHeight="1" x14ac:dyDescent="0.3">
      <c r="A617" s="831">
        <v>30</v>
      </c>
      <c r="B617" s="832" t="s">
        <v>2476</v>
      </c>
      <c r="C617" s="832" t="s">
        <v>2484</v>
      </c>
      <c r="D617" s="833" t="s">
        <v>3515</v>
      </c>
      <c r="E617" s="834" t="s">
        <v>2496</v>
      </c>
      <c r="F617" s="832" t="s">
        <v>2477</v>
      </c>
      <c r="G617" s="832" t="s">
        <v>2627</v>
      </c>
      <c r="H617" s="832" t="s">
        <v>595</v>
      </c>
      <c r="I617" s="832" t="s">
        <v>3310</v>
      </c>
      <c r="J617" s="832" t="s">
        <v>2048</v>
      </c>
      <c r="K617" s="832" t="s">
        <v>3311</v>
      </c>
      <c r="L617" s="835">
        <v>181.94</v>
      </c>
      <c r="M617" s="835">
        <v>181.94</v>
      </c>
      <c r="N617" s="832">
        <v>1</v>
      </c>
      <c r="O617" s="836">
        <v>0.5</v>
      </c>
      <c r="P617" s="835">
        <v>181.94</v>
      </c>
      <c r="Q617" s="837">
        <v>1</v>
      </c>
      <c r="R617" s="832">
        <v>1</v>
      </c>
      <c r="S617" s="837">
        <v>1</v>
      </c>
      <c r="T617" s="836">
        <v>0.5</v>
      </c>
      <c r="U617" s="838">
        <v>1</v>
      </c>
    </row>
    <row r="618" spans="1:21" ht="14.4" customHeight="1" x14ac:dyDescent="0.3">
      <c r="A618" s="831">
        <v>30</v>
      </c>
      <c r="B618" s="832" t="s">
        <v>2476</v>
      </c>
      <c r="C618" s="832" t="s">
        <v>2484</v>
      </c>
      <c r="D618" s="833" t="s">
        <v>3515</v>
      </c>
      <c r="E618" s="834" t="s">
        <v>2496</v>
      </c>
      <c r="F618" s="832" t="s">
        <v>2477</v>
      </c>
      <c r="G618" s="832" t="s">
        <v>3312</v>
      </c>
      <c r="H618" s="832" t="s">
        <v>567</v>
      </c>
      <c r="I618" s="832" t="s">
        <v>3313</v>
      </c>
      <c r="J618" s="832" t="s">
        <v>613</v>
      </c>
      <c r="K618" s="832" t="s">
        <v>3314</v>
      </c>
      <c r="L618" s="835">
        <v>108.44</v>
      </c>
      <c r="M618" s="835">
        <v>216.88</v>
      </c>
      <c r="N618" s="832">
        <v>2</v>
      </c>
      <c r="O618" s="836">
        <v>1.5</v>
      </c>
      <c r="P618" s="835">
        <v>216.88</v>
      </c>
      <c r="Q618" s="837">
        <v>1</v>
      </c>
      <c r="R618" s="832">
        <v>2</v>
      </c>
      <c r="S618" s="837">
        <v>1</v>
      </c>
      <c r="T618" s="836">
        <v>1.5</v>
      </c>
      <c r="U618" s="838">
        <v>1</v>
      </c>
    </row>
    <row r="619" spans="1:21" ht="14.4" customHeight="1" x14ac:dyDescent="0.3">
      <c r="A619" s="831">
        <v>30</v>
      </c>
      <c r="B619" s="832" t="s">
        <v>2476</v>
      </c>
      <c r="C619" s="832" t="s">
        <v>2484</v>
      </c>
      <c r="D619" s="833" t="s">
        <v>3515</v>
      </c>
      <c r="E619" s="834" t="s">
        <v>2496</v>
      </c>
      <c r="F619" s="832" t="s">
        <v>2477</v>
      </c>
      <c r="G619" s="832" t="s">
        <v>2894</v>
      </c>
      <c r="H619" s="832" t="s">
        <v>595</v>
      </c>
      <c r="I619" s="832" t="s">
        <v>3315</v>
      </c>
      <c r="J619" s="832" t="s">
        <v>1963</v>
      </c>
      <c r="K619" s="832" t="s">
        <v>3316</v>
      </c>
      <c r="L619" s="835">
        <v>320.20999999999998</v>
      </c>
      <c r="M619" s="835">
        <v>320.20999999999998</v>
      </c>
      <c r="N619" s="832">
        <v>1</v>
      </c>
      <c r="O619" s="836">
        <v>0.5</v>
      </c>
      <c r="P619" s="835">
        <v>320.20999999999998</v>
      </c>
      <c r="Q619" s="837">
        <v>1</v>
      </c>
      <c r="R619" s="832">
        <v>1</v>
      </c>
      <c r="S619" s="837">
        <v>1</v>
      </c>
      <c r="T619" s="836">
        <v>0.5</v>
      </c>
      <c r="U619" s="838">
        <v>1</v>
      </c>
    </row>
    <row r="620" spans="1:21" ht="14.4" customHeight="1" x14ac:dyDescent="0.3">
      <c r="A620" s="831">
        <v>30</v>
      </c>
      <c r="B620" s="832" t="s">
        <v>2476</v>
      </c>
      <c r="C620" s="832" t="s">
        <v>2484</v>
      </c>
      <c r="D620" s="833" t="s">
        <v>3515</v>
      </c>
      <c r="E620" s="834" t="s">
        <v>2496</v>
      </c>
      <c r="F620" s="832" t="s">
        <v>2477</v>
      </c>
      <c r="G620" s="832" t="s">
        <v>3152</v>
      </c>
      <c r="H620" s="832" t="s">
        <v>567</v>
      </c>
      <c r="I620" s="832" t="s">
        <v>3153</v>
      </c>
      <c r="J620" s="832" t="s">
        <v>1066</v>
      </c>
      <c r="K620" s="832" t="s">
        <v>1067</v>
      </c>
      <c r="L620" s="835">
        <v>89.88</v>
      </c>
      <c r="M620" s="835">
        <v>89.88</v>
      </c>
      <c r="N620" s="832">
        <v>1</v>
      </c>
      <c r="O620" s="836">
        <v>0.5</v>
      </c>
      <c r="P620" s="835">
        <v>89.88</v>
      </c>
      <c r="Q620" s="837">
        <v>1</v>
      </c>
      <c r="R620" s="832">
        <v>1</v>
      </c>
      <c r="S620" s="837">
        <v>1</v>
      </c>
      <c r="T620" s="836">
        <v>0.5</v>
      </c>
      <c r="U620" s="838">
        <v>1</v>
      </c>
    </row>
    <row r="621" spans="1:21" ht="14.4" customHeight="1" x14ac:dyDescent="0.3">
      <c r="A621" s="831">
        <v>30</v>
      </c>
      <c r="B621" s="832" t="s">
        <v>2476</v>
      </c>
      <c r="C621" s="832" t="s">
        <v>2484</v>
      </c>
      <c r="D621" s="833" t="s">
        <v>3515</v>
      </c>
      <c r="E621" s="834" t="s">
        <v>2496</v>
      </c>
      <c r="F621" s="832" t="s">
        <v>2477</v>
      </c>
      <c r="G621" s="832" t="s">
        <v>3317</v>
      </c>
      <c r="H621" s="832" t="s">
        <v>567</v>
      </c>
      <c r="I621" s="832" t="s">
        <v>3318</v>
      </c>
      <c r="J621" s="832" t="s">
        <v>3319</v>
      </c>
      <c r="K621" s="832" t="s">
        <v>3320</v>
      </c>
      <c r="L621" s="835">
        <v>32.25</v>
      </c>
      <c r="M621" s="835">
        <v>96.75</v>
      </c>
      <c r="N621" s="832">
        <v>3</v>
      </c>
      <c r="O621" s="836">
        <v>1</v>
      </c>
      <c r="P621" s="835"/>
      <c r="Q621" s="837">
        <v>0</v>
      </c>
      <c r="R621" s="832"/>
      <c r="S621" s="837">
        <v>0</v>
      </c>
      <c r="T621" s="836"/>
      <c r="U621" s="838">
        <v>0</v>
      </c>
    </row>
    <row r="622" spans="1:21" ht="14.4" customHeight="1" x14ac:dyDescent="0.3">
      <c r="A622" s="831">
        <v>30</v>
      </c>
      <c r="B622" s="832" t="s">
        <v>2476</v>
      </c>
      <c r="C622" s="832" t="s">
        <v>2484</v>
      </c>
      <c r="D622" s="833" t="s">
        <v>3515</v>
      </c>
      <c r="E622" s="834" t="s">
        <v>2496</v>
      </c>
      <c r="F622" s="832" t="s">
        <v>2477</v>
      </c>
      <c r="G622" s="832" t="s">
        <v>2632</v>
      </c>
      <c r="H622" s="832" t="s">
        <v>595</v>
      </c>
      <c r="I622" s="832" t="s">
        <v>2033</v>
      </c>
      <c r="J622" s="832" t="s">
        <v>2032</v>
      </c>
      <c r="K622" s="832" t="s">
        <v>2034</v>
      </c>
      <c r="L622" s="835">
        <v>10.34</v>
      </c>
      <c r="M622" s="835">
        <v>124.08</v>
      </c>
      <c r="N622" s="832">
        <v>12</v>
      </c>
      <c r="O622" s="836">
        <v>2</v>
      </c>
      <c r="P622" s="835">
        <v>51.7</v>
      </c>
      <c r="Q622" s="837">
        <v>0.41666666666666669</v>
      </c>
      <c r="R622" s="832">
        <v>5</v>
      </c>
      <c r="S622" s="837">
        <v>0.41666666666666669</v>
      </c>
      <c r="T622" s="836">
        <v>0.5</v>
      </c>
      <c r="U622" s="838">
        <v>0.25</v>
      </c>
    </row>
    <row r="623" spans="1:21" ht="14.4" customHeight="1" x14ac:dyDescent="0.3">
      <c r="A623" s="831">
        <v>30</v>
      </c>
      <c r="B623" s="832" t="s">
        <v>2476</v>
      </c>
      <c r="C623" s="832" t="s">
        <v>2484</v>
      </c>
      <c r="D623" s="833" t="s">
        <v>3515</v>
      </c>
      <c r="E623" s="834" t="s">
        <v>2496</v>
      </c>
      <c r="F623" s="832" t="s">
        <v>2477</v>
      </c>
      <c r="G623" s="832" t="s">
        <v>2917</v>
      </c>
      <c r="H623" s="832" t="s">
        <v>567</v>
      </c>
      <c r="I623" s="832" t="s">
        <v>2918</v>
      </c>
      <c r="J623" s="832" t="s">
        <v>2919</v>
      </c>
      <c r="K623" s="832" t="s">
        <v>2920</v>
      </c>
      <c r="L623" s="835">
        <v>0</v>
      </c>
      <c r="M623" s="835">
        <v>0</v>
      </c>
      <c r="N623" s="832">
        <v>2</v>
      </c>
      <c r="O623" s="836">
        <v>0.5</v>
      </c>
      <c r="P623" s="835"/>
      <c r="Q623" s="837"/>
      <c r="R623" s="832"/>
      <c r="S623" s="837">
        <v>0</v>
      </c>
      <c r="T623" s="836"/>
      <c r="U623" s="838">
        <v>0</v>
      </c>
    </row>
    <row r="624" spans="1:21" ht="14.4" customHeight="1" x14ac:dyDescent="0.3">
      <c r="A624" s="831">
        <v>30</v>
      </c>
      <c r="B624" s="832" t="s">
        <v>2476</v>
      </c>
      <c r="C624" s="832" t="s">
        <v>2484</v>
      </c>
      <c r="D624" s="833" t="s">
        <v>3515</v>
      </c>
      <c r="E624" s="834" t="s">
        <v>2496</v>
      </c>
      <c r="F624" s="832" t="s">
        <v>2477</v>
      </c>
      <c r="G624" s="832" t="s">
        <v>2636</v>
      </c>
      <c r="H624" s="832" t="s">
        <v>595</v>
      </c>
      <c r="I624" s="832" t="s">
        <v>2243</v>
      </c>
      <c r="J624" s="832" t="s">
        <v>2244</v>
      </c>
      <c r="K624" s="832" t="s">
        <v>2245</v>
      </c>
      <c r="L624" s="835">
        <v>122.96</v>
      </c>
      <c r="M624" s="835">
        <v>368.88</v>
      </c>
      <c r="N624" s="832">
        <v>3</v>
      </c>
      <c r="O624" s="836">
        <v>0.5</v>
      </c>
      <c r="P624" s="835">
        <v>368.88</v>
      </c>
      <c r="Q624" s="837">
        <v>1</v>
      </c>
      <c r="R624" s="832">
        <v>3</v>
      </c>
      <c r="S624" s="837">
        <v>1</v>
      </c>
      <c r="T624" s="836">
        <v>0.5</v>
      </c>
      <c r="U624" s="838">
        <v>1</v>
      </c>
    </row>
    <row r="625" spans="1:21" ht="14.4" customHeight="1" x14ac:dyDescent="0.3">
      <c r="A625" s="831">
        <v>30</v>
      </c>
      <c r="B625" s="832" t="s">
        <v>2476</v>
      </c>
      <c r="C625" s="832" t="s">
        <v>2484</v>
      </c>
      <c r="D625" s="833" t="s">
        <v>3515</v>
      </c>
      <c r="E625" s="834" t="s">
        <v>2496</v>
      </c>
      <c r="F625" s="832" t="s">
        <v>2477</v>
      </c>
      <c r="G625" s="832" t="s">
        <v>2924</v>
      </c>
      <c r="H625" s="832" t="s">
        <v>595</v>
      </c>
      <c r="I625" s="832" t="s">
        <v>2925</v>
      </c>
      <c r="J625" s="832" t="s">
        <v>1197</v>
      </c>
      <c r="K625" s="832" t="s">
        <v>2926</v>
      </c>
      <c r="L625" s="835">
        <v>155.30000000000001</v>
      </c>
      <c r="M625" s="835">
        <v>155.30000000000001</v>
      </c>
      <c r="N625" s="832">
        <v>1</v>
      </c>
      <c r="O625" s="836">
        <v>0.5</v>
      </c>
      <c r="P625" s="835"/>
      <c r="Q625" s="837">
        <v>0</v>
      </c>
      <c r="R625" s="832"/>
      <c r="S625" s="837">
        <v>0</v>
      </c>
      <c r="T625" s="836"/>
      <c r="U625" s="838">
        <v>0</v>
      </c>
    </row>
    <row r="626" spans="1:21" ht="14.4" customHeight="1" x14ac:dyDescent="0.3">
      <c r="A626" s="831">
        <v>30</v>
      </c>
      <c r="B626" s="832" t="s">
        <v>2476</v>
      </c>
      <c r="C626" s="832" t="s">
        <v>2484</v>
      </c>
      <c r="D626" s="833" t="s">
        <v>3515</v>
      </c>
      <c r="E626" s="834" t="s">
        <v>2496</v>
      </c>
      <c r="F626" s="832" t="s">
        <v>2477</v>
      </c>
      <c r="G626" s="832" t="s">
        <v>2637</v>
      </c>
      <c r="H626" s="832" t="s">
        <v>595</v>
      </c>
      <c r="I626" s="832" t="s">
        <v>2181</v>
      </c>
      <c r="J626" s="832" t="s">
        <v>1110</v>
      </c>
      <c r="K626" s="832" t="s">
        <v>1112</v>
      </c>
      <c r="L626" s="835">
        <v>0</v>
      </c>
      <c r="M626" s="835">
        <v>0</v>
      </c>
      <c r="N626" s="832">
        <v>2</v>
      </c>
      <c r="O626" s="836">
        <v>1</v>
      </c>
      <c r="P626" s="835">
        <v>0</v>
      </c>
      <c r="Q626" s="837"/>
      <c r="R626" s="832">
        <v>2</v>
      </c>
      <c r="S626" s="837">
        <v>1</v>
      </c>
      <c r="T626" s="836">
        <v>1</v>
      </c>
      <c r="U626" s="838">
        <v>1</v>
      </c>
    </row>
    <row r="627" spans="1:21" ht="14.4" customHeight="1" x14ac:dyDescent="0.3">
      <c r="A627" s="831">
        <v>30</v>
      </c>
      <c r="B627" s="832" t="s">
        <v>2476</v>
      </c>
      <c r="C627" s="832" t="s">
        <v>2484</v>
      </c>
      <c r="D627" s="833" t="s">
        <v>3515</v>
      </c>
      <c r="E627" s="834" t="s">
        <v>2496</v>
      </c>
      <c r="F627" s="832" t="s">
        <v>2477</v>
      </c>
      <c r="G627" s="832" t="s">
        <v>3081</v>
      </c>
      <c r="H627" s="832" t="s">
        <v>567</v>
      </c>
      <c r="I627" s="832" t="s">
        <v>3082</v>
      </c>
      <c r="J627" s="832" t="s">
        <v>1302</v>
      </c>
      <c r="K627" s="832" t="s">
        <v>2762</v>
      </c>
      <c r="L627" s="835">
        <v>42.08</v>
      </c>
      <c r="M627" s="835">
        <v>42.08</v>
      </c>
      <c r="N627" s="832">
        <v>1</v>
      </c>
      <c r="O627" s="836">
        <v>0.5</v>
      </c>
      <c r="P627" s="835"/>
      <c r="Q627" s="837">
        <v>0</v>
      </c>
      <c r="R627" s="832"/>
      <c r="S627" s="837">
        <v>0</v>
      </c>
      <c r="T627" s="836"/>
      <c r="U627" s="838">
        <v>0</v>
      </c>
    </row>
    <row r="628" spans="1:21" ht="14.4" customHeight="1" x14ac:dyDescent="0.3">
      <c r="A628" s="831">
        <v>30</v>
      </c>
      <c r="B628" s="832" t="s">
        <v>2476</v>
      </c>
      <c r="C628" s="832" t="s">
        <v>2484</v>
      </c>
      <c r="D628" s="833" t="s">
        <v>3515</v>
      </c>
      <c r="E628" s="834" t="s">
        <v>2496</v>
      </c>
      <c r="F628" s="832" t="s">
        <v>2477</v>
      </c>
      <c r="G628" s="832" t="s">
        <v>2638</v>
      </c>
      <c r="H628" s="832" t="s">
        <v>567</v>
      </c>
      <c r="I628" s="832" t="s">
        <v>3165</v>
      </c>
      <c r="J628" s="832" t="s">
        <v>2640</v>
      </c>
      <c r="K628" s="832" t="s">
        <v>3166</v>
      </c>
      <c r="L628" s="835">
        <v>59.56</v>
      </c>
      <c r="M628" s="835">
        <v>59.56</v>
      </c>
      <c r="N628" s="832">
        <v>1</v>
      </c>
      <c r="O628" s="836">
        <v>1</v>
      </c>
      <c r="P628" s="835"/>
      <c r="Q628" s="837">
        <v>0</v>
      </c>
      <c r="R628" s="832"/>
      <c r="S628" s="837">
        <v>0</v>
      </c>
      <c r="T628" s="836"/>
      <c r="U628" s="838">
        <v>0</v>
      </c>
    </row>
    <row r="629" spans="1:21" ht="14.4" customHeight="1" x14ac:dyDescent="0.3">
      <c r="A629" s="831">
        <v>30</v>
      </c>
      <c r="B629" s="832" t="s">
        <v>2476</v>
      </c>
      <c r="C629" s="832" t="s">
        <v>2484</v>
      </c>
      <c r="D629" s="833" t="s">
        <v>3515</v>
      </c>
      <c r="E629" s="834" t="s">
        <v>2496</v>
      </c>
      <c r="F629" s="832" t="s">
        <v>2477</v>
      </c>
      <c r="G629" s="832" t="s">
        <v>2648</v>
      </c>
      <c r="H629" s="832" t="s">
        <v>595</v>
      </c>
      <c r="I629" s="832" t="s">
        <v>2401</v>
      </c>
      <c r="J629" s="832" t="s">
        <v>2402</v>
      </c>
      <c r="K629" s="832" t="s">
        <v>2403</v>
      </c>
      <c r="L629" s="835">
        <v>79.11</v>
      </c>
      <c r="M629" s="835">
        <v>79.11</v>
      </c>
      <c r="N629" s="832">
        <v>1</v>
      </c>
      <c r="O629" s="836">
        <v>0.5</v>
      </c>
      <c r="P629" s="835">
        <v>79.11</v>
      </c>
      <c r="Q629" s="837">
        <v>1</v>
      </c>
      <c r="R629" s="832">
        <v>1</v>
      </c>
      <c r="S629" s="837">
        <v>1</v>
      </c>
      <c r="T629" s="836">
        <v>0.5</v>
      </c>
      <c r="U629" s="838">
        <v>1</v>
      </c>
    </row>
    <row r="630" spans="1:21" ht="14.4" customHeight="1" x14ac:dyDescent="0.3">
      <c r="A630" s="831">
        <v>30</v>
      </c>
      <c r="B630" s="832" t="s">
        <v>2476</v>
      </c>
      <c r="C630" s="832" t="s">
        <v>2484</v>
      </c>
      <c r="D630" s="833" t="s">
        <v>3515</v>
      </c>
      <c r="E630" s="834" t="s">
        <v>2496</v>
      </c>
      <c r="F630" s="832" t="s">
        <v>2477</v>
      </c>
      <c r="G630" s="832" t="s">
        <v>3173</v>
      </c>
      <c r="H630" s="832" t="s">
        <v>567</v>
      </c>
      <c r="I630" s="832" t="s">
        <v>3174</v>
      </c>
      <c r="J630" s="832" t="s">
        <v>735</v>
      </c>
      <c r="K630" s="832" t="s">
        <v>3175</v>
      </c>
      <c r="L630" s="835">
        <v>132</v>
      </c>
      <c r="M630" s="835">
        <v>132</v>
      </c>
      <c r="N630" s="832">
        <v>1</v>
      </c>
      <c r="O630" s="836">
        <v>0.5</v>
      </c>
      <c r="P630" s="835">
        <v>132</v>
      </c>
      <c r="Q630" s="837">
        <v>1</v>
      </c>
      <c r="R630" s="832">
        <v>1</v>
      </c>
      <c r="S630" s="837">
        <v>1</v>
      </c>
      <c r="T630" s="836">
        <v>0.5</v>
      </c>
      <c r="U630" s="838">
        <v>1</v>
      </c>
    </row>
    <row r="631" spans="1:21" ht="14.4" customHeight="1" x14ac:dyDescent="0.3">
      <c r="A631" s="831">
        <v>30</v>
      </c>
      <c r="B631" s="832" t="s">
        <v>2476</v>
      </c>
      <c r="C631" s="832" t="s">
        <v>2484</v>
      </c>
      <c r="D631" s="833" t="s">
        <v>3515</v>
      </c>
      <c r="E631" s="834" t="s">
        <v>2496</v>
      </c>
      <c r="F631" s="832" t="s">
        <v>2477</v>
      </c>
      <c r="G631" s="832" t="s">
        <v>2656</v>
      </c>
      <c r="H631" s="832" t="s">
        <v>567</v>
      </c>
      <c r="I631" s="832" t="s">
        <v>2657</v>
      </c>
      <c r="J631" s="832" t="s">
        <v>1236</v>
      </c>
      <c r="K631" s="832" t="s">
        <v>2161</v>
      </c>
      <c r="L631" s="835">
        <v>122.73</v>
      </c>
      <c r="M631" s="835">
        <v>122.73</v>
      </c>
      <c r="N631" s="832">
        <v>1</v>
      </c>
      <c r="O631" s="836">
        <v>0.5</v>
      </c>
      <c r="P631" s="835"/>
      <c r="Q631" s="837">
        <v>0</v>
      </c>
      <c r="R631" s="832"/>
      <c r="S631" s="837">
        <v>0</v>
      </c>
      <c r="T631" s="836"/>
      <c r="U631" s="838">
        <v>0</v>
      </c>
    </row>
    <row r="632" spans="1:21" ht="14.4" customHeight="1" x14ac:dyDescent="0.3">
      <c r="A632" s="831">
        <v>30</v>
      </c>
      <c r="B632" s="832" t="s">
        <v>2476</v>
      </c>
      <c r="C632" s="832" t="s">
        <v>2484</v>
      </c>
      <c r="D632" s="833" t="s">
        <v>3515</v>
      </c>
      <c r="E632" s="834" t="s">
        <v>2496</v>
      </c>
      <c r="F632" s="832" t="s">
        <v>2477</v>
      </c>
      <c r="G632" s="832" t="s">
        <v>2947</v>
      </c>
      <c r="H632" s="832" t="s">
        <v>567</v>
      </c>
      <c r="I632" s="832" t="s">
        <v>2948</v>
      </c>
      <c r="J632" s="832" t="s">
        <v>1271</v>
      </c>
      <c r="K632" s="832" t="s">
        <v>2949</v>
      </c>
      <c r="L632" s="835">
        <v>264</v>
      </c>
      <c r="M632" s="835">
        <v>528</v>
      </c>
      <c r="N632" s="832">
        <v>2</v>
      </c>
      <c r="O632" s="836">
        <v>1</v>
      </c>
      <c r="P632" s="835">
        <v>264</v>
      </c>
      <c r="Q632" s="837">
        <v>0.5</v>
      </c>
      <c r="R632" s="832">
        <v>1</v>
      </c>
      <c r="S632" s="837">
        <v>0.5</v>
      </c>
      <c r="T632" s="836">
        <v>0.5</v>
      </c>
      <c r="U632" s="838">
        <v>0.5</v>
      </c>
    </row>
    <row r="633" spans="1:21" ht="14.4" customHeight="1" x14ac:dyDescent="0.3">
      <c r="A633" s="831">
        <v>30</v>
      </c>
      <c r="B633" s="832" t="s">
        <v>2476</v>
      </c>
      <c r="C633" s="832" t="s">
        <v>2484</v>
      </c>
      <c r="D633" s="833" t="s">
        <v>3515</v>
      </c>
      <c r="E633" s="834" t="s">
        <v>2496</v>
      </c>
      <c r="F633" s="832" t="s">
        <v>2477</v>
      </c>
      <c r="G633" s="832" t="s">
        <v>2661</v>
      </c>
      <c r="H633" s="832" t="s">
        <v>595</v>
      </c>
      <c r="I633" s="832" t="s">
        <v>1971</v>
      </c>
      <c r="J633" s="832" t="s">
        <v>1972</v>
      </c>
      <c r="K633" s="832" t="s">
        <v>1973</v>
      </c>
      <c r="L633" s="835">
        <v>131.32</v>
      </c>
      <c r="M633" s="835">
        <v>131.32</v>
      </c>
      <c r="N633" s="832">
        <v>1</v>
      </c>
      <c r="O633" s="836">
        <v>0.5</v>
      </c>
      <c r="P633" s="835">
        <v>131.32</v>
      </c>
      <c r="Q633" s="837">
        <v>1</v>
      </c>
      <c r="R633" s="832">
        <v>1</v>
      </c>
      <c r="S633" s="837">
        <v>1</v>
      </c>
      <c r="T633" s="836">
        <v>0.5</v>
      </c>
      <c r="U633" s="838">
        <v>1</v>
      </c>
    </row>
    <row r="634" spans="1:21" ht="14.4" customHeight="1" x14ac:dyDescent="0.3">
      <c r="A634" s="831">
        <v>30</v>
      </c>
      <c r="B634" s="832" t="s">
        <v>2476</v>
      </c>
      <c r="C634" s="832" t="s">
        <v>2484</v>
      </c>
      <c r="D634" s="833" t="s">
        <v>3515</v>
      </c>
      <c r="E634" s="834" t="s">
        <v>2496</v>
      </c>
      <c r="F634" s="832" t="s">
        <v>2477</v>
      </c>
      <c r="G634" s="832" t="s">
        <v>2961</v>
      </c>
      <c r="H634" s="832" t="s">
        <v>567</v>
      </c>
      <c r="I634" s="832" t="s">
        <v>2962</v>
      </c>
      <c r="J634" s="832" t="s">
        <v>709</v>
      </c>
      <c r="K634" s="832" t="s">
        <v>2963</v>
      </c>
      <c r="L634" s="835">
        <v>311.02</v>
      </c>
      <c r="M634" s="835">
        <v>311.02</v>
      </c>
      <c r="N634" s="832">
        <v>1</v>
      </c>
      <c r="O634" s="836">
        <v>0.5</v>
      </c>
      <c r="P634" s="835"/>
      <c r="Q634" s="837">
        <v>0</v>
      </c>
      <c r="R634" s="832"/>
      <c r="S634" s="837">
        <v>0</v>
      </c>
      <c r="T634" s="836"/>
      <c r="U634" s="838">
        <v>0</v>
      </c>
    </row>
    <row r="635" spans="1:21" ht="14.4" customHeight="1" x14ac:dyDescent="0.3">
      <c r="A635" s="831">
        <v>30</v>
      </c>
      <c r="B635" s="832" t="s">
        <v>2476</v>
      </c>
      <c r="C635" s="832" t="s">
        <v>2484</v>
      </c>
      <c r="D635" s="833" t="s">
        <v>3515</v>
      </c>
      <c r="E635" s="834" t="s">
        <v>2496</v>
      </c>
      <c r="F635" s="832" t="s">
        <v>2477</v>
      </c>
      <c r="G635" s="832" t="s">
        <v>2961</v>
      </c>
      <c r="H635" s="832" t="s">
        <v>567</v>
      </c>
      <c r="I635" s="832" t="s">
        <v>3265</v>
      </c>
      <c r="J635" s="832" t="s">
        <v>703</v>
      </c>
      <c r="K635" s="832" t="s">
        <v>3266</v>
      </c>
      <c r="L635" s="835">
        <v>0</v>
      </c>
      <c r="M635" s="835">
        <v>0</v>
      </c>
      <c r="N635" s="832">
        <v>1</v>
      </c>
      <c r="O635" s="836">
        <v>0.5</v>
      </c>
      <c r="P635" s="835"/>
      <c r="Q635" s="837"/>
      <c r="R635" s="832"/>
      <c r="S635" s="837">
        <v>0</v>
      </c>
      <c r="T635" s="836"/>
      <c r="U635" s="838">
        <v>0</v>
      </c>
    </row>
    <row r="636" spans="1:21" ht="14.4" customHeight="1" x14ac:dyDescent="0.3">
      <c r="A636" s="831">
        <v>30</v>
      </c>
      <c r="B636" s="832" t="s">
        <v>2476</v>
      </c>
      <c r="C636" s="832" t="s">
        <v>2484</v>
      </c>
      <c r="D636" s="833" t="s">
        <v>3515</v>
      </c>
      <c r="E636" s="834" t="s">
        <v>2496</v>
      </c>
      <c r="F636" s="832" t="s">
        <v>2477</v>
      </c>
      <c r="G636" s="832" t="s">
        <v>2964</v>
      </c>
      <c r="H636" s="832" t="s">
        <v>595</v>
      </c>
      <c r="I636" s="832" t="s">
        <v>2267</v>
      </c>
      <c r="J636" s="832" t="s">
        <v>724</v>
      </c>
      <c r="K636" s="832" t="s">
        <v>2022</v>
      </c>
      <c r="L636" s="835">
        <v>0</v>
      </c>
      <c r="M636" s="835">
        <v>0</v>
      </c>
      <c r="N636" s="832">
        <v>1</v>
      </c>
      <c r="O636" s="836">
        <v>0.5</v>
      </c>
      <c r="P636" s="835">
        <v>0</v>
      </c>
      <c r="Q636" s="837"/>
      <c r="R636" s="832">
        <v>1</v>
      </c>
      <c r="S636" s="837">
        <v>1</v>
      </c>
      <c r="T636" s="836">
        <v>0.5</v>
      </c>
      <c r="U636" s="838">
        <v>1</v>
      </c>
    </row>
    <row r="637" spans="1:21" ht="14.4" customHeight="1" x14ac:dyDescent="0.3">
      <c r="A637" s="831">
        <v>30</v>
      </c>
      <c r="B637" s="832" t="s">
        <v>2476</v>
      </c>
      <c r="C637" s="832" t="s">
        <v>2484</v>
      </c>
      <c r="D637" s="833" t="s">
        <v>3515</v>
      </c>
      <c r="E637" s="834" t="s">
        <v>2496</v>
      </c>
      <c r="F637" s="832" t="s">
        <v>2477</v>
      </c>
      <c r="G637" s="832" t="s">
        <v>2664</v>
      </c>
      <c r="H637" s="832" t="s">
        <v>595</v>
      </c>
      <c r="I637" s="832" t="s">
        <v>1938</v>
      </c>
      <c r="J637" s="832" t="s">
        <v>1939</v>
      </c>
      <c r="K637" s="832" t="s">
        <v>1940</v>
      </c>
      <c r="L637" s="835">
        <v>93.75</v>
      </c>
      <c r="M637" s="835">
        <v>93.75</v>
      </c>
      <c r="N637" s="832">
        <v>1</v>
      </c>
      <c r="O637" s="836">
        <v>0.5</v>
      </c>
      <c r="P637" s="835"/>
      <c r="Q637" s="837">
        <v>0</v>
      </c>
      <c r="R637" s="832"/>
      <c r="S637" s="837">
        <v>0</v>
      </c>
      <c r="T637" s="836"/>
      <c r="U637" s="838">
        <v>0</v>
      </c>
    </row>
    <row r="638" spans="1:21" ht="14.4" customHeight="1" x14ac:dyDescent="0.3">
      <c r="A638" s="831">
        <v>30</v>
      </c>
      <c r="B638" s="832" t="s">
        <v>2476</v>
      </c>
      <c r="C638" s="832" t="s">
        <v>2484</v>
      </c>
      <c r="D638" s="833" t="s">
        <v>3515</v>
      </c>
      <c r="E638" s="834" t="s">
        <v>2496</v>
      </c>
      <c r="F638" s="832" t="s">
        <v>2477</v>
      </c>
      <c r="G638" s="832" t="s">
        <v>2673</v>
      </c>
      <c r="H638" s="832" t="s">
        <v>595</v>
      </c>
      <c r="I638" s="832" t="s">
        <v>2674</v>
      </c>
      <c r="J638" s="832" t="s">
        <v>1538</v>
      </c>
      <c r="K638" s="832" t="s">
        <v>2675</v>
      </c>
      <c r="L638" s="835">
        <v>2376.9299999999998</v>
      </c>
      <c r="M638" s="835">
        <v>2376.9299999999998</v>
      </c>
      <c r="N638" s="832">
        <v>1</v>
      </c>
      <c r="O638" s="836">
        <v>0.5</v>
      </c>
      <c r="P638" s="835"/>
      <c r="Q638" s="837">
        <v>0</v>
      </c>
      <c r="R638" s="832"/>
      <c r="S638" s="837">
        <v>0</v>
      </c>
      <c r="T638" s="836"/>
      <c r="U638" s="838">
        <v>0</v>
      </c>
    </row>
    <row r="639" spans="1:21" ht="14.4" customHeight="1" x14ac:dyDescent="0.3">
      <c r="A639" s="831">
        <v>30</v>
      </c>
      <c r="B639" s="832" t="s">
        <v>2476</v>
      </c>
      <c r="C639" s="832" t="s">
        <v>2484</v>
      </c>
      <c r="D639" s="833" t="s">
        <v>3515</v>
      </c>
      <c r="E639" s="834" t="s">
        <v>2496</v>
      </c>
      <c r="F639" s="832" t="s">
        <v>2477</v>
      </c>
      <c r="G639" s="832" t="s">
        <v>2673</v>
      </c>
      <c r="H639" s="832" t="s">
        <v>595</v>
      </c>
      <c r="I639" s="832" t="s">
        <v>2674</v>
      </c>
      <c r="J639" s="832" t="s">
        <v>1538</v>
      </c>
      <c r="K639" s="832" t="s">
        <v>2675</v>
      </c>
      <c r="L639" s="835">
        <v>1544.99</v>
      </c>
      <c r="M639" s="835">
        <v>7724.9500000000007</v>
      </c>
      <c r="N639" s="832">
        <v>5</v>
      </c>
      <c r="O639" s="836">
        <v>1</v>
      </c>
      <c r="P639" s="835"/>
      <c r="Q639" s="837">
        <v>0</v>
      </c>
      <c r="R639" s="832"/>
      <c r="S639" s="837">
        <v>0</v>
      </c>
      <c r="T639" s="836"/>
      <c r="U639" s="838">
        <v>0</v>
      </c>
    </row>
    <row r="640" spans="1:21" ht="14.4" customHeight="1" x14ac:dyDescent="0.3">
      <c r="A640" s="831">
        <v>30</v>
      </c>
      <c r="B640" s="832" t="s">
        <v>2476</v>
      </c>
      <c r="C640" s="832" t="s">
        <v>2484</v>
      </c>
      <c r="D640" s="833" t="s">
        <v>3515</v>
      </c>
      <c r="E640" s="834" t="s">
        <v>2496</v>
      </c>
      <c r="F640" s="832" t="s">
        <v>2477</v>
      </c>
      <c r="G640" s="832" t="s">
        <v>2996</v>
      </c>
      <c r="H640" s="832" t="s">
        <v>567</v>
      </c>
      <c r="I640" s="832" t="s">
        <v>2997</v>
      </c>
      <c r="J640" s="832" t="s">
        <v>991</v>
      </c>
      <c r="K640" s="832" t="s">
        <v>992</v>
      </c>
      <c r="L640" s="835">
        <v>374.79</v>
      </c>
      <c r="M640" s="835">
        <v>374.79</v>
      </c>
      <c r="N640" s="832">
        <v>1</v>
      </c>
      <c r="O640" s="836">
        <v>0.5</v>
      </c>
      <c r="P640" s="835"/>
      <c r="Q640" s="837">
        <v>0</v>
      </c>
      <c r="R640" s="832"/>
      <c r="S640" s="837">
        <v>0</v>
      </c>
      <c r="T640" s="836"/>
      <c r="U640" s="838">
        <v>0</v>
      </c>
    </row>
    <row r="641" spans="1:21" ht="14.4" customHeight="1" x14ac:dyDescent="0.3">
      <c r="A641" s="831">
        <v>30</v>
      </c>
      <c r="B641" s="832" t="s">
        <v>2476</v>
      </c>
      <c r="C641" s="832" t="s">
        <v>2484</v>
      </c>
      <c r="D641" s="833" t="s">
        <v>3515</v>
      </c>
      <c r="E641" s="834" t="s">
        <v>2496</v>
      </c>
      <c r="F641" s="832" t="s">
        <v>2477</v>
      </c>
      <c r="G641" s="832" t="s">
        <v>2677</v>
      </c>
      <c r="H641" s="832" t="s">
        <v>595</v>
      </c>
      <c r="I641" s="832" t="s">
        <v>2678</v>
      </c>
      <c r="J641" s="832" t="s">
        <v>791</v>
      </c>
      <c r="K641" s="832" t="s">
        <v>2679</v>
      </c>
      <c r="L641" s="835">
        <v>0</v>
      </c>
      <c r="M641" s="835">
        <v>0</v>
      </c>
      <c r="N641" s="832">
        <v>2</v>
      </c>
      <c r="O641" s="836">
        <v>1</v>
      </c>
      <c r="P641" s="835">
        <v>0</v>
      </c>
      <c r="Q641" s="837"/>
      <c r="R641" s="832">
        <v>1</v>
      </c>
      <c r="S641" s="837">
        <v>0.5</v>
      </c>
      <c r="T641" s="836">
        <v>0.5</v>
      </c>
      <c r="U641" s="838">
        <v>0.5</v>
      </c>
    </row>
    <row r="642" spans="1:21" ht="14.4" customHeight="1" x14ac:dyDescent="0.3">
      <c r="A642" s="831">
        <v>30</v>
      </c>
      <c r="B642" s="832" t="s">
        <v>2476</v>
      </c>
      <c r="C642" s="832" t="s">
        <v>2484</v>
      </c>
      <c r="D642" s="833" t="s">
        <v>3515</v>
      </c>
      <c r="E642" s="834" t="s">
        <v>2496</v>
      </c>
      <c r="F642" s="832" t="s">
        <v>2477</v>
      </c>
      <c r="G642" s="832" t="s">
        <v>3086</v>
      </c>
      <c r="H642" s="832" t="s">
        <v>595</v>
      </c>
      <c r="I642" s="832" t="s">
        <v>2215</v>
      </c>
      <c r="J642" s="832" t="s">
        <v>1095</v>
      </c>
      <c r="K642" s="832" t="s">
        <v>2216</v>
      </c>
      <c r="L642" s="835">
        <v>212.45</v>
      </c>
      <c r="M642" s="835">
        <v>212.45</v>
      </c>
      <c r="N642" s="832">
        <v>1</v>
      </c>
      <c r="O642" s="836">
        <v>0.5</v>
      </c>
      <c r="P642" s="835">
        <v>212.45</v>
      </c>
      <c r="Q642" s="837">
        <v>1</v>
      </c>
      <c r="R642" s="832">
        <v>1</v>
      </c>
      <c r="S642" s="837">
        <v>1</v>
      </c>
      <c r="T642" s="836">
        <v>0.5</v>
      </c>
      <c r="U642" s="838">
        <v>1</v>
      </c>
    </row>
    <row r="643" spans="1:21" ht="14.4" customHeight="1" x14ac:dyDescent="0.3">
      <c r="A643" s="831">
        <v>30</v>
      </c>
      <c r="B643" s="832" t="s">
        <v>2476</v>
      </c>
      <c r="C643" s="832" t="s">
        <v>2484</v>
      </c>
      <c r="D643" s="833" t="s">
        <v>3515</v>
      </c>
      <c r="E643" s="834" t="s">
        <v>2496</v>
      </c>
      <c r="F643" s="832" t="s">
        <v>2477</v>
      </c>
      <c r="G643" s="832" t="s">
        <v>2680</v>
      </c>
      <c r="H643" s="832" t="s">
        <v>595</v>
      </c>
      <c r="I643" s="832" t="s">
        <v>2426</v>
      </c>
      <c r="J643" s="832" t="s">
        <v>2102</v>
      </c>
      <c r="K643" s="832" t="s">
        <v>2427</v>
      </c>
      <c r="L643" s="835">
        <v>94.28</v>
      </c>
      <c r="M643" s="835">
        <v>94.28</v>
      </c>
      <c r="N643" s="832">
        <v>1</v>
      </c>
      <c r="O643" s="836">
        <v>0.5</v>
      </c>
      <c r="P643" s="835"/>
      <c r="Q643" s="837">
        <v>0</v>
      </c>
      <c r="R643" s="832"/>
      <c r="S643" s="837">
        <v>0</v>
      </c>
      <c r="T643" s="836"/>
      <c r="U643" s="838">
        <v>0</v>
      </c>
    </row>
    <row r="644" spans="1:21" ht="14.4" customHeight="1" x14ac:dyDescent="0.3">
      <c r="A644" s="831">
        <v>30</v>
      </c>
      <c r="B644" s="832" t="s">
        <v>2476</v>
      </c>
      <c r="C644" s="832" t="s">
        <v>2484</v>
      </c>
      <c r="D644" s="833" t="s">
        <v>3515</v>
      </c>
      <c r="E644" s="834" t="s">
        <v>2496</v>
      </c>
      <c r="F644" s="832" t="s">
        <v>2477</v>
      </c>
      <c r="G644" s="832" t="s">
        <v>2680</v>
      </c>
      <c r="H644" s="832" t="s">
        <v>595</v>
      </c>
      <c r="I644" s="832" t="s">
        <v>3321</v>
      </c>
      <c r="J644" s="832" t="s">
        <v>2102</v>
      </c>
      <c r="K644" s="832" t="s">
        <v>3322</v>
      </c>
      <c r="L644" s="835">
        <v>126.27</v>
      </c>
      <c r="M644" s="835">
        <v>126.27</v>
      </c>
      <c r="N644" s="832">
        <v>1</v>
      </c>
      <c r="O644" s="836">
        <v>0.5</v>
      </c>
      <c r="P644" s="835"/>
      <c r="Q644" s="837">
        <v>0</v>
      </c>
      <c r="R644" s="832"/>
      <c r="S644" s="837">
        <v>0</v>
      </c>
      <c r="T644" s="836"/>
      <c r="U644" s="838">
        <v>0</v>
      </c>
    </row>
    <row r="645" spans="1:21" ht="14.4" customHeight="1" x14ac:dyDescent="0.3">
      <c r="A645" s="831">
        <v>30</v>
      </c>
      <c r="B645" s="832" t="s">
        <v>2476</v>
      </c>
      <c r="C645" s="832" t="s">
        <v>2484</v>
      </c>
      <c r="D645" s="833" t="s">
        <v>3515</v>
      </c>
      <c r="E645" s="834" t="s">
        <v>2496</v>
      </c>
      <c r="F645" s="832" t="s">
        <v>2477</v>
      </c>
      <c r="G645" s="832" t="s">
        <v>2680</v>
      </c>
      <c r="H645" s="832" t="s">
        <v>567</v>
      </c>
      <c r="I645" s="832" t="s">
        <v>2998</v>
      </c>
      <c r="J645" s="832" t="s">
        <v>2102</v>
      </c>
      <c r="K645" s="832" t="s">
        <v>2999</v>
      </c>
      <c r="L645" s="835">
        <v>84.18</v>
      </c>
      <c r="M645" s="835">
        <v>84.18</v>
      </c>
      <c r="N645" s="832">
        <v>1</v>
      </c>
      <c r="O645" s="836">
        <v>1</v>
      </c>
      <c r="P645" s="835">
        <v>84.18</v>
      </c>
      <c r="Q645" s="837">
        <v>1</v>
      </c>
      <c r="R645" s="832">
        <v>1</v>
      </c>
      <c r="S645" s="837">
        <v>1</v>
      </c>
      <c r="T645" s="836">
        <v>1</v>
      </c>
      <c r="U645" s="838">
        <v>1</v>
      </c>
    </row>
    <row r="646" spans="1:21" ht="14.4" customHeight="1" x14ac:dyDescent="0.3">
      <c r="A646" s="831">
        <v>30</v>
      </c>
      <c r="B646" s="832" t="s">
        <v>2476</v>
      </c>
      <c r="C646" s="832" t="s">
        <v>2484</v>
      </c>
      <c r="D646" s="833" t="s">
        <v>3515</v>
      </c>
      <c r="E646" s="834" t="s">
        <v>2496</v>
      </c>
      <c r="F646" s="832" t="s">
        <v>2477</v>
      </c>
      <c r="G646" s="832" t="s">
        <v>2680</v>
      </c>
      <c r="H646" s="832" t="s">
        <v>595</v>
      </c>
      <c r="I646" s="832" t="s">
        <v>2681</v>
      </c>
      <c r="J646" s="832" t="s">
        <v>2099</v>
      </c>
      <c r="K646" s="832" t="s">
        <v>2682</v>
      </c>
      <c r="L646" s="835">
        <v>49.08</v>
      </c>
      <c r="M646" s="835">
        <v>98.16</v>
      </c>
      <c r="N646" s="832">
        <v>2</v>
      </c>
      <c r="O646" s="836">
        <v>1</v>
      </c>
      <c r="P646" s="835">
        <v>98.16</v>
      </c>
      <c r="Q646" s="837">
        <v>1</v>
      </c>
      <c r="R646" s="832">
        <v>2</v>
      </c>
      <c r="S646" s="837">
        <v>1</v>
      </c>
      <c r="T646" s="836">
        <v>1</v>
      </c>
      <c r="U646" s="838">
        <v>1</v>
      </c>
    </row>
    <row r="647" spans="1:21" ht="14.4" customHeight="1" x14ac:dyDescent="0.3">
      <c r="A647" s="831">
        <v>30</v>
      </c>
      <c r="B647" s="832" t="s">
        <v>2476</v>
      </c>
      <c r="C647" s="832" t="s">
        <v>2484</v>
      </c>
      <c r="D647" s="833" t="s">
        <v>3515</v>
      </c>
      <c r="E647" s="834" t="s">
        <v>2496</v>
      </c>
      <c r="F647" s="832" t="s">
        <v>2478</v>
      </c>
      <c r="G647" s="832" t="s">
        <v>2685</v>
      </c>
      <c r="H647" s="832" t="s">
        <v>567</v>
      </c>
      <c r="I647" s="832" t="s">
        <v>3004</v>
      </c>
      <c r="J647" s="832" t="s">
        <v>2687</v>
      </c>
      <c r="K647" s="832"/>
      <c r="L647" s="835">
        <v>0</v>
      </c>
      <c r="M647" s="835">
        <v>0</v>
      </c>
      <c r="N647" s="832">
        <v>2</v>
      </c>
      <c r="O647" s="836">
        <v>2</v>
      </c>
      <c r="P647" s="835">
        <v>0</v>
      </c>
      <c r="Q647" s="837"/>
      <c r="R647" s="832">
        <v>2</v>
      </c>
      <c r="S647" s="837">
        <v>1</v>
      </c>
      <c r="T647" s="836">
        <v>2</v>
      </c>
      <c r="U647" s="838">
        <v>1</v>
      </c>
    </row>
    <row r="648" spans="1:21" ht="14.4" customHeight="1" x14ac:dyDescent="0.3">
      <c r="A648" s="831">
        <v>30</v>
      </c>
      <c r="B648" s="832" t="s">
        <v>2476</v>
      </c>
      <c r="C648" s="832" t="s">
        <v>2484</v>
      </c>
      <c r="D648" s="833" t="s">
        <v>3515</v>
      </c>
      <c r="E648" s="834" t="s">
        <v>2496</v>
      </c>
      <c r="F648" s="832" t="s">
        <v>2478</v>
      </c>
      <c r="G648" s="832" t="s">
        <v>2685</v>
      </c>
      <c r="H648" s="832" t="s">
        <v>567</v>
      </c>
      <c r="I648" s="832" t="s">
        <v>3323</v>
      </c>
      <c r="J648" s="832" t="s">
        <v>2687</v>
      </c>
      <c r="K648" s="832"/>
      <c r="L648" s="835">
        <v>0</v>
      </c>
      <c r="M648" s="835">
        <v>0</v>
      </c>
      <c r="N648" s="832">
        <v>2</v>
      </c>
      <c r="O648" s="836">
        <v>2</v>
      </c>
      <c r="P648" s="835">
        <v>0</v>
      </c>
      <c r="Q648" s="837"/>
      <c r="R648" s="832">
        <v>1</v>
      </c>
      <c r="S648" s="837">
        <v>0.5</v>
      </c>
      <c r="T648" s="836">
        <v>1</v>
      </c>
      <c r="U648" s="838">
        <v>0.5</v>
      </c>
    </row>
    <row r="649" spans="1:21" ht="14.4" customHeight="1" x14ac:dyDescent="0.3">
      <c r="A649" s="831">
        <v>30</v>
      </c>
      <c r="B649" s="832" t="s">
        <v>2476</v>
      </c>
      <c r="C649" s="832" t="s">
        <v>2484</v>
      </c>
      <c r="D649" s="833" t="s">
        <v>3515</v>
      </c>
      <c r="E649" s="834" t="s">
        <v>2496</v>
      </c>
      <c r="F649" s="832" t="s">
        <v>2479</v>
      </c>
      <c r="G649" s="832" t="s">
        <v>3015</v>
      </c>
      <c r="H649" s="832" t="s">
        <v>567</v>
      </c>
      <c r="I649" s="832" t="s">
        <v>3016</v>
      </c>
      <c r="J649" s="832" t="s">
        <v>3017</v>
      </c>
      <c r="K649" s="832" t="s">
        <v>3018</v>
      </c>
      <c r="L649" s="835">
        <v>410</v>
      </c>
      <c r="M649" s="835">
        <v>410</v>
      </c>
      <c r="N649" s="832">
        <v>1</v>
      </c>
      <c r="O649" s="836">
        <v>1</v>
      </c>
      <c r="P649" s="835">
        <v>410</v>
      </c>
      <c r="Q649" s="837">
        <v>1</v>
      </c>
      <c r="R649" s="832">
        <v>1</v>
      </c>
      <c r="S649" s="837">
        <v>1</v>
      </c>
      <c r="T649" s="836">
        <v>1</v>
      </c>
      <c r="U649" s="838">
        <v>1</v>
      </c>
    </row>
    <row r="650" spans="1:21" ht="14.4" customHeight="1" x14ac:dyDescent="0.3">
      <c r="A650" s="831">
        <v>30</v>
      </c>
      <c r="B650" s="832" t="s">
        <v>2476</v>
      </c>
      <c r="C650" s="832" t="s">
        <v>2484</v>
      </c>
      <c r="D650" s="833" t="s">
        <v>3515</v>
      </c>
      <c r="E650" s="834" t="s">
        <v>2497</v>
      </c>
      <c r="F650" s="832" t="s">
        <v>2477</v>
      </c>
      <c r="G650" s="832" t="s">
        <v>3324</v>
      </c>
      <c r="H650" s="832" t="s">
        <v>567</v>
      </c>
      <c r="I650" s="832" t="s">
        <v>3325</v>
      </c>
      <c r="J650" s="832" t="s">
        <v>907</v>
      </c>
      <c r="K650" s="832" t="s">
        <v>3326</v>
      </c>
      <c r="L650" s="835">
        <v>263.26</v>
      </c>
      <c r="M650" s="835">
        <v>526.52</v>
      </c>
      <c r="N650" s="832">
        <v>2</v>
      </c>
      <c r="O650" s="836">
        <v>1</v>
      </c>
      <c r="P650" s="835">
        <v>526.52</v>
      </c>
      <c r="Q650" s="837">
        <v>1</v>
      </c>
      <c r="R650" s="832">
        <v>2</v>
      </c>
      <c r="S650" s="837">
        <v>1</v>
      </c>
      <c r="T650" s="836">
        <v>1</v>
      </c>
      <c r="U650" s="838">
        <v>1</v>
      </c>
    </row>
    <row r="651" spans="1:21" ht="14.4" customHeight="1" x14ac:dyDescent="0.3">
      <c r="A651" s="831">
        <v>30</v>
      </c>
      <c r="B651" s="832" t="s">
        <v>2476</v>
      </c>
      <c r="C651" s="832" t="s">
        <v>2484</v>
      </c>
      <c r="D651" s="833" t="s">
        <v>3515</v>
      </c>
      <c r="E651" s="834" t="s">
        <v>2497</v>
      </c>
      <c r="F651" s="832" t="s">
        <v>2477</v>
      </c>
      <c r="G651" s="832" t="s">
        <v>2498</v>
      </c>
      <c r="H651" s="832" t="s">
        <v>595</v>
      </c>
      <c r="I651" s="832" t="s">
        <v>2157</v>
      </c>
      <c r="J651" s="832" t="s">
        <v>615</v>
      </c>
      <c r="K651" s="832" t="s">
        <v>616</v>
      </c>
      <c r="L651" s="835">
        <v>72.55</v>
      </c>
      <c r="M651" s="835">
        <v>145.1</v>
      </c>
      <c r="N651" s="832">
        <v>2</v>
      </c>
      <c r="O651" s="836">
        <v>1</v>
      </c>
      <c r="P651" s="835">
        <v>72.55</v>
      </c>
      <c r="Q651" s="837">
        <v>0.5</v>
      </c>
      <c r="R651" s="832">
        <v>1</v>
      </c>
      <c r="S651" s="837">
        <v>0.5</v>
      </c>
      <c r="T651" s="836">
        <v>0.5</v>
      </c>
      <c r="U651" s="838">
        <v>0.5</v>
      </c>
    </row>
    <row r="652" spans="1:21" ht="14.4" customHeight="1" x14ac:dyDescent="0.3">
      <c r="A652" s="831">
        <v>30</v>
      </c>
      <c r="B652" s="832" t="s">
        <v>2476</v>
      </c>
      <c r="C652" s="832" t="s">
        <v>2484</v>
      </c>
      <c r="D652" s="833" t="s">
        <v>3515</v>
      </c>
      <c r="E652" s="834" t="s">
        <v>2497</v>
      </c>
      <c r="F652" s="832" t="s">
        <v>2477</v>
      </c>
      <c r="G652" s="832" t="s">
        <v>2498</v>
      </c>
      <c r="H652" s="832" t="s">
        <v>595</v>
      </c>
      <c r="I652" s="832" t="s">
        <v>3029</v>
      </c>
      <c r="J652" s="832" t="s">
        <v>615</v>
      </c>
      <c r="K652" s="832" t="s">
        <v>2865</v>
      </c>
      <c r="L652" s="835">
        <v>21.76</v>
      </c>
      <c r="M652" s="835">
        <v>435.20000000000005</v>
      </c>
      <c r="N652" s="832">
        <v>20</v>
      </c>
      <c r="O652" s="836">
        <v>3.5</v>
      </c>
      <c r="P652" s="835">
        <v>239.36</v>
      </c>
      <c r="Q652" s="837">
        <v>0.54999999999999993</v>
      </c>
      <c r="R652" s="832">
        <v>11</v>
      </c>
      <c r="S652" s="837">
        <v>0.55000000000000004</v>
      </c>
      <c r="T652" s="836">
        <v>2</v>
      </c>
      <c r="U652" s="838">
        <v>0.5714285714285714</v>
      </c>
    </row>
    <row r="653" spans="1:21" ht="14.4" customHeight="1" x14ac:dyDescent="0.3">
      <c r="A653" s="831">
        <v>30</v>
      </c>
      <c r="B653" s="832" t="s">
        <v>2476</v>
      </c>
      <c r="C653" s="832" t="s">
        <v>2484</v>
      </c>
      <c r="D653" s="833" t="s">
        <v>3515</v>
      </c>
      <c r="E653" s="834" t="s">
        <v>2497</v>
      </c>
      <c r="F653" s="832" t="s">
        <v>2477</v>
      </c>
      <c r="G653" s="832" t="s">
        <v>2498</v>
      </c>
      <c r="H653" s="832" t="s">
        <v>595</v>
      </c>
      <c r="I653" s="832" t="s">
        <v>2158</v>
      </c>
      <c r="J653" s="832" t="s">
        <v>615</v>
      </c>
      <c r="K653" s="832" t="s">
        <v>617</v>
      </c>
      <c r="L653" s="835">
        <v>65.28</v>
      </c>
      <c r="M653" s="835">
        <v>195.84</v>
      </c>
      <c r="N653" s="832">
        <v>3</v>
      </c>
      <c r="O653" s="836">
        <v>0.5</v>
      </c>
      <c r="P653" s="835"/>
      <c r="Q653" s="837">
        <v>0</v>
      </c>
      <c r="R653" s="832"/>
      <c r="S653" s="837">
        <v>0</v>
      </c>
      <c r="T653" s="836"/>
      <c r="U653" s="838">
        <v>0</v>
      </c>
    </row>
    <row r="654" spans="1:21" ht="14.4" customHeight="1" x14ac:dyDescent="0.3">
      <c r="A654" s="831">
        <v>30</v>
      </c>
      <c r="B654" s="832" t="s">
        <v>2476</v>
      </c>
      <c r="C654" s="832" t="s">
        <v>2484</v>
      </c>
      <c r="D654" s="833" t="s">
        <v>3515</v>
      </c>
      <c r="E654" s="834" t="s">
        <v>2497</v>
      </c>
      <c r="F654" s="832" t="s">
        <v>2477</v>
      </c>
      <c r="G654" s="832" t="s">
        <v>2503</v>
      </c>
      <c r="H654" s="832" t="s">
        <v>595</v>
      </c>
      <c r="I654" s="832" t="s">
        <v>3327</v>
      </c>
      <c r="J654" s="832" t="s">
        <v>2233</v>
      </c>
      <c r="K654" s="832" t="s">
        <v>3328</v>
      </c>
      <c r="L654" s="835">
        <v>18.809999999999999</v>
      </c>
      <c r="M654" s="835">
        <v>18.809999999999999</v>
      </c>
      <c r="N654" s="832">
        <v>1</v>
      </c>
      <c r="O654" s="836">
        <v>1</v>
      </c>
      <c r="P654" s="835">
        <v>18.809999999999999</v>
      </c>
      <c r="Q654" s="837">
        <v>1</v>
      </c>
      <c r="R654" s="832">
        <v>1</v>
      </c>
      <c r="S654" s="837">
        <v>1</v>
      </c>
      <c r="T654" s="836">
        <v>1</v>
      </c>
      <c r="U654" s="838">
        <v>1</v>
      </c>
    </row>
    <row r="655" spans="1:21" ht="14.4" customHeight="1" x14ac:dyDescent="0.3">
      <c r="A655" s="831">
        <v>30</v>
      </c>
      <c r="B655" s="832" t="s">
        <v>2476</v>
      </c>
      <c r="C655" s="832" t="s">
        <v>2484</v>
      </c>
      <c r="D655" s="833" t="s">
        <v>3515</v>
      </c>
      <c r="E655" s="834" t="s">
        <v>2497</v>
      </c>
      <c r="F655" s="832" t="s">
        <v>2477</v>
      </c>
      <c r="G655" s="832" t="s">
        <v>2504</v>
      </c>
      <c r="H655" s="832" t="s">
        <v>595</v>
      </c>
      <c r="I655" s="832" t="s">
        <v>2018</v>
      </c>
      <c r="J655" s="832" t="s">
        <v>2019</v>
      </c>
      <c r="K655" s="832" t="s">
        <v>2020</v>
      </c>
      <c r="L655" s="835">
        <v>31.09</v>
      </c>
      <c r="M655" s="835">
        <v>93.27</v>
      </c>
      <c r="N655" s="832">
        <v>3</v>
      </c>
      <c r="O655" s="836">
        <v>0.5</v>
      </c>
      <c r="P655" s="835">
        <v>93.27</v>
      </c>
      <c r="Q655" s="837">
        <v>1</v>
      </c>
      <c r="R655" s="832">
        <v>3</v>
      </c>
      <c r="S655" s="837">
        <v>1</v>
      </c>
      <c r="T655" s="836">
        <v>0.5</v>
      </c>
      <c r="U655" s="838">
        <v>1</v>
      </c>
    </row>
    <row r="656" spans="1:21" ht="14.4" customHeight="1" x14ac:dyDescent="0.3">
      <c r="A656" s="831">
        <v>30</v>
      </c>
      <c r="B656" s="832" t="s">
        <v>2476</v>
      </c>
      <c r="C656" s="832" t="s">
        <v>2484</v>
      </c>
      <c r="D656" s="833" t="s">
        <v>3515</v>
      </c>
      <c r="E656" s="834" t="s">
        <v>2497</v>
      </c>
      <c r="F656" s="832" t="s">
        <v>2477</v>
      </c>
      <c r="G656" s="832" t="s">
        <v>3329</v>
      </c>
      <c r="H656" s="832" t="s">
        <v>567</v>
      </c>
      <c r="I656" s="832" t="s">
        <v>3330</v>
      </c>
      <c r="J656" s="832" t="s">
        <v>3331</v>
      </c>
      <c r="K656" s="832" t="s">
        <v>3332</v>
      </c>
      <c r="L656" s="835">
        <v>0</v>
      </c>
      <c r="M656" s="835">
        <v>0</v>
      </c>
      <c r="N656" s="832">
        <v>2</v>
      </c>
      <c r="O656" s="836">
        <v>0.5</v>
      </c>
      <c r="P656" s="835">
        <v>0</v>
      </c>
      <c r="Q656" s="837"/>
      <c r="R656" s="832">
        <v>2</v>
      </c>
      <c r="S656" s="837">
        <v>1</v>
      </c>
      <c r="T656" s="836">
        <v>0.5</v>
      </c>
      <c r="U656" s="838">
        <v>1</v>
      </c>
    </row>
    <row r="657" spans="1:21" ht="14.4" customHeight="1" x14ac:dyDescent="0.3">
      <c r="A657" s="831">
        <v>30</v>
      </c>
      <c r="B657" s="832" t="s">
        <v>2476</v>
      </c>
      <c r="C657" s="832" t="s">
        <v>2484</v>
      </c>
      <c r="D657" s="833" t="s">
        <v>3515</v>
      </c>
      <c r="E657" s="834" t="s">
        <v>2497</v>
      </c>
      <c r="F657" s="832" t="s">
        <v>2477</v>
      </c>
      <c r="G657" s="832" t="s">
        <v>3333</v>
      </c>
      <c r="H657" s="832" t="s">
        <v>567</v>
      </c>
      <c r="I657" s="832" t="s">
        <v>3334</v>
      </c>
      <c r="J657" s="832" t="s">
        <v>3335</v>
      </c>
      <c r="K657" s="832" t="s">
        <v>2832</v>
      </c>
      <c r="L657" s="835">
        <v>150.1</v>
      </c>
      <c r="M657" s="835">
        <v>450.29999999999995</v>
      </c>
      <c r="N657" s="832">
        <v>3</v>
      </c>
      <c r="O657" s="836">
        <v>1</v>
      </c>
      <c r="P657" s="835">
        <v>450.29999999999995</v>
      </c>
      <c r="Q657" s="837">
        <v>1</v>
      </c>
      <c r="R657" s="832">
        <v>3</v>
      </c>
      <c r="S657" s="837">
        <v>1</v>
      </c>
      <c r="T657" s="836">
        <v>1</v>
      </c>
      <c r="U657" s="838">
        <v>1</v>
      </c>
    </row>
    <row r="658" spans="1:21" ht="14.4" customHeight="1" x14ac:dyDescent="0.3">
      <c r="A658" s="831">
        <v>30</v>
      </c>
      <c r="B658" s="832" t="s">
        <v>2476</v>
      </c>
      <c r="C658" s="832" t="s">
        <v>2484</v>
      </c>
      <c r="D658" s="833" t="s">
        <v>3515</v>
      </c>
      <c r="E658" s="834" t="s">
        <v>2497</v>
      </c>
      <c r="F658" s="832" t="s">
        <v>2477</v>
      </c>
      <c r="G658" s="832" t="s">
        <v>2505</v>
      </c>
      <c r="H658" s="832" t="s">
        <v>595</v>
      </c>
      <c r="I658" s="832" t="s">
        <v>2411</v>
      </c>
      <c r="J658" s="832" t="s">
        <v>2078</v>
      </c>
      <c r="K658" s="832" t="s">
        <v>2412</v>
      </c>
      <c r="L658" s="835">
        <v>139.77000000000001</v>
      </c>
      <c r="M658" s="835">
        <v>559.08000000000004</v>
      </c>
      <c r="N658" s="832">
        <v>4</v>
      </c>
      <c r="O658" s="836">
        <v>3</v>
      </c>
      <c r="P658" s="835">
        <v>419.31000000000006</v>
      </c>
      <c r="Q658" s="837">
        <v>0.75</v>
      </c>
      <c r="R658" s="832">
        <v>3</v>
      </c>
      <c r="S658" s="837">
        <v>0.75</v>
      </c>
      <c r="T658" s="836">
        <v>2.5</v>
      </c>
      <c r="U658" s="838">
        <v>0.83333333333333337</v>
      </c>
    </row>
    <row r="659" spans="1:21" ht="14.4" customHeight="1" x14ac:dyDescent="0.3">
      <c r="A659" s="831">
        <v>30</v>
      </c>
      <c r="B659" s="832" t="s">
        <v>2476</v>
      </c>
      <c r="C659" s="832" t="s">
        <v>2484</v>
      </c>
      <c r="D659" s="833" t="s">
        <v>3515</v>
      </c>
      <c r="E659" s="834" t="s">
        <v>2497</v>
      </c>
      <c r="F659" s="832" t="s">
        <v>2477</v>
      </c>
      <c r="G659" s="832" t="s">
        <v>2505</v>
      </c>
      <c r="H659" s="832" t="s">
        <v>595</v>
      </c>
      <c r="I659" s="832" t="s">
        <v>2413</v>
      </c>
      <c r="J659" s="832" t="s">
        <v>2078</v>
      </c>
      <c r="K659" s="832" t="s">
        <v>2414</v>
      </c>
      <c r="L659" s="835">
        <v>279.52999999999997</v>
      </c>
      <c r="M659" s="835">
        <v>279.52999999999997</v>
      </c>
      <c r="N659" s="832">
        <v>1</v>
      </c>
      <c r="O659" s="836">
        <v>0.5</v>
      </c>
      <c r="P659" s="835"/>
      <c r="Q659" s="837">
        <v>0</v>
      </c>
      <c r="R659" s="832"/>
      <c r="S659" s="837">
        <v>0</v>
      </c>
      <c r="T659" s="836"/>
      <c r="U659" s="838">
        <v>0</v>
      </c>
    </row>
    <row r="660" spans="1:21" ht="14.4" customHeight="1" x14ac:dyDescent="0.3">
      <c r="A660" s="831">
        <v>30</v>
      </c>
      <c r="B660" s="832" t="s">
        <v>2476</v>
      </c>
      <c r="C660" s="832" t="s">
        <v>2484</v>
      </c>
      <c r="D660" s="833" t="s">
        <v>3515</v>
      </c>
      <c r="E660" s="834" t="s">
        <v>2497</v>
      </c>
      <c r="F660" s="832" t="s">
        <v>2477</v>
      </c>
      <c r="G660" s="832" t="s">
        <v>2512</v>
      </c>
      <c r="H660" s="832" t="s">
        <v>595</v>
      </c>
      <c r="I660" s="832" t="s">
        <v>2000</v>
      </c>
      <c r="J660" s="832" t="s">
        <v>2001</v>
      </c>
      <c r="K660" s="832" t="s">
        <v>2002</v>
      </c>
      <c r="L660" s="835">
        <v>65.540000000000006</v>
      </c>
      <c r="M660" s="835">
        <v>196.62</v>
      </c>
      <c r="N660" s="832">
        <v>3</v>
      </c>
      <c r="O660" s="836">
        <v>0.5</v>
      </c>
      <c r="P660" s="835"/>
      <c r="Q660" s="837">
        <v>0</v>
      </c>
      <c r="R660" s="832"/>
      <c r="S660" s="837">
        <v>0</v>
      </c>
      <c r="T660" s="836"/>
      <c r="U660" s="838">
        <v>0</v>
      </c>
    </row>
    <row r="661" spans="1:21" ht="14.4" customHeight="1" x14ac:dyDescent="0.3">
      <c r="A661" s="831">
        <v>30</v>
      </c>
      <c r="B661" s="832" t="s">
        <v>2476</v>
      </c>
      <c r="C661" s="832" t="s">
        <v>2484</v>
      </c>
      <c r="D661" s="833" t="s">
        <v>3515</v>
      </c>
      <c r="E661" s="834" t="s">
        <v>2497</v>
      </c>
      <c r="F661" s="832" t="s">
        <v>2477</v>
      </c>
      <c r="G661" s="832" t="s">
        <v>2516</v>
      </c>
      <c r="H661" s="832" t="s">
        <v>595</v>
      </c>
      <c r="I661" s="832" t="s">
        <v>2004</v>
      </c>
      <c r="J661" s="832" t="s">
        <v>1501</v>
      </c>
      <c r="K661" s="832" t="s">
        <v>685</v>
      </c>
      <c r="L661" s="835">
        <v>17.559999999999999</v>
      </c>
      <c r="M661" s="835">
        <v>52.679999999999993</v>
      </c>
      <c r="N661" s="832">
        <v>3</v>
      </c>
      <c r="O661" s="836">
        <v>1</v>
      </c>
      <c r="P661" s="835"/>
      <c r="Q661" s="837">
        <v>0</v>
      </c>
      <c r="R661" s="832"/>
      <c r="S661" s="837">
        <v>0</v>
      </c>
      <c r="T661" s="836"/>
      <c r="U661" s="838">
        <v>0</v>
      </c>
    </row>
    <row r="662" spans="1:21" ht="14.4" customHeight="1" x14ac:dyDescent="0.3">
      <c r="A662" s="831">
        <v>30</v>
      </c>
      <c r="B662" s="832" t="s">
        <v>2476</v>
      </c>
      <c r="C662" s="832" t="s">
        <v>2484</v>
      </c>
      <c r="D662" s="833" t="s">
        <v>3515</v>
      </c>
      <c r="E662" s="834" t="s">
        <v>2497</v>
      </c>
      <c r="F662" s="832" t="s">
        <v>2477</v>
      </c>
      <c r="G662" s="832" t="s">
        <v>2713</v>
      </c>
      <c r="H662" s="832" t="s">
        <v>567</v>
      </c>
      <c r="I662" s="832" t="s">
        <v>2717</v>
      </c>
      <c r="J662" s="832" t="s">
        <v>2715</v>
      </c>
      <c r="K662" s="832" t="s">
        <v>1011</v>
      </c>
      <c r="L662" s="835">
        <v>0</v>
      </c>
      <c r="M662" s="835">
        <v>0</v>
      </c>
      <c r="N662" s="832">
        <v>1</v>
      </c>
      <c r="O662" s="836">
        <v>0.5</v>
      </c>
      <c r="P662" s="835">
        <v>0</v>
      </c>
      <c r="Q662" s="837"/>
      <c r="R662" s="832">
        <v>1</v>
      </c>
      <c r="S662" s="837">
        <v>1</v>
      </c>
      <c r="T662" s="836">
        <v>0.5</v>
      </c>
      <c r="U662" s="838">
        <v>1</v>
      </c>
    </row>
    <row r="663" spans="1:21" ht="14.4" customHeight="1" x14ac:dyDescent="0.3">
      <c r="A663" s="831">
        <v>30</v>
      </c>
      <c r="B663" s="832" t="s">
        <v>2476</v>
      </c>
      <c r="C663" s="832" t="s">
        <v>2484</v>
      </c>
      <c r="D663" s="833" t="s">
        <v>3515</v>
      </c>
      <c r="E663" s="834" t="s">
        <v>2497</v>
      </c>
      <c r="F663" s="832" t="s">
        <v>2477</v>
      </c>
      <c r="G663" s="832" t="s">
        <v>2718</v>
      </c>
      <c r="H663" s="832" t="s">
        <v>595</v>
      </c>
      <c r="I663" s="832" t="s">
        <v>2468</v>
      </c>
      <c r="J663" s="832" t="s">
        <v>1328</v>
      </c>
      <c r="K663" s="832" t="s">
        <v>2469</v>
      </c>
      <c r="L663" s="835">
        <v>117.55</v>
      </c>
      <c r="M663" s="835">
        <v>117.55</v>
      </c>
      <c r="N663" s="832">
        <v>1</v>
      </c>
      <c r="O663" s="836">
        <v>0.5</v>
      </c>
      <c r="P663" s="835"/>
      <c r="Q663" s="837">
        <v>0</v>
      </c>
      <c r="R663" s="832"/>
      <c r="S663" s="837">
        <v>0</v>
      </c>
      <c r="T663" s="836"/>
      <c r="U663" s="838">
        <v>0</v>
      </c>
    </row>
    <row r="664" spans="1:21" ht="14.4" customHeight="1" x14ac:dyDescent="0.3">
      <c r="A664" s="831">
        <v>30</v>
      </c>
      <c r="B664" s="832" t="s">
        <v>2476</v>
      </c>
      <c r="C664" s="832" t="s">
        <v>2484</v>
      </c>
      <c r="D664" s="833" t="s">
        <v>3515</v>
      </c>
      <c r="E664" s="834" t="s">
        <v>2497</v>
      </c>
      <c r="F664" s="832" t="s">
        <v>2477</v>
      </c>
      <c r="G664" s="832" t="s">
        <v>3336</v>
      </c>
      <c r="H664" s="832" t="s">
        <v>567</v>
      </c>
      <c r="I664" s="832" t="s">
        <v>3337</v>
      </c>
      <c r="J664" s="832" t="s">
        <v>1466</v>
      </c>
      <c r="K664" s="832" t="s">
        <v>1467</v>
      </c>
      <c r="L664" s="835">
        <v>58.86</v>
      </c>
      <c r="M664" s="835">
        <v>176.57999999999998</v>
      </c>
      <c r="N664" s="832">
        <v>3</v>
      </c>
      <c r="O664" s="836">
        <v>1.5</v>
      </c>
      <c r="P664" s="835">
        <v>176.57999999999998</v>
      </c>
      <c r="Q664" s="837">
        <v>1</v>
      </c>
      <c r="R664" s="832">
        <v>3</v>
      </c>
      <c r="S664" s="837">
        <v>1</v>
      </c>
      <c r="T664" s="836">
        <v>1.5</v>
      </c>
      <c r="U664" s="838">
        <v>1</v>
      </c>
    </row>
    <row r="665" spans="1:21" ht="14.4" customHeight="1" x14ac:dyDescent="0.3">
      <c r="A665" s="831">
        <v>30</v>
      </c>
      <c r="B665" s="832" t="s">
        <v>2476</v>
      </c>
      <c r="C665" s="832" t="s">
        <v>2484</v>
      </c>
      <c r="D665" s="833" t="s">
        <v>3515</v>
      </c>
      <c r="E665" s="834" t="s">
        <v>2497</v>
      </c>
      <c r="F665" s="832" t="s">
        <v>2477</v>
      </c>
      <c r="G665" s="832" t="s">
        <v>3338</v>
      </c>
      <c r="H665" s="832" t="s">
        <v>567</v>
      </c>
      <c r="I665" s="832" t="s">
        <v>3339</v>
      </c>
      <c r="J665" s="832" t="s">
        <v>3340</v>
      </c>
      <c r="K665" s="832" t="s">
        <v>3341</v>
      </c>
      <c r="L665" s="835">
        <v>2026.32</v>
      </c>
      <c r="M665" s="835">
        <v>6078.96</v>
      </c>
      <c r="N665" s="832">
        <v>3</v>
      </c>
      <c r="O665" s="836">
        <v>0.5</v>
      </c>
      <c r="P665" s="835">
        <v>6078.96</v>
      </c>
      <c r="Q665" s="837">
        <v>1</v>
      </c>
      <c r="R665" s="832">
        <v>3</v>
      </c>
      <c r="S665" s="837">
        <v>1</v>
      </c>
      <c r="T665" s="836">
        <v>0.5</v>
      </c>
      <c r="U665" s="838">
        <v>1</v>
      </c>
    </row>
    <row r="666" spans="1:21" ht="14.4" customHeight="1" x14ac:dyDescent="0.3">
      <c r="A666" s="831">
        <v>30</v>
      </c>
      <c r="B666" s="832" t="s">
        <v>2476</v>
      </c>
      <c r="C666" s="832" t="s">
        <v>2484</v>
      </c>
      <c r="D666" s="833" t="s">
        <v>3515</v>
      </c>
      <c r="E666" s="834" t="s">
        <v>2497</v>
      </c>
      <c r="F666" s="832" t="s">
        <v>2477</v>
      </c>
      <c r="G666" s="832" t="s">
        <v>3342</v>
      </c>
      <c r="H666" s="832" t="s">
        <v>567</v>
      </c>
      <c r="I666" s="832" t="s">
        <v>3343</v>
      </c>
      <c r="J666" s="832" t="s">
        <v>3344</v>
      </c>
      <c r="K666" s="832" t="s">
        <v>3345</v>
      </c>
      <c r="L666" s="835">
        <v>147.85</v>
      </c>
      <c r="M666" s="835">
        <v>147.85</v>
      </c>
      <c r="N666" s="832">
        <v>1</v>
      </c>
      <c r="O666" s="836">
        <v>1</v>
      </c>
      <c r="P666" s="835">
        <v>147.85</v>
      </c>
      <c r="Q666" s="837">
        <v>1</v>
      </c>
      <c r="R666" s="832">
        <v>1</v>
      </c>
      <c r="S666" s="837">
        <v>1</v>
      </c>
      <c r="T666" s="836">
        <v>1</v>
      </c>
      <c r="U666" s="838">
        <v>1</v>
      </c>
    </row>
    <row r="667" spans="1:21" ht="14.4" customHeight="1" x14ac:dyDescent="0.3">
      <c r="A667" s="831">
        <v>30</v>
      </c>
      <c r="B667" s="832" t="s">
        <v>2476</v>
      </c>
      <c r="C667" s="832" t="s">
        <v>2484</v>
      </c>
      <c r="D667" s="833" t="s">
        <v>3515</v>
      </c>
      <c r="E667" s="834" t="s">
        <v>2497</v>
      </c>
      <c r="F667" s="832" t="s">
        <v>2477</v>
      </c>
      <c r="G667" s="832" t="s">
        <v>3346</v>
      </c>
      <c r="H667" s="832" t="s">
        <v>567</v>
      </c>
      <c r="I667" s="832" t="s">
        <v>3347</v>
      </c>
      <c r="J667" s="832" t="s">
        <v>766</v>
      </c>
      <c r="K667" s="832" t="s">
        <v>3348</v>
      </c>
      <c r="L667" s="835">
        <v>37.61</v>
      </c>
      <c r="M667" s="835">
        <v>75.22</v>
      </c>
      <c r="N667" s="832">
        <v>2</v>
      </c>
      <c r="O667" s="836">
        <v>1</v>
      </c>
      <c r="P667" s="835">
        <v>75.22</v>
      </c>
      <c r="Q667" s="837">
        <v>1</v>
      </c>
      <c r="R667" s="832">
        <v>2</v>
      </c>
      <c r="S667" s="837">
        <v>1</v>
      </c>
      <c r="T667" s="836">
        <v>1</v>
      </c>
      <c r="U667" s="838">
        <v>1</v>
      </c>
    </row>
    <row r="668" spans="1:21" ht="14.4" customHeight="1" x14ac:dyDescent="0.3">
      <c r="A668" s="831">
        <v>30</v>
      </c>
      <c r="B668" s="832" t="s">
        <v>2476</v>
      </c>
      <c r="C668" s="832" t="s">
        <v>2484</v>
      </c>
      <c r="D668" s="833" t="s">
        <v>3515</v>
      </c>
      <c r="E668" s="834" t="s">
        <v>2497</v>
      </c>
      <c r="F668" s="832" t="s">
        <v>2477</v>
      </c>
      <c r="G668" s="832" t="s">
        <v>2525</v>
      </c>
      <c r="H668" s="832" t="s">
        <v>567</v>
      </c>
      <c r="I668" s="832" t="s">
        <v>2526</v>
      </c>
      <c r="J668" s="832" t="s">
        <v>2527</v>
      </c>
      <c r="K668" s="832" t="s">
        <v>2528</v>
      </c>
      <c r="L668" s="835">
        <v>47.46</v>
      </c>
      <c r="M668" s="835">
        <v>284.76</v>
      </c>
      <c r="N668" s="832">
        <v>6</v>
      </c>
      <c r="O668" s="836">
        <v>1</v>
      </c>
      <c r="P668" s="835">
        <v>284.76</v>
      </c>
      <c r="Q668" s="837">
        <v>1</v>
      </c>
      <c r="R668" s="832">
        <v>6</v>
      </c>
      <c r="S668" s="837">
        <v>1</v>
      </c>
      <c r="T668" s="836">
        <v>1</v>
      </c>
      <c r="U668" s="838">
        <v>1</v>
      </c>
    </row>
    <row r="669" spans="1:21" ht="14.4" customHeight="1" x14ac:dyDescent="0.3">
      <c r="A669" s="831">
        <v>30</v>
      </c>
      <c r="B669" s="832" t="s">
        <v>2476</v>
      </c>
      <c r="C669" s="832" t="s">
        <v>2484</v>
      </c>
      <c r="D669" s="833" t="s">
        <v>3515</v>
      </c>
      <c r="E669" s="834" t="s">
        <v>2497</v>
      </c>
      <c r="F669" s="832" t="s">
        <v>2477</v>
      </c>
      <c r="G669" s="832" t="s">
        <v>2531</v>
      </c>
      <c r="H669" s="832" t="s">
        <v>567</v>
      </c>
      <c r="I669" s="832" t="s">
        <v>2728</v>
      </c>
      <c r="J669" s="832" t="s">
        <v>2729</v>
      </c>
      <c r="K669" s="832" t="s">
        <v>2730</v>
      </c>
      <c r="L669" s="835">
        <v>52.87</v>
      </c>
      <c r="M669" s="835">
        <v>105.74</v>
      </c>
      <c r="N669" s="832">
        <v>2</v>
      </c>
      <c r="O669" s="836">
        <v>0.5</v>
      </c>
      <c r="P669" s="835"/>
      <c r="Q669" s="837">
        <v>0</v>
      </c>
      <c r="R669" s="832"/>
      <c r="S669" s="837">
        <v>0</v>
      </c>
      <c r="T669" s="836"/>
      <c r="U669" s="838">
        <v>0</v>
      </c>
    </row>
    <row r="670" spans="1:21" ht="14.4" customHeight="1" x14ac:dyDescent="0.3">
      <c r="A670" s="831">
        <v>30</v>
      </c>
      <c r="B670" s="832" t="s">
        <v>2476</v>
      </c>
      <c r="C670" s="832" t="s">
        <v>2484</v>
      </c>
      <c r="D670" s="833" t="s">
        <v>3515</v>
      </c>
      <c r="E670" s="834" t="s">
        <v>2497</v>
      </c>
      <c r="F670" s="832" t="s">
        <v>2477</v>
      </c>
      <c r="G670" s="832" t="s">
        <v>2531</v>
      </c>
      <c r="H670" s="832" t="s">
        <v>567</v>
      </c>
      <c r="I670" s="832" t="s">
        <v>3349</v>
      </c>
      <c r="J670" s="832" t="s">
        <v>3350</v>
      </c>
      <c r="K670" s="832" t="s">
        <v>3351</v>
      </c>
      <c r="L670" s="835">
        <v>70.48</v>
      </c>
      <c r="M670" s="835">
        <v>211.44</v>
      </c>
      <c r="N670" s="832">
        <v>3</v>
      </c>
      <c r="O670" s="836">
        <v>0.5</v>
      </c>
      <c r="P670" s="835"/>
      <c r="Q670" s="837">
        <v>0</v>
      </c>
      <c r="R670" s="832"/>
      <c r="S670" s="837">
        <v>0</v>
      </c>
      <c r="T670" s="836"/>
      <c r="U670" s="838">
        <v>0</v>
      </c>
    </row>
    <row r="671" spans="1:21" ht="14.4" customHeight="1" x14ac:dyDescent="0.3">
      <c r="A671" s="831">
        <v>30</v>
      </c>
      <c r="B671" s="832" t="s">
        <v>2476</v>
      </c>
      <c r="C671" s="832" t="s">
        <v>2484</v>
      </c>
      <c r="D671" s="833" t="s">
        <v>3515</v>
      </c>
      <c r="E671" s="834" t="s">
        <v>2497</v>
      </c>
      <c r="F671" s="832" t="s">
        <v>2477</v>
      </c>
      <c r="G671" s="832" t="s">
        <v>2531</v>
      </c>
      <c r="H671" s="832" t="s">
        <v>567</v>
      </c>
      <c r="I671" s="832" t="s">
        <v>3352</v>
      </c>
      <c r="J671" s="832" t="s">
        <v>3353</v>
      </c>
      <c r="K671" s="832" t="s">
        <v>2783</v>
      </c>
      <c r="L671" s="835">
        <v>0</v>
      </c>
      <c r="M671" s="835">
        <v>0</v>
      </c>
      <c r="N671" s="832">
        <v>2</v>
      </c>
      <c r="O671" s="836">
        <v>0.5</v>
      </c>
      <c r="P671" s="835">
        <v>0</v>
      </c>
      <c r="Q671" s="837"/>
      <c r="R671" s="832">
        <v>2</v>
      </c>
      <c r="S671" s="837">
        <v>1</v>
      </c>
      <c r="T671" s="836">
        <v>0.5</v>
      </c>
      <c r="U671" s="838">
        <v>1</v>
      </c>
    </row>
    <row r="672" spans="1:21" ht="14.4" customHeight="1" x14ac:dyDescent="0.3">
      <c r="A672" s="831">
        <v>30</v>
      </c>
      <c r="B672" s="832" t="s">
        <v>2476</v>
      </c>
      <c r="C672" s="832" t="s">
        <v>2484</v>
      </c>
      <c r="D672" s="833" t="s">
        <v>3515</v>
      </c>
      <c r="E672" s="834" t="s">
        <v>2497</v>
      </c>
      <c r="F672" s="832" t="s">
        <v>2477</v>
      </c>
      <c r="G672" s="832" t="s">
        <v>2537</v>
      </c>
      <c r="H672" s="832" t="s">
        <v>567</v>
      </c>
      <c r="I672" s="832" t="s">
        <v>3354</v>
      </c>
      <c r="J672" s="832" t="s">
        <v>760</v>
      </c>
      <c r="K672" s="832" t="s">
        <v>2539</v>
      </c>
      <c r="L672" s="835">
        <v>91.11</v>
      </c>
      <c r="M672" s="835">
        <v>273.33</v>
      </c>
      <c r="N672" s="832">
        <v>3</v>
      </c>
      <c r="O672" s="836">
        <v>0.5</v>
      </c>
      <c r="P672" s="835"/>
      <c r="Q672" s="837">
        <v>0</v>
      </c>
      <c r="R672" s="832"/>
      <c r="S672" s="837">
        <v>0</v>
      </c>
      <c r="T672" s="836"/>
      <c r="U672" s="838">
        <v>0</v>
      </c>
    </row>
    <row r="673" spans="1:21" ht="14.4" customHeight="1" x14ac:dyDescent="0.3">
      <c r="A673" s="831">
        <v>30</v>
      </c>
      <c r="B673" s="832" t="s">
        <v>2476</v>
      </c>
      <c r="C673" s="832" t="s">
        <v>2484</v>
      </c>
      <c r="D673" s="833" t="s">
        <v>3515</v>
      </c>
      <c r="E673" s="834" t="s">
        <v>2497</v>
      </c>
      <c r="F673" s="832" t="s">
        <v>2477</v>
      </c>
      <c r="G673" s="832" t="s">
        <v>3122</v>
      </c>
      <c r="H673" s="832" t="s">
        <v>595</v>
      </c>
      <c r="I673" s="832" t="s">
        <v>2269</v>
      </c>
      <c r="J673" s="832" t="s">
        <v>2270</v>
      </c>
      <c r="K673" s="832" t="s">
        <v>2271</v>
      </c>
      <c r="L673" s="835">
        <v>264.23</v>
      </c>
      <c r="M673" s="835">
        <v>264.23</v>
      </c>
      <c r="N673" s="832">
        <v>1</v>
      </c>
      <c r="O673" s="836">
        <v>1</v>
      </c>
      <c r="P673" s="835"/>
      <c r="Q673" s="837">
        <v>0</v>
      </c>
      <c r="R673" s="832"/>
      <c r="S673" s="837">
        <v>0</v>
      </c>
      <c r="T673" s="836"/>
      <c r="U673" s="838">
        <v>0</v>
      </c>
    </row>
    <row r="674" spans="1:21" ht="14.4" customHeight="1" x14ac:dyDescent="0.3">
      <c r="A674" s="831">
        <v>30</v>
      </c>
      <c r="B674" s="832" t="s">
        <v>2476</v>
      </c>
      <c r="C674" s="832" t="s">
        <v>2484</v>
      </c>
      <c r="D674" s="833" t="s">
        <v>3515</v>
      </c>
      <c r="E674" s="834" t="s">
        <v>2497</v>
      </c>
      <c r="F674" s="832" t="s">
        <v>2477</v>
      </c>
      <c r="G674" s="832" t="s">
        <v>3122</v>
      </c>
      <c r="H674" s="832" t="s">
        <v>595</v>
      </c>
      <c r="I674" s="832" t="s">
        <v>3208</v>
      </c>
      <c r="J674" s="832" t="s">
        <v>2270</v>
      </c>
      <c r="K674" s="832" t="s">
        <v>3209</v>
      </c>
      <c r="L674" s="835">
        <v>1585.33</v>
      </c>
      <c r="M674" s="835">
        <v>4755.99</v>
      </c>
      <c r="N674" s="832">
        <v>3</v>
      </c>
      <c r="O674" s="836">
        <v>2</v>
      </c>
      <c r="P674" s="835">
        <v>3170.66</v>
      </c>
      <c r="Q674" s="837">
        <v>0.66666666666666663</v>
      </c>
      <c r="R674" s="832">
        <v>2</v>
      </c>
      <c r="S674" s="837">
        <v>0.66666666666666663</v>
      </c>
      <c r="T674" s="836">
        <v>1</v>
      </c>
      <c r="U674" s="838">
        <v>0.5</v>
      </c>
    </row>
    <row r="675" spans="1:21" ht="14.4" customHeight="1" x14ac:dyDescent="0.3">
      <c r="A675" s="831">
        <v>30</v>
      </c>
      <c r="B675" s="832" t="s">
        <v>2476</v>
      </c>
      <c r="C675" s="832" t="s">
        <v>2484</v>
      </c>
      <c r="D675" s="833" t="s">
        <v>3515</v>
      </c>
      <c r="E675" s="834" t="s">
        <v>2497</v>
      </c>
      <c r="F675" s="832" t="s">
        <v>2477</v>
      </c>
      <c r="G675" s="832" t="s">
        <v>2548</v>
      </c>
      <c r="H675" s="832" t="s">
        <v>595</v>
      </c>
      <c r="I675" s="832" t="s">
        <v>1980</v>
      </c>
      <c r="J675" s="832" t="s">
        <v>874</v>
      </c>
      <c r="K675" s="832" t="s">
        <v>1981</v>
      </c>
      <c r="L675" s="835">
        <v>42.51</v>
      </c>
      <c r="M675" s="835">
        <v>85.02</v>
      </c>
      <c r="N675" s="832">
        <v>2</v>
      </c>
      <c r="O675" s="836">
        <v>0.5</v>
      </c>
      <c r="P675" s="835">
        <v>85.02</v>
      </c>
      <c r="Q675" s="837">
        <v>1</v>
      </c>
      <c r="R675" s="832">
        <v>2</v>
      </c>
      <c r="S675" s="837">
        <v>1</v>
      </c>
      <c r="T675" s="836">
        <v>0.5</v>
      </c>
      <c r="U675" s="838">
        <v>1</v>
      </c>
    </row>
    <row r="676" spans="1:21" ht="14.4" customHeight="1" x14ac:dyDescent="0.3">
      <c r="A676" s="831">
        <v>30</v>
      </c>
      <c r="B676" s="832" t="s">
        <v>2476</v>
      </c>
      <c r="C676" s="832" t="s">
        <v>2484</v>
      </c>
      <c r="D676" s="833" t="s">
        <v>3515</v>
      </c>
      <c r="E676" s="834" t="s">
        <v>2497</v>
      </c>
      <c r="F676" s="832" t="s">
        <v>2477</v>
      </c>
      <c r="G676" s="832" t="s">
        <v>2756</v>
      </c>
      <c r="H676" s="832" t="s">
        <v>567</v>
      </c>
      <c r="I676" s="832" t="s">
        <v>3126</v>
      </c>
      <c r="J676" s="832" t="s">
        <v>2758</v>
      </c>
      <c r="K676" s="832" t="s">
        <v>3127</v>
      </c>
      <c r="L676" s="835">
        <v>169.73</v>
      </c>
      <c r="M676" s="835">
        <v>509.18999999999994</v>
      </c>
      <c r="N676" s="832">
        <v>3</v>
      </c>
      <c r="O676" s="836">
        <v>1</v>
      </c>
      <c r="P676" s="835"/>
      <c r="Q676" s="837">
        <v>0</v>
      </c>
      <c r="R676" s="832"/>
      <c r="S676" s="837">
        <v>0</v>
      </c>
      <c r="T676" s="836"/>
      <c r="U676" s="838">
        <v>0</v>
      </c>
    </row>
    <row r="677" spans="1:21" ht="14.4" customHeight="1" x14ac:dyDescent="0.3">
      <c r="A677" s="831">
        <v>30</v>
      </c>
      <c r="B677" s="832" t="s">
        <v>2476</v>
      </c>
      <c r="C677" s="832" t="s">
        <v>2484</v>
      </c>
      <c r="D677" s="833" t="s">
        <v>3515</v>
      </c>
      <c r="E677" s="834" t="s">
        <v>2497</v>
      </c>
      <c r="F677" s="832" t="s">
        <v>2477</v>
      </c>
      <c r="G677" s="832" t="s">
        <v>2759</v>
      </c>
      <c r="H677" s="832" t="s">
        <v>567</v>
      </c>
      <c r="I677" s="832" t="s">
        <v>2760</v>
      </c>
      <c r="J677" s="832" t="s">
        <v>2761</v>
      </c>
      <c r="K677" s="832" t="s">
        <v>2762</v>
      </c>
      <c r="L677" s="835">
        <v>32.81</v>
      </c>
      <c r="M677" s="835">
        <v>32.81</v>
      </c>
      <c r="N677" s="832">
        <v>1</v>
      </c>
      <c r="O677" s="836">
        <v>0.5</v>
      </c>
      <c r="P677" s="835">
        <v>32.81</v>
      </c>
      <c r="Q677" s="837">
        <v>1</v>
      </c>
      <c r="R677" s="832">
        <v>1</v>
      </c>
      <c r="S677" s="837">
        <v>1</v>
      </c>
      <c r="T677" s="836">
        <v>0.5</v>
      </c>
      <c r="U677" s="838">
        <v>1</v>
      </c>
    </row>
    <row r="678" spans="1:21" ht="14.4" customHeight="1" x14ac:dyDescent="0.3">
      <c r="A678" s="831">
        <v>30</v>
      </c>
      <c r="B678" s="832" t="s">
        <v>2476</v>
      </c>
      <c r="C678" s="832" t="s">
        <v>2484</v>
      </c>
      <c r="D678" s="833" t="s">
        <v>3515</v>
      </c>
      <c r="E678" s="834" t="s">
        <v>2497</v>
      </c>
      <c r="F678" s="832" t="s">
        <v>2477</v>
      </c>
      <c r="G678" s="832" t="s">
        <v>2763</v>
      </c>
      <c r="H678" s="832" t="s">
        <v>567</v>
      </c>
      <c r="I678" s="832" t="s">
        <v>2766</v>
      </c>
      <c r="J678" s="832" t="s">
        <v>2767</v>
      </c>
      <c r="K678" s="832" t="s">
        <v>2768</v>
      </c>
      <c r="L678" s="835">
        <v>50.64</v>
      </c>
      <c r="M678" s="835">
        <v>151.92000000000002</v>
      </c>
      <c r="N678" s="832">
        <v>3</v>
      </c>
      <c r="O678" s="836">
        <v>0.5</v>
      </c>
      <c r="P678" s="835"/>
      <c r="Q678" s="837">
        <v>0</v>
      </c>
      <c r="R678" s="832"/>
      <c r="S678" s="837">
        <v>0</v>
      </c>
      <c r="T678" s="836"/>
      <c r="U678" s="838">
        <v>0</v>
      </c>
    </row>
    <row r="679" spans="1:21" ht="14.4" customHeight="1" x14ac:dyDescent="0.3">
      <c r="A679" s="831">
        <v>30</v>
      </c>
      <c r="B679" s="832" t="s">
        <v>2476</v>
      </c>
      <c r="C679" s="832" t="s">
        <v>2484</v>
      </c>
      <c r="D679" s="833" t="s">
        <v>3515</v>
      </c>
      <c r="E679" s="834" t="s">
        <v>2497</v>
      </c>
      <c r="F679" s="832" t="s">
        <v>2477</v>
      </c>
      <c r="G679" s="832" t="s">
        <v>2555</v>
      </c>
      <c r="H679" s="832" t="s">
        <v>567</v>
      </c>
      <c r="I679" s="832" t="s">
        <v>2556</v>
      </c>
      <c r="J679" s="832" t="s">
        <v>1310</v>
      </c>
      <c r="K679" s="832" t="s">
        <v>2557</v>
      </c>
      <c r="L679" s="835">
        <v>94.7</v>
      </c>
      <c r="M679" s="835">
        <v>2935.7000000000003</v>
      </c>
      <c r="N679" s="832">
        <v>31</v>
      </c>
      <c r="O679" s="836">
        <v>9</v>
      </c>
      <c r="P679" s="835">
        <v>1894.0000000000002</v>
      </c>
      <c r="Q679" s="837">
        <v>0.64516129032258063</v>
      </c>
      <c r="R679" s="832">
        <v>20</v>
      </c>
      <c r="S679" s="837">
        <v>0.64516129032258063</v>
      </c>
      <c r="T679" s="836">
        <v>5.5</v>
      </c>
      <c r="U679" s="838">
        <v>0.61111111111111116</v>
      </c>
    </row>
    <row r="680" spans="1:21" ht="14.4" customHeight="1" x14ac:dyDescent="0.3">
      <c r="A680" s="831">
        <v>30</v>
      </c>
      <c r="B680" s="832" t="s">
        <v>2476</v>
      </c>
      <c r="C680" s="832" t="s">
        <v>2484</v>
      </c>
      <c r="D680" s="833" t="s">
        <v>3515</v>
      </c>
      <c r="E680" s="834" t="s">
        <v>2497</v>
      </c>
      <c r="F680" s="832" t="s">
        <v>2477</v>
      </c>
      <c r="G680" s="832" t="s">
        <v>2780</v>
      </c>
      <c r="H680" s="832" t="s">
        <v>567</v>
      </c>
      <c r="I680" s="832" t="s">
        <v>2781</v>
      </c>
      <c r="J680" s="832" t="s">
        <v>2782</v>
      </c>
      <c r="K680" s="832" t="s">
        <v>2783</v>
      </c>
      <c r="L680" s="835">
        <v>91.78</v>
      </c>
      <c r="M680" s="835">
        <v>183.56</v>
      </c>
      <c r="N680" s="832">
        <v>2</v>
      </c>
      <c r="O680" s="836">
        <v>1</v>
      </c>
      <c r="P680" s="835">
        <v>183.56</v>
      </c>
      <c r="Q680" s="837">
        <v>1</v>
      </c>
      <c r="R680" s="832">
        <v>2</v>
      </c>
      <c r="S680" s="837">
        <v>1</v>
      </c>
      <c r="T680" s="836">
        <v>1</v>
      </c>
      <c r="U680" s="838">
        <v>1</v>
      </c>
    </row>
    <row r="681" spans="1:21" ht="14.4" customHeight="1" x14ac:dyDescent="0.3">
      <c r="A681" s="831">
        <v>30</v>
      </c>
      <c r="B681" s="832" t="s">
        <v>2476</v>
      </c>
      <c r="C681" s="832" t="s">
        <v>2484</v>
      </c>
      <c r="D681" s="833" t="s">
        <v>3515</v>
      </c>
      <c r="E681" s="834" t="s">
        <v>2497</v>
      </c>
      <c r="F681" s="832" t="s">
        <v>2477</v>
      </c>
      <c r="G681" s="832" t="s">
        <v>2789</v>
      </c>
      <c r="H681" s="832" t="s">
        <v>567</v>
      </c>
      <c r="I681" s="832" t="s">
        <v>2790</v>
      </c>
      <c r="J681" s="832" t="s">
        <v>1429</v>
      </c>
      <c r="K681" s="832" t="s">
        <v>2791</v>
      </c>
      <c r="L681" s="835">
        <v>48.09</v>
      </c>
      <c r="M681" s="835">
        <v>144.27000000000001</v>
      </c>
      <c r="N681" s="832">
        <v>3</v>
      </c>
      <c r="O681" s="836">
        <v>1</v>
      </c>
      <c r="P681" s="835">
        <v>144.27000000000001</v>
      </c>
      <c r="Q681" s="837">
        <v>1</v>
      </c>
      <c r="R681" s="832">
        <v>3</v>
      </c>
      <c r="S681" s="837">
        <v>1</v>
      </c>
      <c r="T681" s="836">
        <v>1</v>
      </c>
      <c r="U681" s="838">
        <v>1</v>
      </c>
    </row>
    <row r="682" spans="1:21" ht="14.4" customHeight="1" x14ac:dyDescent="0.3">
      <c r="A682" s="831">
        <v>30</v>
      </c>
      <c r="B682" s="832" t="s">
        <v>2476</v>
      </c>
      <c r="C682" s="832" t="s">
        <v>2484</v>
      </c>
      <c r="D682" s="833" t="s">
        <v>3515</v>
      </c>
      <c r="E682" s="834" t="s">
        <v>2497</v>
      </c>
      <c r="F682" s="832" t="s">
        <v>2477</v>
      </c>
      <c r="G682" s="832" t="s">
        <v>2789</v>
      </c>
      <c r="H682" s="832" t="s">
        <v>567</v>
      </c>
      <c r="I682" s="832" t="s">
        <v>3355</v>
      </c>
      <c r="J682" s="832" t="s">
        <v>1429</v>
      </c>
      <c r="K682" s="832" t="s">
        <v>3356</v>
      </c>
      <c r="L682" s="835">
        <v>64.36</v>
      </c>
      <c r="M682" s="835">
        <v>64.36</v>
      </c>
      <c r="N682" s="832">
        <v>1</v>
      </c>
      <c r="O682" s="836">
        <v>0.5</v>
      </c>
      <c r="P682" s="835">
        <v>64.36</v>
      </c>
      <c r="Q682" s="837">
        <v>1</v>
      </c>
      <c r="R682" s="832">
        <v>1</v>
      </c>
      <c r="S682" s="837">
        <v>1</v>
      </c>
      <c r="T682" s="836">
        <v>0.5</v>
      </c>
      <c r="U682" s="838">
        <v>1</v>
      </c>
    </row>
    <row r="683" spans="1:21" ht="14.4" customHeight="1" x14ac:dyDescent="0.3">
      <c r="A683" s="831">
        <v>30</v>
      </c>
      <c r="B683" s="832" t="s">
        <v>2476</v>
      </c>
      <c r="C683" s="832" t="s">
        <v>2484</v>
      </c>
      <c r="D683" s="833" t="s">
        <v>3515</v>
      </c>
      <c r="E683" s="834" t="s">
        <v>2497</v>
      </c>
      <c r="F683" s="832" t="s">
        <v>2477</v>
      </c>
      <c r="G683" s="832" t="s">
        <v>3357</v>
      </c>
      <c r="H683" s="832" t="s">
        <v>567</v>
      </c>
      <c r="I683" s="832" t="s">
        <v>3358</v>
      </c>
      <c r="J683" s="832" t="s">
        <v>3359</v>
      </c>
      <c r="K683" s="832" t="s">
        <v>3360</v>
      </c>
      <c r="L683" s="835">
        <v>86</v>
      </c>
      <c r="M683" s="835">
        <v>258</v>
      </c>
      <c r="N683" s="832">
        <v>3</v>
      </c>
      <c r="O683" s="836">
        <v>0.5</v>
      </c>
      <c r="P683" s="835">
        <v>258</v>
      </c>
      <c r="Q683" s="837">
        <v>1</v>
      </c>
      <c r="R683" s="832">
        <v>3</v>
      </c>
      <c r="S683" s="837">
        <v>1</v>
      </c>
      <c r="T683" s="836">
        <v>0.5</v>
      </c>
      <c r="U683" s="838">
        <v>1</v>
      </c>
    </row>
    <row r="684" spans="1:21" ht="14.4" customHeight="1" x14ac:dyDescent="0.3">
      <c r="A684" s="831">
        <v>30</v>
      </c>
      <c r="B684" s="832" t="s">
        <v>2476</v>
      </c>
      <c r="C684" s="832" t="s">
        <v>2484</v>
      </c>
      <c r="D684" s="833" t="s">
        <v>3515</v>
      </c>
      <c r="E684" s="834" t="s">
        <v>2497</v>
      </c>
      <c r="F684" s="832" t="s">
        <v>2477</v>
      </c>
      <c r="G684" s="832" t="s">
        <v>2796</v>
      </c>
      <c r="H684" s="832" t="s">
        <v>567</v>
      </c>
      <c r="I684" s="832" t="s">
        <v>2797</v>
      </c>
      <c r="J684" s="832" t="s">
        <v>1441</v>
      </c>
      <c r="K684" s="832" t="s">
        <v>2798</v>
      </c>
      <c r="L684" s="835">
        <v>111.72</v>
      </c>
      <c r="M684" s="835">
        <v>223.44</v>
      </c>
      <c r="N684" s="832">
        <v>2</v>
      </c>
      <c r="O684" s="836">
        <v>0.5</v>
      </c>
      <c r="P684" s="835">
        <v>223.44</v>
      </c>
      <c r="Q684" s="837">
        <v>1</v>
      </c>
      <c r="R684" s="832">
        <v>2</v>
      </c>
      <c r="S684" s="837">
        <v>1</v>
      </c>
      <c r="T684" s="836">
        <v>0.5</v>
      </c>
      <c r="U684" s="838">
        <v>1</v>
      </c>
    </row>
    <row r="685" spans="1:21" ht="14.4" customHeight="1" x14ac:dyDescent="0.3">
      <c r="A685" s="831">
        <v>30</v>
      </c>
      <c r="B685" s="832" t="s">
        <v>2476</v>
      </c>
      <c r="C685" s="832" t="s">
        <v>2484</v>
      </c>
      <c r="D685" s="833" t="s">
        <v>3515</v>
      </c>
      <c r="E685" s="834" t="s">
        <v>2497</v>
      </c>
      <c r="F685" s="832" t="s">
        <v>2477</v>
      </c>
      <c r="G685" s="832" t="s">
        <v>2796</v>
      </c>
      <c r="H685" s="832" t="s">
        <v>567</v>
      </c>
      <c r="I685" s="832" t="s">
        <v>3361</v>
      </c>
      <c r="J685" s="832" t="s">
        <v>3362</v>
      </c>
      <c r="K685" s="832" t="s">
        <v>3363</v>
      </c>
      <c r="L685" s="835">
        <v>167.58</v>
      </c>
      <c r="M685" s="835">
        <v>167.58</v>
      </c>
      <c r="N685" s="832">
        <v>1</v>
      </c>
      <c r="O685" s="836">
        <v>0.5</v>
      </c>
      <c r="P685" s="835">
        <v>167.58</v>
      </c>
      <c r="Q685" s="837">
        <v>1</v>
      </c>
      <c r="R685" s="832">
        <v>1</v>
      </c>
      <c r="S685" s="837">
        <v>1</v>
      </c>
      <c r="T685" s="836">
        <v>0.5</v>
      </c>
      <c r="U685" s="838">
        <v>1</v>
      </c>
    </row>
    <row r="686" spans="1:21" ht="14.4" customHeight="1" x14ac:dyDescent="0.3">
      <c r="A686" s="831">
        <v>30</v>
      </c>
      <c r="B686" s="832" t="s">
        <v>2476</v>
      </c>
      <c r="C686" s="832" t="s">
        <v>2484</v>
      </c>
      <c r="D686" s="833" t="s">
        <v>3515</v>
      </c>
      <c r="E686" s="834" t="s">
        <v>2497</v>
      </c>
      <c r="F686" s="832" t="s">
        <v>2477</v>
      </c>
      <c r="G686" s="832" t="s">
        <v>2571</v>
      </c>
      <c r="H686" s="832" t="s">
        <v>595</v>
      </c>
      <c r="I686" s="832" t="s">
        <v>1953</v>
      </c>
      <c r="J686" s="832" t="s">
        <v>1954</v>
      </c>
      <c r="K686" s="832" t="s">
        <v>1955</v>
      </c>
      <c r="L686" s="835">
        <v>93.43</v>
      </c>
      <c r="M686" s="835">
        <v>280.29000000000002</v>
      </c>
      <c r="N686" s="832">
        <v>3</v>
      </c>
      <c r="O686" s="836">
        <v>0.5</v>
      </c>
      <c r="P686" s="835"/>
      <c r="Q686" s="837">
        <v>0</v>
      </c>
      <c r="R686" s="832"/>
      <c r="S686" s="837">
        <v>0</v>
      </c>
      <c r="T686" s="836"/>
      <c r="U686" s="838">
        <v>0</v>
      </c>
    </row>
    <row r="687" spans="1:21" ht="14.4" customHeight="1" x14ac:dyDescent="0.3">
      <c r="A687" s="831">
        <v>30</v>
      </c>
      <c r="B687" s="832" t="s">
        <v>2476</v>
      </c>
      <c r="C687" s="832" t="s">
        <v>2484</v>
      </c>
      <c r="D687" s="833" t="s">
        <v>3515</v>
      </c>
      <c r="E687" s="834" t="s">
        <v>2497</v>
      </c>
      <c r="F687" s="832" t="s">
        <v>2477</v>
      </c>
      <c r="G687" s="832" t="s">
        <v>3364</v>
      </c>
      <c r="H687" s="832" t="s">
        <v>567</v>
      </c>
      <c r="I687" s="832" t="s">
        <v>3365</v>
      </c>
      <c r="J687" s="832" t="s">
        <v>3366</v>
      </c>
      <c r="K687" s="832" t="s">
        <v>3367</v>
      </c>
      <c r="L687" s="835">
        <v>0</v>
      </c>
      <c r="M687" s="835">
        <v>0</v>
      </c>
      <c r="N687" s="832">
        <v>3</v>
      </c>
      <c r="O687" s="836">
        <v>0.5</v>
      </c>
      <c r="P687" s="835">
        <v>0</v>
      </c>
      <c r="Q687" s="837"/>
      <c r="R687" s="832">
        <v>3</v>
      </c>
      <c r="S687" s="837">
        <v>1</v>
      </c>
      <c r="T687" s="836">
        <v>0.5</v>
      </c>
      <c r="U687" s="838">
        <v>1</v>
      </c>
    </row>
    <row r="688" spans="1:21" ht="14.4" customHeight="1" x14ac:dyDescent="0.3">
      <c r="A688" s="831">
        <v>30</v>
      </c>
      <c r="B688" s="832" t="s">
        <v>2476</v>
      </c>
      <c r="C688" s="832" t="s">
        <v>2484</v>
      </c>
      <c r="D688" s="833" t="s">
        <v>3515</v>
      </c>
      <c r="E688" s="834" t="s">
        <v>2497</v>
      </c>
      <c r="F688" s="832" t="s">
        <v>2477</v>
      </c>
      <c r="G688" s="832" t="s">
        <v>2582</v>
      </c>
      <c r="H688" s="832" t="s">
        <v>567</v>
      </c>
      <c r="I688" s="832" t="s">
        <v>2818</v>
      </c>
      <c r="J688" s="832" t="s">
        <v>2587</v>
      </c>
      <c r="K688" s="832" t="s">
        <v>2819</v>
      </c>
      <c r="L688" s="835">
        <v>0</v>
      </c>
      <c r="M688" s="835">
        <v>0</v>
      </c>
      <c r="N688" s="832">
        <v>1</v>
      </c>
      <c r="O688" s="836">
        <v>1</v>
      </c>
      <c r="P688" s="835">
        <v>0</v>
      </c>
      <c r="Q688" s="837"/>
      <c r="R688" s="832">
        <v>1</v>
      </c>
      <c r="S688" s="837">
        <v>1</v>
      </c>
      <c r="T688" s="836">
        <v>1</v>
      </c>
      <c r="U688" s="838">
        <v>1</v>
      </c>
    </row>
    <row r="689" spans="1:21" ht="14.4" customHeight="1" x14ac:dyDescent="0.3">
      <c r="A689" s="831">
        <v>30</v>
      </c>
      <c r="B689" s="832" t="s">
        <v>2476</v>
      </c>
      <c r="C689" s="832" t="s">
        <v>2484</v>
      </c>
      <c r="D689" s="833" t="s">
        <v>3515</v>
      </c>
      <c r="E689" s="834" t="s">
        <v>2497</v>
      </c>
      <c r="F689" s="832" t="s">
        <v>2477</v>
      </c>
      <c r="G689" s="832" t="s">
        <v>2582</v>
      </c>
      <c r="H689" s="832" t="s">
        <v>567</v>
      </c>
      <c r="I689" s="832" t="s">
        <v>3368</v>
      </c>
      <c r="J689" s="832" t="s">
        <v>3369</v>
      </c>
      <c r="K689" s="832" t="s">
        <v>3370</v>
      </c>
      <c r="L689" s="835">
        <v>58.62</v>
      </c>
      <c r="M689" s="835">
        <v>58.62</v>
      </c>
      <c r="N689" s="832">
        <v>1</v>
      </c>
      <c r="O689" s="836">
        <v>1</v>
      </c>
      <c r="P689" s="835">
        <v>58.62</v>
      </c>
      <c r="Q689" s="837">
        <v>1</v>
      </c>
      <c r="R689" s="832">
        <v>1</v>
      </c>
      <c r="S689" s="837">
        <v>1</v>
      </c>
      <c r="T689" s="836">
        <v>1</v>
      </c>
      <c r="U689" s="838">
        <v>1</v>
      </c>
    </row>
    <row r="690" spans="1:21" ht="14.4" customHeight="1" x14ac:dyDescent="0.3">
      <c r="A690" s="831">
        <v>30</v>
      </c>
      <c r="B690" s="832" t="s">
        <v>2476</v>
      </c>
      <c r="C690" s="832" t="s">
        <v>2484</v>
      </c>
      <c r="D690" s="833" t="s">
        <v>3515</v>
      </c>
      <c r="E690" s="834" t="s">
        <v>2497</v>
      </c>
      <c r="F690" s="832" t="s">
        <v>2477</v>
      </c>
      <c r="G690" s="832" t="s">
        <v>3371</v>
      </c>
      <c r="H690" s="832" t="s">
        <v>595</v>
      </c>
      <c r="I690" s="832" t="s">
        <v>3372</v>
      </c>
      <c r="J690" s="832" t="s">
        <v>2025</v>
      </c>
      <c r="K690" s="832" t="s">
        <v>3373</v>
      </c>
      <c r="L690" s="835">
        <v>62.18</v>
      </c>
      <c r="M690" s="835">
        <v>435.26</v>
      </c>
      <c r="N690" s="832">
        <v>7</v>
      </c>
      <c r="O690" s="836">
        <v>1</v>
      </c>
      <c r="P690" s="835">
        <v>435.26</v>
      </c>
      <c r="Q690" s="837">
        <v>1</v>
      </c>
      <c r="R690" s="832">
        <v>7</v>
      </c>
      <c r="S690" s="837">
        <v>1</v>
      </c>
      <c r="T690" s="836">
        <v>1</v>
      </c>
      <c r="U690" s="838">
        <v>1</v>
      </c>
    </row>
    <row r="691" spans="1:21" ht="14.4" customHeight="1" x14ac:dyDescent="0.3">
      <c r="A691" s="831">
        <v>30</v>
      </c>
      <c r="B691" s="832" t="s">
        <v>2476</v>
      </c>
      <c r="C691" s="832" t="s">
        <v>2484</v>
      </c>
      <c r="D691" s="833" t="s">
        <v>3515</v>
      </c>
      <c r="E691" s="834" t="s">
        <v>2497</v>
      </c>
      <c r="F691" s="832" t="s">
        <v>2477</v>
      </c>
      <c r="G691" s="832" t="s">
        <v>3059</v>
      </c>
      <c r="H691" s="832" t="s">
        <v>567</v>
      </c>
      <c r="I691" s="832" t="s">
        <v>3374</v>
      </c>
      <c r="J691" s="832" t="s">
        <v>3061</v>
      </c>
      <c r="K691" s="832" t="s">
        <v>3375</v>
      </c>
      <c r="L691" s="835">
        <v>2666.33</v>
      </c>
      <c r="M691" s="835">
        <v>2666.33</v>
      </c>
      <c r="N691" s="832">
        <v>1</v>
      </c>
      <c r="O691" s="836">
        <v>0.5</v>
      </c>
      <c r="P691" s="835">
        <v>2666.33</v>
      </c>
      <c r="Q691" s="837">
        <v>1</v>
      </c>
      <c r="R691" s="832">
        <v>1</v>
      </c>
      <c r="S691" s="837">
        <v>1</v>
      </c>
      <c r="T691" s="836">
        <v>0.5</v>
      </c>
      <c r="U691" s="838">
        <v>1</v>
      </c>
    </row>
    <row r="692" spans="1:21" ht="14.4" customHeight="1" x14ac:dyDescent="0.3">
      <c r="A692" s="831">
        <v>30</v>
      </c>
      <c r="B692" s="832" t="s">
        <v>2476</v>
      </c>
      <c r="C692" s="832" t="s">
        <v>2484</v>
      </c>
      <c r="D692" s="833" t="s">
        <v>3515</v>
      </c>
      <c r="E692" s="834" t="s">
        <v>2497</v>
      </c>
      <c r="F692" s="832" t="s">
        <v>2477</v>
      </c>
      <c r="G692" s="832" t="s">
        <v>2601</v>
      </c>
      <c r="H692" s="832" t="s">
        <v>595</v>
      </c>
      <c r="I692" s="832" t="s">
        <v>3376</v>
      </c>
      <c r="J692" s="832" t="s">
        <v>1031</v>
      </c>
      <c r="K692" s="832" t="s">
        <v>3377</v>
      </c>
      <c r="L692" s="835">
        <v>77.790000000000006</v>
      </c>
      <c r="M692" s="835">
        <v>77.790000000000006</v>
      </c>
      <c r="N692" s="832">
        <v>1</v>
      </c>
      <c r="O692" s="836">
        <v>0.5</v>
      </c>
      <c r="P692" s="835">
        <v>77.790000000000006</v>
      </c>
      <c r="Q692" s="837">
        <v>1</v>
      </c>
      <c r="R692" s="832">
        <v>1</v>
      </c>
      <c r="S692" s="837">
        <v>1</v>
      </c>
      <c r="T692" s="836">
        <v>0.5</v>
      </c>
      <c r="U692" s="838">
        <v>1</v>
      </c>
    </row>
    <row r="693" spans="1:21" ht="14.4" customHeight="1" x14ac:dyDescent="0.3">
      <c r="A693" s="831">
        <v>30</v>
      </c>
      <c r="B693" s="832" t="s">
        <v>2476</v>
      </c>
      <c r="C693" s="832" t="s">
        <v>2484</v>
      </c>
      <c r="D693" s="833" t="s">
        <v>3515</v>
      </c>
      <c r="E693" s="834" t="s">
        <v>2497</v>
      </c>
      <c r="F693" s="832" t="s">
        <v>2477</v>
      </c>
      <c r="G693" s="832" t="s">
        <v>2835</v>
      </c>
      <c r="H693" s="832" t="s">
        <v>567</v>
      </c>
      <c r="I693" s="832" t="s">
        <v>2836</v>
      </c>
      <c r="J693" s="832" t="s">
        <v>862</v>
      </c>
      <c r="K693" s="832" t="s">
        <v>2837</v>
      </c>
      <c r="L693" s="835">
        <v>248.55</v>
      </c>
      <c r="M693" s="835">
        <v>248.55</v>
      </c>
      <c r="N693" s="832">
        <v>1</v>
      </c>
      <c r="O693" s="836">
        <v>1</v>
      </c>
      <c r="P693" s="835"/>
      <c r="Q693" s="837">
        <v>0</v>
      </c>
      <c r="R693" s="832"/>
      <c r="S693" s="837">
        <v>0</v>
      </c>
      <c r="T693" s="836"/>
      <c r="U693" s="838">
        <v>0</v>
      </c>
    </row>
    <row r="694" spans="1:21" ht="14.4" customHeight="1" x14ac:dyDescent="0.3">
      <c r="A694" s="831">
        <v>30</v>
      </c>
      <c r="B694" s="832" t="s">
        <v>2476</v>
      </c>
      <c r="C694" s="832" t="s">
        <v>2484</v>
      </c>
      <c r="D694" s="833" t="s">
        <v>3515</v>
      </c>
      <c r="E694" s="834" t="s">
        <v>2497</v>
      </c>
      <c r="F694" s="832" t="s">
        <v>2477</v>
      </c>
      <c r="G694" s="832" t="s">
        <v>2608</v>
      </c>
      <c r="H694" s="832" t="s">
        <v>595</v>
      </c>
      <c r="I694" s="832" t="s">
        <v>1929</v>
      </c>
      <c r="J694" s="832" t="s">
        <v>1930</v>
      </c>
      <c r="K694" s="832" t="s">
        <v>1931</v>
      </c>
      <c r="L694" s="835">
        <v>86.41</v>
      </c>
      <c r="M694" s="835">
        <v>86.41</v>
      </c>
      <c r="N694" s="832">
        <v>1</v>
      </c>
      <c r="O694" s="836">
        <v>0.5</v>
      </c>
      <c r="P694" s="835">
        <v>86.41</v>
      </c>
      <c r="Q694" s="837">
        <v>1</v>
      </c>
      <c r="R694" s="832">
        <v>1</v>
      </c>
      <c r="S694" s="837">
        <v>1</v>
      </c>
      <c r="T694" s="836">
        <v>0.5</v>
      </c>
      <c r="U694" s="838">
        <v>1</v>
      </c>
    </row>
    <row r="695" spans="1:21" ht="14.4" customHeight="1" x14ac:dyDescent="0.3">
      <c r="A695" s="831">
        <v>30</v>
      </c>
      <c r="B695" s="832" t="s">
        <v>2476</v>
      </c>
      <c r="C695" s="832" t="s">
        <v>2484</v>
      </c>
      <c r="D695" s="833" t="s">
        <v>3515</v>
      </c>
      <c r="E695" s="834" t="s">
        <v>2497</v>
      </c>
      <c r="F695" s="832" t="s">
        <v>2477</v>
      </c>
      <c r="G695" s="832" t="s">
        <v>2608</v>
      </c>
      <c r="H695" s="832" t="s">
        <v>567</v>
      </c>
      <c r="I695" s="832" t="s">
        <v>2852</v>
      </c>
      <c r="J695" s="832" t="s">
        <v>1201</v>
      </c>
      <c r="K695" s="832" t="s">
        <v>1931</v>
      </c>
      <c r="L695" s="835">
        <v>86.41</v>
      </c>
      <c r="M695" s="835">
        <v>86.41</v>
      </c>
      <c r="N695" s="832">
        <v>1</v>
      </c>
      <c r="O695" s="836">
        <v>0.5</v>
      </c>
      <c r="P695" s="835">
        <v>86.41</v>
      </c>
      <c r="Q695" s="837">
        <v>1</v>
      </c>
      <c r="R695" s="832">
        <v>1</v>
      </c>
      <c r="S695" s="837">
        <v>1</v>
      </c>
      <c r="T695" s="836">
        <v>0.5</v>
      </c>
      <c r="U695" s="838">
        <v>1</v>
      </c>
    </row>
    <row r="696" spans="1:21" ht="14.4" customHeight="1" x14ac:dyDescent="0.3">
      <c r="A696" s="831">
        <v>30</v>
      </c>
      <c r="B696" s="832" t="s">
        <v>2476</v>
      </c>
      <c r="C696" s="832" t="s">
        <v>2484</v>
      </c>
      <c r="D696" s="833" t="s">
        <v>3515</v>
      </c>
      <c r="E696" s="834" t="s">
        <v>2497</v>
      </c>
      <c r="F696" s="832" t="s">
        <v>2477</v>
      </c>
      <c r="G696" s="832" t="s">
        <v>2857</v>
      </c>
      <c r="H696" s="832" t="s">
        <v>595</v>
      </c>
      <c r="I696" s="832" t="s">
        <v>3139</v>
      </c>
      <c r="J696" s="832" t="s">
        <v>667</v>
      </c>
      <c r="K696" s="832" t="s">
        <v>670</v>
      </c>
      <c r="L696" s="835">
        <v>38.04</v>
      </c>
      <c r="M696" s="835">
        <v>38.04</v>
      </c>
      <c r="N696" s="832">
        <v>1</v>
      </c>
      <c r="O696" s="836">
        <v>0.5</v>
      </c>
      <c r="P696" s="835">
        <v>38.04</v>
      </c>
      <c r="Q696" s="837">
        <v>1</v>
      </c>
      <c r="R696" s="832">
        <v>1</v>
      </c>
      <c r="S696" s="837">
        <v>1</v>
      </c>
      <c r="T696" s="836">
        <v>0.5</v>
      </c>
      <c r="U696" s="838">
        <v>1</v>
      </c>
    </row>
    <row r="697" spans="1:21" ht="14.4" customHeight="1" x14ac:dyDescent="0.3">
      <c r="A697" s="831">
        <v>30</v>
      </c>
      <c r="B697" s="832" t="s">
        <v>2476</v>
      </c>
      <c r="C697" s="832" t="s">
        <v>2484</v>
      </c>
      <c r="D697" s="833" t="s">
        <v>3515</v>
      </c>
      <c r="E697" s="834" t="s">
        <v>2497</v>
      </c>
      <c r="F697" s="832" t="s">
        <v>2477</v>
      </c>
      <c r="G697" s="832" t="s">
        <v>2857</v>
      </c>
      <c r="H697" s="832" t="s">
        <v>595</v>
      </c>
      <c r="I697" s="832" t="s">
        <v>3378</v>
      </c>
      <c r="J697" s="832" t="s">
        <v>667</v>
      </c>
      <c r="K697" s="832" t="s">
        <v>666</v>
      </c>
      <c r="L697" s="835">
        <v>234.07</v>
      </c>
      <c r="M697" s="835">
        <v>234.07</v>
      </c>
      <c r="N697" s="832">
        <v>1</v>
      </c>
      <c r="O697" s="836">
        <v>0.5</v>
      </c>
      <c r="P697" s="835">
        <v>234.07</v>
      </c>
      <c r="Q697" s="837">
        <v>1</v>
      </c>
      <c r="R697" s="832">
        <v>1</v>
      </c>
      <c r="S697" s="837">
        <v>1</v>
      </c>
      <c r="T697" s="836">
        <v>0.5</v>
      </c>
      <c r="U697" s="838">
        <v>1</v>
      </c>
    </row>
    <row r="698" spans="1:21" ht="14.4" customHeight="1" x14ac:dyDescent="0.3">
      <c r="A698" s="831">
        <v>30</v>
      </c>
      <c r="B698" s="832" t="s">
        <v>2476</v>
      </c>
      <c r="C698" s="832" t="s">
        <v>2484</v>
      </c>
      <c r="D698" s="833" t="s">
        <v>3515</v>
      </c>
      <c r="E698" s="834" t="s">
        <v>2497</v>
      </c>
      <c r="F698" s="832" t="s">
        <v>2477</v>
      </c>
      <c r="G698" s="832" t="s">
        <v>2863</v>
      </c>
      <c r="H698" s="832" t="s">
        <v>567</v>
      </c>
      <c r="I698" s="832" t="s">
        <v>3379</v>
      </c>
      <c r="J698" s="832" t="s">
        <v>647</v>
      </c>
      <c r="K698" s="832" t="s">
        <v>3380</v>
      </c>
      <c r="L698" s="835">
        <v>35.25</v>
      </c>
      <c r="M698" s="835">
        <v>70.5</v>
      </c>
      <c r="N698" s="832">
        <v>2</v>
      </c>
      <c r="O698" s="836">
        <v>1</v>
      </c>
      <c r="P698" s="835"/>
      <c r="Q698" s="837">
        <v>0</v>
      </c>
      <c r="R698" s="832"/>
      <c r="S698" s="837">
        <v>0</v>
      </c>
      <c r="T698" s="836"/>
      <c r="U698" s="838">
        <v>0</v>
      </c>
    </row>
    <row r="699" spans="1:21" ht="14.4" customHeight="1" x14ac:dyDescent="0.3">
      <c r="A699" s="831">
        <v>30</v>
      </c>
      <c r="B699" s="832" t="s">
        <v>2476</v>
      </c>
      <c r="C699" s="832" t="s">
        <v>2484</v>
      </c>
      <c r="D699" s="833" t="s">
        <v>3515</v>
      </c>
      <c r="E699" s="834" t="s">
        <v>2497</v>
      </c>
      <c r="F699" s="832" t="s">
        <v>2477</v>
      </c>
      <c r="G699" s="832" t="s">
        <v>2618</v>
      </c>
      <c r="H699" s="832" t="s">
        <v>567</v>
      </c>
      <c r="I699" s="832" t="s">
        <v>3381</v>
      </c>
      <c r="J699" s="832" t="s">
        <v>2867</v>
      </c>
      <c r="K699" s="832" t="s">
        <v>2043</v>
      </c>
      <c r="L699" s="835">
        <v>29.02</v>
      </c>
      <c r="M699" s="835">
        <v>87.06</v>
      </c>
      <c r="N699" s="832">
        <v>3</v>
      </c>
      <c r="O699" s="836">
        <v>0.5</v>
      </c>
      <c r="P699" s="835">
        <v>87.06</v>
      </c>
      <c r="Q699" s="837">
        <v>1</v>
      </c>
      <c r="R699" s="832">
        <v>3</v>
      </c>
      <c r="S699" s="837">
        <v>1</v>
      </c>
      <c r="T699" s="836">
        <v>0.5</v>
      </c>
      <c r="U699" s="838">
        <v>1</v>
      </c>
    </row>
    <row r="700" spans="1:21" ht="14.4" customHeight="1" x14ac:dyDescent="0.3">
      <c r="A700" s="831">
        <v>30</v>
      </c>
      <c r="B700" s="832" t="s">
        <v>2476</v>
      </c>
      <c r="C700" s="832" t="s">
        <v>2484</v>
      </c>
      <c r="D700" s="833" t="s">
        <v>3515</v>
      </c>
      <c r="E700" s="834" t="s">
        <v>2497</v>
      </c>
      <c r="F700" s="832" t="s">
        <v>2477</v>
      </c>
      <c r="G700" s="832" t="s">
        <v>2622</v>
      </c>
      <c r="H700" s="832" t="s">
        <v>567</v>
      </c>
      <c r="I700" s="832" t="s">
        <v>2874</v>
      </c>
      <c r="J700" s="832" t="s">
        <v>2875</v>
      </c>
      <c r="K700" s="832" t="s">
        <v>2876</v>
      </c>
      <c r="L700" s="835">
        <v>115.18</v>
      </c>
      <c r="M700" s="835">
        <v>115.18</v>
      </c>
      <c r="N700" s="832">
        <v>1</v>
      </c>
      <c r="O700" s="836">
        <v>1</v>
      </c>
      <c r="P700" s="835"/>
      <c r="Q700" s="837">
        <v>0</v>
      </c>
      <c r="R700" s="832"/>
      <c r="S700" s="837">
        <v>0</v>
      </c>
      <c r="T700" s="836"/>
      <c r="U700" s="838">
        <v>0</v>
      </c>
    </row>
    <row r="701" spans="1:21" ht="14.4" customHeight="1" x14ac:dyDescent="0.3">
      <c r="A701" s="831">
        <v>30</v>
      </c>
      <c r="B701" s="832" t="s">
        <v>2476</v>
      </c>
      <c r="C701" s="832" t="s">
        <v>2484</v>
      </c>
      <c r="D701" s="833" t="s">
        <v>3515</v>
      </c>
      <c r="E701" s="834" t="s">
        <v>2497</v>
      </c>
      <c r="F701" s="832" t="s">
        <v>2477</v>
      </c>
      <c r="G701" s="832" t="s">
        <v>2622</v>
      </c>
      <c r="H701" s="832" t="s">
        <v>567</v>
      </c>
      <c r="I701" s="832" t="s">
        <v>3382</v>
      </c>
      <c r="J701" s="832" t="s">
        <v>904</v>
      </c>
      <c r="K701" s="832" t="s">
        <v>2878</v>
      </c>
      <c r="L701" s="835">
        <v>103.67</v>
      </c>
      <c r="M701" s="835">
        <v>103.67</v>
      </c>
      <c r="N701" s="832">
        <v>1</v>
      </c>
      <c r="O701" s="836">
        <v>0.5</v>
      </c>
      <c r="P701" s="835">
        <v>103.67</v>
      </c>
      <c r="Q701" s="837">
        <v>1</v>
      </c>
      <c r="R701" s="832">
        <v>1</v>
      </c>
      <c r="S701" s="837">
        <v>1</v>
      </c>
      <c r="T701" s="836">
        <v>0.5</v>
      </c>
      <c r="U701" s="838">
        <v>1</v>
      </c>
    </row>
    <row r="702" spans="1:21" ht="14.4" customHeight="1" x14ac:dyDescent="0.3">
      <c r="A702" s="831">
        <v>30</v>
      </c>
      <c r="B702" s="832" t="s">
        <v>2476</v>
      </c>
      <c r="C702" s="832" t="s">
        <v>2484</v>
      </c>
      <c r="D702" s="833" t="s">
        <v>3515</v>
      </c>
      <c r="E702" s="834" t="s">
        <v>2497</v>
      </c>
      <c r="F702" s="832" t="s">
        <v>2477</v>
      </c>
      <c r="G702" s="832" t="s">
        <v>2625</v>
      </c>
      <c r="H702" s="832" t="s">
        <v>595</v>
      </c>
      <c r="I702" s="832" t="s">
        <v>1896</v>
      </c>
      <c r="J702" s="832" t="s">
        <v>1894</v>
      </c>
      <c r="K702" s="832" t="s">
        <v>1897</v>
      </c>
      <c r="L702" s="835">
        <v>57.6</v>
      </c>
      <c r="M702" s="835">
        <v>57.6</v>
      </c>
      <c r="N702" s="832">
        <v>1</v>
      </c>
      <c r="O702" s="836">
        <v>0.5</v>
      </c>
      <c r="P702" s="835"/>
      <c r="Q702" s="837">
        <v>0</v>
      </c>
      <c r="R702" s="832"/>
      <c r="S702" s="837">
        <v>0</v>
      </c>
      <c r="T702" s="836"/>
      <c r="U702" s="838">
        <v>0</v>
      </c>
    </row>
    <row r="703" spans="1:21" ht="14.4" customHeight="1" x14ac:dyDescent="0.3">
      <c r="A703" s="831">
        <v>30</v>
      </c>
      <c r="B703" s="832" t="s">
        <v>2476</v>
      </c>
      <c r="C703" s="832" t="s">
        <v>2484</v>
      </c>
      <c r="D703" s="833" t="s">
        <v>3515</v>
      </c>
      <c r="E703" s="834" t="s">
        <v>2497</v>
      </c>
      <c r="F703" s="832" t="s">
        <v>2477</v>
      </c>
      <c r="G703" s="832" t="s">
        <v>2627</v>
      </c>
      <c r="H703" s="832" t="s">
        <v>595</v>
      </c>
      <c r="I703" s="832" t="s">
        <v>2384</v>
      </c>
      <c r="J703" s="832" t="s">
        <v>2048</v>
      </c>
      <c r="K703" s="832" t="s">
        <v>2385</v>
      </c>
      <c r="L703" s="835">
        <v>352.37</v>
      </c>
      <c r="M703" s="835">
        <v>352.37</v>
      </c>
      <c r="N703" s="832">
        <v>1</v>
      </c>
      <c r="O703" s="836">
        <v>0.5</v>
      </c>
      <c r="P703" s="835"/>
      <c r="Q703" s="837">
        <v>0</v>
      </c>
      <c r="R703" s="832"/>
      <c r="S703" s="837">
        <v>0</v>
      </c>
      <c r="T703" s="836"/>
      <c r="U703" s="838">
        <v>0</v>
      </c>
    </row>
    <row r="704" spans="1:21" ht="14.4" customHeight="1" x14ac:dyDescent="0.3">
      <c r="A704" s="831">
        <v>30</v>
      </c>
      <c r="B704" s="832" t="s">
        <v>2476</v>
      </c>
      <c r="C704" s="832" t="s">
        <v>2484</v>
      </c>
      <c r="D704" s="833" t="s">
        <v>3515</v>
      </c>
      <c r="E704" s="834" t="s">
        <v>2497</v>
      </c>
      <c r="F704" s="832" t="s">
        <v>2477</v>
      </c>
      <c r="G704" s="832" t="s">
        <v>2627</v>
      </c>
      <c r="H704" s="832" t="s">
        <v>595</v>
      </c>
      <c r="I704" s="832" t="s">
        <v>3383</v>
      </c>
      <c r="J704" s="832" t="s">
        <v>2048</v>
      </c>
      <c r="K704" s="832" t="s">
        <v>3384</v>
      </c>
      <c r="L704" s="835">
        <v>704.73</v>
      </c>
      <c r="M704" s="835">
        <v>704.73</v>
      </c>
      <c r="N704" s="832">
        <v>1</v>
      </c>
      <c r="O704" s="836">
        <v>0.5</v>
      </c>
      <c r="P704" s="835">
        <v>704.73</v>
      </c>
      <c r="Q704" s="837">
        <v>1</v>
      </c>
      <c r="R704" s="832">
        <v>1</v>
      </c>
      <c r="S704" s="837">
        <v>1</v>
      </c>
      <c r="T704" s="836">
        <v>0.5</v>
      </c>
      <c r="U704" s="838">
        <v>1</v>
      </c>
    </row>
    <row r="705" spans="1:21" ht="14.4" customHeight="1" x14ac:dyDescent="0.3">
      <c r="A705" s="831">
        <v>30</v>
      </c>
      <c r="B705" s="832" t="s">
        <v>2476</v>
      </c>
      <c r="C705" s="832" t="s">
        <v>2484</v>
      </c>
      <c r="D705" s="833" t="s">
        <v>3515</v>
      </c>
      <c r="E705" s="834" t="s">
        <v>2497</v>
      </c>
      <c r="F705" s="832" t="s">
        <v>2477</v>
      </c>
      <c r="G705" s="832" t="s">
        <v>2628</v>
      </c>
      <c r="H705" s="832" t="s">
        <v>567</v>
      </c>
      <c r="I705" s="832" t="s">
        <v>2886</v>
      </c>
      <c r="J705" s="832" t="s">
        <v>2630</v>
      </c>
      <c r="K705" s="832" t="s">
        <v>2887</v>
      </c>
      <c r="L705" s="835">
        <v>218.62</v>
      </c>
      <c r="M705" s="835">
        <v>874.48</v>
      </c>
      <c r="N705" s="832">
        <v>4</v>
      </c>
      <c r="O705" s="836">
        <v>2</v>
      </c>
      <c r="P705" s="835">
        <v>218.62</v>
      </c>
      <c r="Q705" s="837">
        <v>0.25</v>
      </c>
      <c r="R705" s="832">
        <v>1</v>
      </c>
      <c r="S705" s="837">
        <v>0.25</v>
      </c>
      <c r="T705" s="836">
        <v>0.5</v>
      </c>
      <c r="U705" s="838">
        <v>0.25</v>
      </c>
    </row>
    <row r="706" spans="1:21" ht="14.4" customHeight="1" x14ac:dyDescent="0.3">
      <c r="A706" s="831">
        <v>30</v>
      </c>
      <c r="B706" s="832" t="s">
        <v>2476</v>
      </c>
      <c r="C706" s="832" t="s">
        <v>2484</v>
      </c>
      <c r="D706" s="833" t="s">
        <v>3515</v>
      </c>
      <c r="E706" s="834" t="s">
        <v>2497</v>
      </c>
      <c r="F706" s="832" t="s">
        <v>2477</v>
      </c>
      <c r="G706" s="832" t="s">
        <v>2628</v>
      </c>
      <c r="H706" s="832" t="s">
        <v>567</v>
      </c>
      <c r="I706" s="832" t="s">
        <v>2888</v>
      </c>
      <c r="J706" s="832" t="s">
        <v>2630</v>
      </c>
      <c r="K706" s="832" t="s">
        <v>2889</v>
      </c>
      <c r="L706" s="835">
        <v>437.23</v>
      </c>
      <c r="M706" s="835">
        <v>1748.92</v>
      </c>
      <c r="N706" s="832">
        <v>4</v>
      </c>
      <c r="O706" s="836">
        <v>2.5</v>
      </c>
      <c r="P706" s="835">
        <v>1311.69</v>
      </c>
      <c r="Q706" s="837">
        <v>0.75</v>
      </c>
      <c r="R706" s="832">
        <v>3</v>
      </c>
      <c r="S706" s="837">
        <v>0.75</v>
      </c>
      <c r="T706" s="836">
        <v>1.5</v>
      </c>
      <c r="U706" s="838">
        <v>0.6</v>
      </c>
    </row>
    <row r="707" spans="1:21" ht="14.4" customHeight="1" x14ac:dyDescent="0.3">
      <c r="A707" s="831">
        <v>30</v>
      </c>
      <c r="B707" s="832" t="s">
        <v>2476</v>
      </c>
      <c r="C707" s="832" t="s">
        <v>2484</v>
      </c>
      <c r="D707" s="833" t="s">
        <v>3515</v>
      </c>
      <c r="E707" s="834" t="s">
        <v>2497</v>
      </c>
      <c r="F707" s="832" t="s">
        <v>2477</v>
      </c>
      <c r="G707" s="832" t="s">
        <v>2632</v>
      </c>
      <c r="H707" s="832" t="s">
        <v>595</v>
      </c>
      <c r="I707" s="832" t="s">
        <v>2033</v>
      </c>
      <c r="J707" s="832" t="s">
        <v>2032</v>
      </c>
      <c r="K707" s="832" t="s">
        <v>2034</v>
      </c>
      <c r="L707" s="835">
        <v>10.34</v>
      </c>
      <c r="M707" s="835">
        <v>41.36</v>
      </c>
      <c r="N707" s="832">
        <v>4</v>
      </c>
      <c r="O707" s="836">
        <v>0.5</v>
      </c>
      <c r="P707" s="835">
        <v>41.36</v>
      </c>
      <c r="Q707" s="837">
        <v>1</v>
      </c>
      <c r="R707" s="832">
        <v>4</v>
      </c>
      <c r="S707" s="837">
        <v>1</v>
      </c>
      <c r="T707" s="836">
        <v>0.5</v>
      </c>
      <c r="U707" s="838">
        <v>1</v>
      </c>
    </row>
    <row r="708" spans="1:21" ht="14.4" customHeight="1" x14ac:dyDescent="0.3">
      <c r="A708" s="831">
        <v>30</v>
      </c>
      <c r="B708" s="832" t="s">
        <v>2476</v>
      </c>
      <c r="C708" s="832" t="s">
        <v>2484</v>
      </c>
      <c r="D708" s="833" t="s">
        <v>3515</v>
      </c>
      <c r="E708" s="834" t="s">
        <v>2497</v>
      </c>
      <c r="F708" s="832" t="s">
        <v>2477</v>
      </c>
      <c r="G708" s="832" t="s">
        <v>3385</v>
      </c>
      <c r="H708" s="832" t="s">
        <v>567</v>
      </c>
      <c r="I708" s="832" t="s">
        <v>3386</v>
      </c>
      <c r="J708" s="832" t="s">
        <v>3387</v>
      </c>
      <c r="K708" s="832" t="s">
        <v>3388</v>
      </c>
      <c r="L708" s="835">
        <v>170.77</v>
      </c>
      <c r="M708" s="835">
        <v>170.77</v>
      </c>
      <c r="N708" s="832">
        <v>1</v>
      </c>
      <c r="O708" s="836">
        <v>0.5</v>
      </c>
      <c r="P708" s="835">
        <v>170.77</v>
      </c>
      <c r="Q708" s="837">
        <v>1</v>
      </c>
      <c r="R708" s="832">
        <v>1</v>
      </c>
      <c r="S708" s="837">
        <v>1</v>
      </c>
      <c r="T708" s="836">
        <v>0.5</v>
      </c>
      <c r="U708" s="838">
        <v>1</v>
      </c>
    </row>
    <row r="709" spans="1:21" ht="14.4" customHeight="1" x14ac:dyDescent="0.3">
      <c r="A709" s="831">
        <v>30</v>
      </c>
      <c r="B709" s="832" t="s">
        <v>2476</v>
      </c>
      <c r="C709" s="832" t="s">
        <v>2484</v>
      </c>
      <c r="D709" s="833" t="s">
        <v>3515</v>
      </c>
      <c r="E709" s="834" t="s">
        <v>2497</v>
      </c>
      <c r="F709" s="832" t="s">
        <v>2477</v>
      </c>
      <c r="G709" s="832" t="s">
        <v>3154</v>
      </c>
      <c r="H709" s="832" t="s">
        <v>567</v>
      </c>
      <c r="I709" s="832" t="s">
        <v>3155</v>
      </c>
      <c r="J709" s="832" t="s">
        <v>1229</v>
      </c>
      <c r="K709" s="832" t="s">
        <v>3156</v>
      </c>
      <c r="L709" s="835">
        <v>316.33</v>
      </c>
      <c r="M709" s="835">
        <v>316.33</v>
      </c>
      <c r="N709" s="832">
        <v>1</v>
      </c>
      <c r="O709" s="836">
        <v>0.5</v>
      </c>
      <c r="P709" s="835">
        <v>316.33</v>
      </c>
      <c r="Q709" s="837">
        <v>1</v>
      </c>
      <c r="R709" s="832">
        <v>1</v>
      </c>
      <c r="S709" s="837">
        <v>1</v>
      </c>
      <c r="T709" s="836">
        <v>0.5</v>
      </c>
      <c r="U709" s="838">
        <v>1</v>
      </c>
    </row>
    <row r="710" spans="1:21" ht="14.4" customHeight="1" x14ac:dyDescent="0.3">
      <c r="A710" s="831">
        <v>30</v>
      </c>
      <c r="B710" s="832" t="s">
        <v>2476</v>
      </c>
      <c r="C710" s="832" t="s">
        <v>2484</v>
      </c>
      <c r="D710" s="833" t="s">
        <v>3515</v>
      </c>
      <c r="E710" s="834" t="s">
        <v>2497</v>
      </c>
      <c r="F710" s="832" t="s">
        <v>2477</v>
      </c>
      <c r="G710" s="832" t="s">
        <v>2910</v>
      </c>
      <c r="H710" s="832" t="s">
        <v>567</v>
      </c>
      <c r="I710" s="832" t="s">
        <v>2911</v>
      </c>
      <c r="J710" s="832" t="s">
        <v>2912</v>
      </c>
      <c r="K710" s="832" t="s">
        <v>2913</v>
      </c>
      <c r="L710" s="835">
        <v>352.3</v>
      </c>
      <c r="M710" s="835">
        <v>2466.1000000000004</v>
      </c>
      <c r="N710" s="832">
        <v>7</v>
      </c>
      <c r="O710" s="836">
        <v>2.5</v>
      </c>
      <c r="P710" s="835">
        <v>1409.2</v>
      </c>
      <c r="Q710" s="837">
        <v>0.5714285714285714</v>
      </c>
      <c r="R710" s="832">
        <v>4</v>
      </c>
      <c r="S710" s="837">
        <v>0.5714285714285714</v>
      </c>
      <c r="T710" s="836">
        <v>2</v>
      </c>
      <c r="U710" s="838">
        <v>0.8</v>
      </c>
    </row>
    <row r="711" spans="1:21" ht="14.4" customHeight="1" x14ac:dyDescent="0.3">
      <c r="A711" s="831">
        <v>30</v>
      </c>
      <c r="B711" s="832" t="s">
        <v>2476</v>
      </c>
      <c r="C711" s="832" t="s">
        <v>2484</v>
      </c>
      <c r="D711" s="833" t="s">
        <v>3515</v>
      </c>
      <c r="E711" s="834" t="s">
        <v>2497</v>
      </c>
      <c r="F711" s="832" t="s">
        <v>2477</v>
      </c>
      <c r="G711" s="832" t="s">
        <v>2633</v>
      </c>
      <c r="H711" s="832" t="s">
        <v>595</v>
      </c>
      <c r="I711" s="832" t="s">
        <v>3161</v>
      </c>
      <c r="J711" s="832" t="s">
        <v>2086</v>
      </c>
      <c r="K711" s="832" t="s">
        <v>730</v>
      </c>
      <c r="L711" s="835">
        <v>93.18</v>
      </c>
      <c r="M711" s="835">
        <v>279.54000000000002</v>
      </c>
      <c r="N711" s="832">
        <v>3</v>
      </c>
      <c r="O711" s="836">
        <v>0.5</v>
      </c>
      <c r="P711" s="835">
        <v>279.54000000000002</v>
      </c>
      <c r="Q711" s="837">
        <v>1</v>
      </c>
      <c r="R711" s="832">
        <v>3</v>
      </c>
      <c r="S711" s="837">
        <v>1</v>
      </c>
      <c r="T711" s="836">
        <v>0.5</v>
      </c>
      <c r="U711" s="838">
        <v>1</v>
      </c>
    </row>
    <row r="712" spans="1:21" ht="14.4" customHeight="1" x14ac:dyDescent="0.3">
      <c r="A712" s="831">
        <v>30</v>
      </c>
      <c r="B712" s="832" t="s">
        <v>2476</v>
      </c>
      <c r="C712" s="832" t="s">
        <v>2484</v>
      </c>
      <c r="D712" s="833" t="s">
        <v>3515</v>
      </c>
      <c r="E712" s="834" t="s">
        <v>2497</v>
      </c>
      <c r="F712" s="832" t="s">
        <v>2477</v>
      </c>
      <c r="G712" s="832" t="s">
        <v>2633</v>
      </c>
      <c r="H712" s="832" t="s">
        <v>567</v>
      </c>
      <c r="I712" s="832" t="s">
        <v>3389</v>
      </c>
      <c r="J712" s="832" t="s">
        <v>3390</v>
      </c>
      <c r="K712" s="832" t="s">
        <v>2301</v>
      </c>
      <c r="L712" s="835">
        <v>279.52999999999997</v>
      </c>
      <c r="M712" s="835">
        <v>559.05999999999995</v>
      </c>
      <c r="N712" s="832">
        <v>2</v>
      </c>
      <c r="O712" s="836">
        <v>1</v>
      </c>
      <c r="P712" s="835">
        <v>279.52999999999997</v>
      </c>
      <c r="Q712" s="837">
        <v>0.5</v>
      </c>
      <c r="R712" s="832">
        <v>1</v>
      </c>
      <c r="S712" s="837">
        <v>0.5</v>
      </c>
      <c r="T712" s="836">
        <v>0.5</v>
      </c>
      <c r="U712" s="838">
        <v>0.5</v>
      </c>
    </row>
    <row r="713" spans="1:21" ht="14.4" customHeight="1" x14ac:dyDescent="0.3">
      <c r="A713" s="831">
        <v>30</v>
      </c>
      <c r="B713" s="832" t="s">
        <v>2476</v>
      </c>
      <c r="C713" s="832" t="s">
        <v>2484</v>
      </c>
      <c r="D713" s="833" t="s">
        <v>3515</v>
      </c>
      <c r="E713" s="834" t="s">
        <v>2497</v>
      </c>
      <c r="F713" s="832" t="s">
        <v>2477</v>
      </c>
      <c r="G713" s="832" t="s">
        <v>2633</v>
      </c>
      <c r="H713" s="832" t="s">
        <v>567</v>
      </c>
      <c r="I713" s="832" t="s">
        <v>3391</v>
      </c>
      <c r="J713" s="832" t="s">
        <v>3390</v>
      </c>
      <c r="K713" s="832" t="s">
        <v>730</v>
      </c>
      <c r="L713" s="835">
        <v>93.18</v>
      </c>
      <c r="M713" s="835">
        <v>93.18</v>
      </c>
      <c r="N713" s="832">
        <v>1</v>
      </c>
      <c r="O713" s="836">
        <v>0.5</v>
      </c>
      <c r="P713" s="835"/>
      <c r="Q713" s="837">
        <v>0</v>
      </c>
      <c r="R713" s="832"/>
      <c r="S713" s="837">
        <v>0</v>
      </c>
      <c r="T713" s="836"/>
      <c r="U713" s="838">
        <v>0</v>
      </c>
    </row>
    <row r="714" spans="1:21" ht="14.4" customHeight="1" x14ac:dyDescent="0.3">
      <c r="A714" s="831">
        <v>30</v>
      </c>
      <c r="B714" s="832" t="s">
        <v>2476</v>
      </c>
      <c r="C714" s="832" t="s">
        <v>2484</v>
      </c>
      <c r="D714" s="833" t="s">
        <v>3515</v>
      </c>
      <c r="E714" s="834" t="s">
        <v>2497</v>
      </c>
      <c r="F714" s="832" t="s">
        <v>2477</v>
      </c>
      <c r="G714" s="832" t="s">
        <v>2633</v>
      </c>
      <c r="H714" s="832" t="s">
        <v>567</v>
      </c>
      <c r="I714" s="832" t="s">
        <v>3392</v>
      </c>
      <c r="J714" s="832" t="s">
        <v>3393</v>
      </c>
      <c r="K714" s="832" t="s">
        <v>2301</v>
      </c>
      <c r="L714" s="835">
        <v>279.52999999999997</v>
      </c>
      <c r="M714" s="835">
        <v>279.52999999999997</v>
      </c>
      <c r="N714" s="832">
        <v>1</v>
      </c>
      <c r="O714" s="836">
        <v>0.5</v>
      </c>
      <c r="P714" s="835">
        <v>279.52999999999997</v>
      </c>
      <c r="Q714" s="837">
        <v>1</v>
      </c>
      <c r="R714" s="832">
        <v>1</v>
      </c>
      <c r="S714" s="837">
        <v>1</v>
      </c>
      <c r="T714" s="836">
        <v>0.5</v>
      </c>
      <c r="U714" s="838">
        <v>1</v>
      </c>
    </row>
    <row r="715" spans="1:21" ht="14.4" customHeight="1" x14ac:dyDescent="0.3">
      <c r="A715" s="831">
        <v>30</v>
      </c>
      <c r="B715" s="832" t="s">
        <v>2476</v>
      </c>
      <c r="C715" s="832" t="s">
        <v>2484</v>
      </c>
      <c r="D715" s="833" t="s">
        <v>3515</v>
      </c>
      <c r="E715" s="834" t="s">
        <v>2497</v>
      </c>
      <c r="F715" s="832" t="s">
        <v>2477</v>
      </c>
      <c r="G715" s="832" t="s">
        <v>2921</v>
      </c>
      <c r="H715" s="832" t="s">
        <v>567</v>
      </c>
      <c r="I715" s="832" t="s">
        <v>2922</v>
      </c>
      <c r="J715" s="832" t="s">
        <v>995</v>
      </c>
      <c r="K715" s="832" t="s">
        <v>2923</v>
      </c>
      <c r="L715" s="835">
        <v>0</v>
      </c>
      <c r="M715" s="835">
        <v>0</v>
      </c>
      <c r="N715" s="832">
        <v>21</v>
      </c>
      <c r="O715" s="836">
        <v>4</v>
      </c>
      <c r="P715" s="835">
        <v>0</v>
      </c>
      <c r="Q715" s="837"/>
      <c r="R715" s="832">
        <v>18</v>
      </c>
      <c r="S715" s="837">
        <v>0.8571428571428571</v>
      </c>
      <c r="T715" s="836">
        <v>3.5</v>
      </c>
      <c r="U715" s="838">
        <v>0.875</v>
      </c>
    </row>
    <row r="716" spans="1:21" ht="14.4" customHeight="1" x14ac:dyDescent="0.3">
      <c r="A716" s="831">
        <v>30</v>
      </c>
      <c r="B716" s="832" t="s">
        <v>2476</v>
      </c>
      <c r="C716" s="832" t="s">
        <v>2484</v>
      </c>
      <c r="D716" s="833" t="s">
        <v>3515</v>
      </c>
      <c r="E716" s="834" t="s">
        <v>2497</v>
      </c>
      <c r="F716" s="832" t="s">
        <v>2477</v>
      </c>
      <c r="G716" s="832" t="s">
        <v>2637</v>
      </c>
      <c r="H716" s="832" t="s">
        <v>595</v>
      </c>
      <c r="I716" s="832" t="s">
        <v>2181</v>
      </c>
      <c r="J716" s="832" t="s">
        <v>1110</v>
      </c>
      <c r="K716" s="832" t="s">
        <v>1112</v>
      </c>
      <c r="L716" s="835">
        <v>0</v>
      </c>
      <c r="M716" s="835">
        <v>0</v>
      </c>
      <c r="N716" s="832">
        <v>3</v>
      </c>
      <c r="O716" s="836">
        <v>0.5</v>
      </c>
      <c r="P716" s="835"/>
      <c r="Q716" s="837"/>
      <c r="R716" s="832"/>
      <c r="S716" s="837">
        <v>0</v>
      </c>
      <c r="T716" s="836"/>
      <c r="U716" s="838">
        <v>0</v>
      </c>
    </row>
    <row r="717" spans="1:21" ht="14.4" customHeight="1" x14ac:dyDescent="0.3">
      <c r="A717" s="831">
        <v>30</v>
      </c>
      <c r="B717" s="832" t="s">
        <v>2476</v>
      </c>
      <c r="C717" s="832" t="s">
        <v>2484</v>
      </c>
      <c r="D717" s="833" t="s">
        <v>3515</v>
      </c>
      <c r="E717" s="834" t="s">
        <v>2497</v>
      </c>
      <c r="F717" s="832" t="s">
        <v>2477</v>
      </c>
      <c r="G717" s="832" t="s">
        <v>2961</v>
      </c>
      <c r="H717" s="832" t="s">
        <v>567</v>
      </c>
      <c r="I717" s="832" t="s">
        <v>2962</v>
      </c>
      <c r="J717" s="832" t="s">
        <v>709</v>
      </c>
      <c r="K717" s="832" t="s">
        <v>2963</v>
      </c>
      <c r="L717" s="835">
        <v>311.02</v>
      </c>
      <c r="M717" s="835">
        <v>933.06</v>
      </c>
      <c r="N717" s="832">
        <v>3</v>
      </c>
      <c r="O717" s="836">
        <v>1.5</v>
      </c>
      <c r="P717" s="835"/>
      <c r="Q717" s="837">
        <v>0</v>
      </c>
      <c r="R717" s="832"/>
      <c r="S717" s="837">
        <v>0</v>
      </c>
      <c r="T717" s="836"/>
      <c r="U717" s="838">
        <v>0</v>
      </c>
    </row>
    <row r="718" spans="1:21" ht="14.4" customHeight="1" x14ac:dyDescent="0.3">
      <c r="A718" s="831">
        <v>30</v>
      </c>
      <c r="B718" s="832" t="s">
        <v>2476</v>
      </c>
      <c r="C718" s="832" t="s">
        <v>2484</v>
      </c>
      <c r="D718" s="833" t="s">
        <v>3515</v>
      </c>
      <c r="E718" s="834" t="s">
        <v>2497</v>
      </c>
      <c r="F718" s="832" t="s">
        <v>2477</v>
      </c>
      <c r="G718" s="832" t="s">
        <v>2964</v>
      </c>
      <c r="H718" s="832" t="s">
        <v>595</v>
      </c>
      <c r="I718" s="832" t="s">
        <v>3394</v>
      </c>
      <c r="J718" s="832" t="s">
        <v>724</v>
      </c>
      <c r="K718" s="832" t="s">
        <v>3395</v>
      </c>
      <c r="L718" s="835">
        <v>0</v>
      </c>
      <c r="M718" s="835">
        <v>0</v>
      </c>
      <c r="N718" s="832">
        <v>1</v>
      </c>
      <c r="O718" s="836">
        <v>0.5</v>
      </c>
      <c r="P718" s="835"/>
      <c r="Q718" s="837"/>
      <c r="R718" s="832"/>
      <c r="S718" s="837">
        <v>0</v>
      </c>
      <c r="T718" s="836"/>
      <c r="U718" s="838">
        <v>0</v>
      </c>
    </row>
    <row r="719" spans="1:21" ht="14.4" customHeight="1" x14ac:dyDescent="0.3">
      <c r="A719" s="831">
        <v>30</v>
      </c>
      <c r="B719" s="832" t="s">
        <v>2476</v>
      </c>
      <c r="C719" s="832" t="s">
        <v>2484</v>
      </c>
      <c r="D719" s="833" t="s">
        <v>3515</v>
      </c>
      <c r="E719" s="834" t="s">
        <v>2497</v>
      </c>
      <c r="F719" s="832" t="s">
        <v>2477</v>
      </c>
      <c r="G719" s="832" t="s">
        <v>2670</v>
      </c>
      <c r="H719" s="832" t="s">
        <v>567</v>
      </c>
      <c r="I719" s="832" t="s">
        <v>2671</v>
      </c>
      <c r="J719" s="832" t="s">
        <v>1333</v>
      </c>
      <c r="K719" s="832" t="s">
        <v>2672</v>
      </c>
      <c r="L719" s="835">
        <v>0</v>
      </c>
      <c r="M719" s="835">
        <v>0</v>
      </c>
      <c r="N719" s="832">
        <v>1</v>
      </c>
      <c r="O719" s="836">
        <v>0.5</v>
      </c>
      <c r="P719" s="835">
        <v>0</v>
      </c>
      <c r="Q719" s="837"/>
      <c r="R719" s="832">
        <v>1</v>
      </c>
      <c r="S719" s="837">
        <v>1</v>
      </c>
      <c r="T719" s="836">
        <v>0.5</v>
      </c>
      <c r="U719" s="838">
        <v>1</v>
      </c>
    </row>
    <row r="720" spans="1:21" ht="14.4" customHeight="1" x14ac:dyDescent="0.3">
      <c r="A720" s="831">
        <v>30</v>
      </c>
      <c r="B720" s="832" t="s">
        <v>2476</v>
      </c>
      <c r="C720" s="832" t="s">
        <v>2484</v>
      </c>
      <c r="D720" s="833" t="s">
        <v>3515</v>
      </c>
      <c r="E720" s="834" t="s">
        <v>2497</v>
      </c>
      <c r="F720" s="832" t="s">
        <v>2477</v>
      </c>
      <c r="G720" s="832" t="s">
        <v>2670</v>
      </c>
      <c r="H720" s="832" t="s">
        <v>595</v>
      </c>
      <c r="I720" s="832" t="s">
        <v>2238</v>
      </c>
      <c r="J720" s="832" t="s">
        <v>1333</v>
      </c>
      <c r="K720" s="832" t="s">
        <v>2239</v>
      </c>
      <c r="L720" s="835">
        <v>0</v>
      </c>
      <c r="M720" s="835">
        <v>0</v>
      </c>
      <c r="N720" s="832">
        <v>1</v>
      </c>
      <c r="O720" s="836">
        <v>0.5</v>
      </c>
      <c r="P720" s="835">
        <v>0</v>
      </c>
      <c r="Q720" s="837"/>
      <c r="R720" s="832">
        <v>1</v>
      </c>
      <c r="S720" s="837">
        <v>1</v>
      </c>
      <c r="T720" s="836">
        <v>0.5</v>
      </c>
      <c r="U720" s="838">
        <v>1</v>
      </c>
    </row>
    <row r="721" spans="1:21" ht="14.4" customHeight="1" x14ac:dyDescent="0.3">
      <c r="A721" s="831">
        <v>30</v>
      </c>
      <c r="B721" s="832" t="s">
        <v>2476</v>
      </c>
      <c r="C721" s="832" t="s">
        <v>2484</v>
      </c>
      <c r="D721" s="833" t="s">
        <v>3515</v>
      </c>
      <c r="E721" s="834" t="s">
        <v>2497</v>
      </c>
      <c r="F721" s="832" t="s">
        <v>2477</v>
      </c>
      <c r="G721" s="832" t="s">
        <v>2670</v>
      </c>
      <c r="H721" s="832" t="s">
        <v>567</v>
      </c>
      <c r="I721" s="832" t="s">
        <v>3396</v>
      </c>
      <c r="J721" s="832" t="s">
        <v>3268</v>
      </c>
      <c r="K721" s="832" t="s">
        <v>2672</v>
      </c>
      <c r="L721" s="835">
        <v>0</v>
      </c>
      <c r="M721" s="835">
        <v>0</v>
      </c>
      <c r="N721" s="832">
        <v>1</v>
      </c>
      <c r="O721" s="836">
        <v>1</v>
      </c>
      <c r="P721" s="835"/>
      <c r="Q721" s="837"/>
      <c r="R721" s="832"/>
      <c r="S721" s="837">
        <v>0</v>
      </c>
      <c r="T721" s="836"/>
      <c r="U721" s="838">
        <v>0</v>
      </c>
    </row>
    <row r="722" spans="1:21" ht="14.4" customHeight="1" x14ac:dyDescent="0.3">
      <c r="A722" s="831">
        <v>30</v>
      </c>
      <c r="B722" s="832" t="s">
        <v>2476</v>
      </c>
      <c r="C722" s="832" t="s">
        <v>2484</v>
      </c>
      <c r="D722" s="833" t="s">
        <v>3515</v>
      </c>
      <c r="E722" s="834" t="s">
        <v>2497</v>
      </c>
      <c r="F722" s="832" t="s">
        <v>2477</v>
      </c>
      <c r="G722" s="832" t="s">
        <v>2670</v>
      </c>
      <c r="H722" s="832" t="s">
        <v>567</v>
      </c>
      <c r="I722" s="832" t="s">
        <v>3267</v>
      </c>
      <c r="J722" s="832" t="s">
        <v>3268</v>
      </c>
      <c r="K722" s="832" t="s">
        <v>2249</v>
      </c>
      <c r="L722" s="835">
        <v>0</v>
      </c>
      <c r="M722" s="835">
        <v>0</v>
      </c>
      <c r="N722" s="832">
        <v>1</v>
      </c>
      <c r="O722" s="836">
        <v>1</v>
      </c>
      <c r="P722" s="835"/>
      <c r="Q722" s="837"/>
      <c r="R722" s="832"/>
      <c r="S722" s="837">
        <v>0</v>
      </c>
      <c r="T722" s="836"/>
      <c r="U722" s="838">
        <v>0</v>
      </c>
    </row>
    <row r="723" spans="1:21" ht="14.4" customHeight="1" x14ac:dyDescent="0.3">
      <c r="A723" s="831">
        <v>30</v>
      </c>
      <c r="B723" s="832" t="s">
        <v>2476</v>
      </c>
      <c r="C723" s="832" t="s">
        <v>2484</v>
      </c>
      <c r="D723" s="833" t="s">
        <v>3515</v>
      </c>
      <c r="E723" s="834" t="s">
        <v>2497</v>
      </c>
      <c r="F723" s="832" t="s">
        <v>2477</v>
      </c>
      <c r="G723" s="832" t="s">
        <v>2673</v>
      </c>
      <c r="H723" s="832" t="s">
        <v>595</v>
      </c>
      <c r="I723" s="832" t="s">
        <v>2674</v>
      </c>
      <c r="J723" s="832" t="s">
        <v>1538</v>
      </c>
      <c r="K723" s="832" t="s">
        <v>2675</v>
      </c>
      <c r="L723" s="835">
        <v>2376.9299999999998</v>
      </c>
      <c r="M723" s="835">
        <v>7130.7899999999991</v>
      </c>
      <c r="N723" s="832">
        <v>3</v>
      </c>
      <c r="O723" s="836">
        <v>1</v>
      </c>
      <c r="P723" s="835"/>
      <c r="Q723" s="837">
        <v>0</v>
      </c>
      <c r="R723" s="832"/>
      <c r="S723" s="837">
        <v>0</v>
      </c>
      <c r="T723" s="836"/>
      <c r="U723" s="838">
        <v>0</v>
      </c>
    </row>
    <row r="724" spans="1:21" ht="14.4" customHeight="1" x14ac:dyDescent="0.3">
      <c r="A724" s="831">
        <v>30</v>
      </c>
      <c r="B724" s="832" t="s">
        <v>2476</v>
      </c>
      <c r="C724" s="832" t="s">
        <v>2484</v>
      </c>
      <c r="D724" s="833" t="s">
        <v>3515</v>
      </c>
      <c r="E724" s="834" t="s">
        <v>2497</v>
      </c>
      <c r="F724" s="832" t="s">
        <v>2477</v>
      </c>
      <c r="G724" s="832" t="s">
        <v>2981</v>
      </c>
      <c r="H724" s="832" t="s">
        <v>595</v>
      </c>
      <c r="I724" s="832" t="s">
        <v>2345</v>
      </c>
      <c r="J724" s="832" t="s">
        <v>1907</v>
      </c>
      <c r="K724" s="832" t="s">
        <v>2346</v>
      </c>
      <c r="L724" s="835">
        <v>414.07</v>
      </c>
      <c r="M724" s="835">
        <v>414.07</v>
      </c>
      <c r="N724" s="832">
        <v>1</v>
      </c>
      <c r="O724" s="836">
        <v>0.5</v>
      </c>
      <c r="P724" s="835">
        <v>414.07</v>
      </c>
      <c r="Q724" s="837">
        <v>1</v>
      </c>
      <c r="R724" s="832">
        <v>1</v>
      </c>
      <c r="S724" s="837">
        <v>1</v>
      </c>
      <c r="T724" s="836">
        <v>0.5</v>
      </c>
      <c r="U724" s="838">
        <v>1</v>
      </c>
    </row>
    <row r="725" spans="1:21" ht="14.4" customHeight="1" x14ac:dyDescent="0.3">
      <c r="A725" s="831">
        <v>30</v>
      </c>
      <c r="B725" s="832" t="s">
        <v>2476</v>
      </c>
      <c r="C725" s="832" t="s">
        <v>2484</v>
      </c>
      <c r="D725" s="833" t="s">
        <v>3515</v>
      </c>
      <c r="E725" s="834" t="s">
        <v>2497</v>
      </c>
      <c r="F725" s="832" t="s">
        <v>2477</v>
      </c>
      <c r="G725" s="832" t="s">
        <v>2996</v>
      </c>
      <c r="H725" s="832" t="s">
        <v>567</v>
      </c>
      <c r="I725" s="832" t="s">
        <v>3397</v>
      </c>
      <c r="J725" s="832" t="s">
        <v>991</v>
      </c>
      <c r="K725" s="832" t="s">
        <v>992</v>
      </c>
      <c r="L725" s="835">
        <v>374.79</v>
      </c>
      <c r="M725" s="835">
        <v>1873.95</v>
      </c>
      <c r="N725" s="832">
        <v>5</v>
      </c>
      <c r="O725" s="836">
        <v>0.5</v>
      </c>
      <c r="P725" s="835">
        <v>1873.95</v>
      </c>
      <c r="Q725" s="837">
        <v>1</v>
      </c>
      <c r="R725" s="832">
        <v>5</v>
      </c>
      <c r="S725" s="837">
        <v>1</v>
      </c>
      <c r="T725" s="836">
        <v>0.5</v>
      </c>
      <c r="U725" s="838">
        <v>1</v>
      </c>
    </row>
    <row r="726" spans="1:21" ht="14.4" customHeight="1" x14ac:dyDescent="0.3">
      <c r="A726" s="831">
        <v>30</v>
      </c>
      <c r="B726" s="832" t="s">
        <v>2476</v>
      </c>
      <c r="C726" s="832" t="s">
        <v>2484</v>
      </c>
      <c r="D726" s="833" t="s">
        <v>3515</v>
      </c>
      <c r="E726" s="834" t="s">
        <v>2497</v>
      </c>
      <c r="F726" s="832" t="s">
        <v>2477</v>
      </c>
      <c r="G726" s="832" t="s">
        <v>2680</v>
      </c>
      <c r="H726" s="832" t="s">
        <v>595</v>
      </c>
      <c r="I726" s="832" t="s">
        <v>2424</v>
      </c>
      <c r="J726" s="832" t="s">
        <v>2102</v>
      </c>
      <c r="K726" s="832" t="s">
        <v>2425</v>
      </c>
      <c r="L726" s="835">
        <v>74.08</v>
      </c>
      <c r="M726" s="835">
        <v>74.08</v>
      </c>
      <c r="N726" s="832">
        <v>1</v>
      </c>
      <c r="O726" s="836">
        <v>1</v>
      </c>
      <c r="P726" s="835"/>
      <c r="Q726" s="837">
        <v>0</v>
      </c>
      <c r="R726" s="832"/>
      <c r="S726" s="837">
        <v>0</v>
      </c>
      <c r="T726" s="836"/>
      <c r="U726" s="838">
        <v>0</v>
      </c>
    </row>
    <row r="727" spans="1:21" ht="14.4" customHeight="1" x14ac:dyDescent="0.3">
      <c r="A727" s="831">
        <v>30</v>
      </c>
      <c r="B727" s="832" t="s">
        <v>2476</v>
      </c>
      <c r="C727" s="832" t="s">
        <v>2484</v>
      </c>
      <c r="D727" s="833" t="s">
        <v>3515</v>
      </c>
      <c r="E727" s="834" t="s">
        <v>2497</v>
      </c>
      <c r="F727" s="832" t="s">
        <v>2477</v>
      </c>
      <c r="G727" s="832" t="s">
        <v>2680</v>
      </c>
      <c r="H727" s="832" t="s">
        <v>595</v>
      </c>
      <c r="I727" s="832" t="s">
        <v>2430</v>
      </c>
      <c r="J727" s="832" t="s">
        <v>2102</v>
      </c>
      <c r="K727" s="832" t="s">
        <v>2431</v>
      </c>
      <c r="L727" s="835">
        <v>63.14</v>
      </c>
      <c r="M727" s="835">
        <v>63.14</v>
      </c>
      <c r="N727" s="832">
        <v>1</v>
      </c>
      <c r="O727" s="836">
        <v>0.5</v>
      </c>
      <c r="P727" s="835"/>
      <c r="Q727" s="837">
        <v>0</v>
      </c>
      <c r="R727" s="832"/>
      <c r="S727" s="837">
        <v>0</v>
      </c>
      <c r="T727" s="836"/>
      <c r="U727" s="838">
        <v>0</v>
      </c>
    </row>
    <row r="728" spans="1:21" ht="14.4" customHeight="1" x14ac:dyDescent="0.3">
      <c r="A728" s="831">
        <v>30</v>
      </c>
      <c r="B728" s="832" t="s">
        <v>2476</v>
      </c>
      <c r="C728" s="832" t="s">
        <v>2484</v>
      </c>
      <c r="D728" s="833" t="s">
        <v>3515</v>
      </c>
      <c r="E728" s="834" t="s">
        <v>2497</v>
      </c>
      <c r="F728" s="832" t="s">
        <v>2477</v>
      </c>
      <c r="G728" s="832" t="s">
        <v>2680</v>
      </c>
      <c r="H728" s="832" t="s">
        <v>595</v>
      </c>
      <c r="I728" s="832" t="s">
        <v>3321</v>
      </c>
      <c r="J728" s="832" t="s">
        <v>2102</v>
      </c>
      <c r="K728" s="832" t="s">
        <v>3322</v>
      </c>
      <c r="L728" s="835">
        <v>126.27</v>
      </c>
      <c r="M728" s="835">
        <v>126.27</v>
      </c>
      <c r="N728" s="832">
        <v>1</v>
      </c>
      <c r="O728" s="836">
        <v>0.5</v>
      </c>
      <c r="P728" s="835"/>
      <c r="Q728" s="837">
        <v>0</v>
      </c>
      <c r="R728" s="832"/>
      <c r="S728" s="837">
        <v>0</v>
      </c>
      <c r="T728" s="836"/>
      <c r="U728" s="838">
        <v>0</v>
      </c>
    </row>
    <row r="729" spans="1:21" ht="14.4" customHeight="1" x14ac:dyDescent="0.3">
      <c r="A729" s="831">
        <v>30</v>
      </c>
      <c r="B729" s="832" t="s">
        <v>2476</v>
      </c>
      <c r="C729" s="832" t="s">
        <v>2484</v>
      </c>
      <c r="D729" s="833" t="s">
        <v>3515</v>
      </c>
      <c r="E729" s="834" t="s">
        <v>2497</v>
      </c>
      <c r="F729" s="832" t="s">
        <v>2477</v>
      </c>
      <c r="G729" s="832" t="s">
        <v>2680</v>
      </c>
      <c r="H729" s="832" t="s">
        <v>567</v>
      </c>
      <c r="I729" s="832" t="s">
        <v>2998</v>
      </c>
      <c r="J729" s="832" t="s">
        <v>2102</v>
      </c>
      <c r="K729" s="832" t="s">
        <v>2999</v>
      </c>
      <c r="L729" s="835">
        <v>84.18</v>
      </c>
      <c r="M729" s="835">
        <v>84.18</v>
      </c>
      <c r="N729" s="832">
        <v>1</v>
      </c>
      <c r="O729" s="836">
        <v>1</v>
      </c>
      <c r="P729" s="835"/>
      <c r="Q729" s="837">
        <v>0</v>
      </c>
      <c r="R729" s="832"/>
      <c r="S729" s="837">
        <v>0</v>
      </c>
      <c r="T729" s="836"/>
      <c r="U729" s="838">
        <v>0</v>
      </c>
    </row>
    <row r="730" spans="1:21" ht="14.4" customHeight="1" x14ac:dyDescent="0.3">
      <c r="A730" s="831">
        <v>30</v>
      </c>
      <c r="B730" s="832" t="s">
        <v>2476</v>
      </c>
      <c r="C730" s="832" t="s">
        <v>2484</v>
      </c>
      <c r="D730" s="833" t="s">
        <v>3515</v>
      </c>
      <c r="E730" s="834" t="s">
        <v>2497</v>
      </c>
      <c r="F730" s="832" t="s">
        <v>2477</v>
      </c>
      <c r="G730" s="832" t="s">
        <v>2683</v>
      </c>
      <c r="H730" s="832" t="s">
        <v>567</v>
      </c>
      <c r="I730" s="832" t="s">
        <v>2684</v>
      </c>
      <c r="J730" s="832" t="s">
        <v>1048</v>
      </c>
      <c r="K730" s="832" t="s">
        <v>1049</v>
      </c>
      <c r="L730" s="835">
        <v>107.27</v>
      </c>
      <c r="M730" s="835">
        <v>2038.13</v>
      </c>
      <c r="N730" s="832">
        <v>19</v>
      </c>
      <c r="O730" s="836">
        <v>5</v>
      </c>
      <c r="P730" s="835">
        <v>1072.7</v>
      </c>
      <c r="Q730" s="837">
        <v>0.52631578947368418</v>
      </c>
      <c r="R730" s="832">
        <v>10</v>
      </c>
      <c r="S730" s="837">
        <v>0.52631578947368418</v>
      </c>
      <c r="T730" s="836">
        <v>3</v>
      </c>
      <c r="U730" s="838">
        <v>0.6</v>
      </c>
    </row>
    <row r="731" spans="1:21" ht="14.4" customHeight="1" x14ac:dyDescent="0.3">
      <c r="A731" s="831">
        <v>30</v>
      </c>
      <c r="B731" s="832" t="s">
        <v>2476</v>
      </c>
      <c r="C731" s="832" t="s">
        <v>2484</v>
      </c>
      <c r="D731" s="833" t="s">
        <v>3515</v>
      </c>
      <c r="E731" s="834" t="s">
        <v>2497</v>
      </c>
      <c r="F731" s="832" t="s">
        <v>2478</v>
      </c>
      <c r="G731" s="832" t="s">
        <v>2685</v>
      </c>
      <c r="H731" s="832" t="s">
        <v>567</v>
      </c>
      <c r="I731" s="832" t="s">
        <v>3004</v>
      </c>
      <c r="J731" s="832" t="s">
        <v>2687</v>
      </c>
      <c r="K731" s="832"/>
      <c r="L731" s="835">
        <v>0</v>
      </c>
      <c r="M731" s="835">
        <v>0</v>
      </c>
      <c r="N731" s="832">
        <v>9</v>
      </c>
      <c r="O731" s="836">
        <v>8.5</v>
      </c>
      <c r="P731" s="835">
        <v>0</v>
      </c>
      <c r="Q731" s="837"/>
      <c r="R731" s="832">
        <v>6</v>
      </c>
      <c r="S731" s="837">
        <v>0.66666666666666663</v>
      </c>
      <c r="T731" s="836">
        <v>5.5</v>
      </c>
      <c r="U731" s="838">
        <v>0.6470588235294118</v>
      </c>
    </row>
    <row r="732" spans="1:21" ht="14.4" customHeight="1" x14ac:dyDescent="0.3">
      <c r="A732" s="831">
        <v>30</v>
      </c>
      <c r="B732" s="832" t="s">
        <v>2476</v>
      </c>
      <c r="C732" s="832" t="s">
        <v>2484</v>
      </c>
      <c r="D732" s="833" t="s">
        <v>3515</v>
      </c>
      <c r="E732" s="834" t="s">
        <v>2497</v>
      </c>
      <c r="F732" s="832" t="s">
        <v>2478</v>
      </c>
      <c r="G732" s="832" t="s">
        <v>2685</v>
      </c>
      <c r="H732" s="832" t="s">
        <v>567</v>
      </c>
      <c r="I732" s="832" t="s">
        <v>2556</v>
      </c>
      <c r="J732" s="832" t="s">
        <v>2687</v>
      </c>
      <c r="K732" s="832"/>
      <c r="L732" s="835">
        <v>94.7</v>
      </c>
      <c r="M732" s="835">
        <v>378.8</v>
      </c>
      <c r="N732" s="832">
        <v>4</v>
      </c>
      <c r="O732" s="836">
        <v>0.5</v>
      </c>
      <c r="P732" s="835">
        <v>378.8</v>
      </c>
      <c r="Q732" s="837">
        <v>1</v>
      </c>
      <c r="R732" s="832">
        <v>4</v>
      </c>
      <c r="S732" s="837">
        <v>1</v>
      </c>
      <c r="T732" s="836">
        <v>0.5</v>
      </c>
      <c r="U732" s="838">
        <v>1</v>
      </c>
    </row>
    <row r="733" spans="1:21" ht="14.4" customHeight="1" x14ac:dyDescent="0.3">
      <c r="A733" s="831">
        <v>30</v>
      </c>
      <c r="B733" s="832" t="s">
        <v>2476</v>
      </c>
      <c r="C733" s="832" t="s">
        <v>2484</v>
      </c>
      <c r="D733" s="833" t="s">
        <v>3515</v>
      </c>
      <c r="E733" s="834" t="s">
        <v>2497</v>
      </c>
      <c r="F733" s="832" t="s">
        <v>2478</v>
      </c>
      <c r="G733" s="832" t="s">
        <v>2685</v>
      </c>
      <c r="H733" s="832" t="s">
        <v>567</v>
      </c>
      <c r="I733" s="832" t="s">
        <v>3337</v>
      </c>
      <c r="J733" s="832" t="s">
        <v>2687</v>
      </c>
      <c r="K733" s="832"/>
      <c r="L733" s="835">
        <v>58.86</v>
      </c>
      <c r="M733" s="835">
        <v>58.86</v>
      </c>
      <c r="N733" s="832">
        <v>1</v>
      </c>
      <c r="O733" s="836">
        <v>1</v>
      </c>
      <c r="P733" s="835">
        <v>58.86</v>
      </c>
      <c r="Q733" s="837">
        <v>1</v>
      </c>
      <c r="R733" s="832">
        <v>1</v>
      </c>
      <c r="S733" s="837">
        <v>1</v>
      </c>
      <c r="T733" s="836">
        <v>1</v>
      </c>
      <c r="U733" s="838">
        <v>1</v>
      </c>
    </row>
    <row r="734" spans="1:21" ht="14.4" customHeight="1" x14ac:dyDescent="0.3">
      <c r="A734" s="831">
        <v>30</v>
      </c>
      <c r="B734" s="832" t="s">
        <v>2476</v>
      </c>
      <c r="C734" s="832" t="s">
        <v>2484</v>
      </c>
      <c r="D734" s="833" t="s">
        <v>3515</v>
      </c>
      <c r="E734" s="834" t="s">
        <v>2497</v>
      </c>
      <c r="F734" s="832" t="s">
        <v>2478</v>
      </c>
      <c r="G734" s="832" t="s">
        <v>2685</v>
      </c>
      <c r="H734" s="832" t="s">
        <v>567</v>
      </c>
      <c r="I734" s="832" t="s">
        <v>3398</v>
      </c>
      <c r="J734" s="832" t="s">
        <v>2687</v>
      </c>
      <c r="K734" s="832"/>
      <c r="L734" s="835">
        <v>0</v>
      </c>
      <c r="M734" s="835">
        <v>0</v>
      </c>
      <c r="N734" s="832">
        <v>1</v>
      </c>
      <c r="O734" s="836">
        <v>0.5</v>
      </c>
      <c r="P734" s="835">
        <v>0</v>
      </c>
      <c r="Q734" s="837"/>
      <c r="R734" s="832">
        <v>1</v>
      </c>
      <c r="S734" s="837">
        <v>1</v>
      </c>
      <c r="T734" s="836">
        <v>0.5</v>
      </c>
      <c r="U734" s="838">
        <v>1</v>
      </c>
    </row>
    <row r="735" spans="1:21" ht="14.4" customHeight="1" x14ac:dyDescent="0.3">
      <c r="A735" s="831">
        <v>30</v>
      </c>
      <c r="B735" s="832" t="s">
        <v>2476</v>
      </c>
      <c r="C735" s="832" t="s">
        <v>2484</v>
      </c>
      <c r="D735" s="833" t="s">
        <v>3515</v>
      </c>
      <c r="E735" s="834" t="s">
        <v>2497</v>
      </c>
      <c r="F735" s="832" t="s">
        <v>2478</v>
      </c>
      <c r="G735" s="832" t="s">
        <v>3399</v>
      </c>
      <c r="H735" s="832" t="s">
        <v>567</v>
      </c>
      <c r="I735" s="832" t="s">
        <v>2872</v>
      </c>
      <c r="J735" s="832" t="s">
        <v>2687</v>
      </c>
      <c r="K735" s="832"/>
      <c r="L735" s="835">
        <v>103.67</v>
      </c>
      <c r="M735" s="835">
        <v>207.34</v>
      </c>
      <c r="N735" s="832">
        <v>2</v>
      </c>
      <c r="O735" s="836">
        <v>0.5</v>
      </c>
      <c r="P735" s="835">
        <v>207.34</v>
      </c>
      <c r="Q735" s="837">
        <v>1</v>
      </c>
      <c r="R735" s="832">
        <v>2</v>
      </c>
      <c r="S735" s="837">
        <v>1</v>
      </c>
      <c r="T735" s="836">
        <v>0.5</v>
      </c>
      <c r="U735" s="838">
        <v>1</v>
      </c>
    </row>
    <row r="736" spans="1:21" ht="14.4" customHeight="1" x14ac:dyDescent="0.3">
      <c r="A736" s="831">
        <v>30</v>
      </c>
      <c r="B736" s="832" t="s">
        <v>2476</v>
      </c>
      <c r="C736" s="832" t="s">
        <v>2484</v>
      </c>
      <c r="D736" s="833" t="s">
        <v>3515</v>
      </c>
      <c r="E736" s="834" t="s">
        <v>2497</v>
      </c>
      <c r="F736" s="832" t="s">
        <v>2478</v>
      </c>
      <c r="G736" s="832" t="s">
        <v>3400</v>
      </c>
      <c r="H736" s="832" t="s">
        <v>567</v>
      </c>
      <c r="I736" s="832" t="s">
        <v>2411</v>
      </c>
      <c r="J736" s="832" t="s">
        <v>2687</v>
      </c>
      <c r="K736" s="832"/>
      <c r="L736" s="835">
        <v>139.77000000000001</v>
      </c>
      <c r="M736" s="835">
        <v>139.77000000000001</v>
      </c>
      <c r="N736" s="832">
        <v>1</v>
      </c>
      <c r="O736" s="836">
        <v>0.5</v>
      </c>
      <c r="P736" s="835"/>
      <c r="Q736" s="837">
        <v>0</v>
      </c>
      <c r="R736" s="832"/>
      <c r="S736" s="837">
        <v>0</v>
      </c>
      <c r="T736" s="836"/>
      <c r="U736" s="838">
        <v>0</v>
      </c>
    </row>
    <row r="737" spans="1:21" ht="14.4" customHeight="1" x14ac:dyDescent="0.3">
      <c r="A737" s="831">
        <v>30</v>
      </c>
      <c r="B737" s="832" t="s">
        <v>2476</v>
      </c>
      <c r="C737" s="832" t="s">
        <v>2484</v>
      </c>
      <c r="D737" s="833" t="s">
        <v>3515</v>
      </c>
      <c r="E737" s="834" t="s">
        <v>2497</v>
      </c>
      <c r="F737" s="832" t="s">
        <v>2479</v>
      </c>
      <c r="G737" s="832" t="s">
        <v>3005</v>
      </c>
      <c r="H737" s="832" t="s">
        <v>567</v>
      </c>
      <c r="I737" s="832" t="s">
        <v>3009</v>
      </c>
      <c r="J737" s="832" t="s">
        <v>3010</v>
      </c>
      <c r="K737" s="832" t="s">
        <v>3011</v>
      </c>
      <c r="L737" s="835">
        <v>120</v>
      </c>
      <c r="M737" s="835">
        <v>360</v>
      </c>
      <c r="N737" s="832">
        <v>3</v>
      </c>
      <c r="O737" s="836">
        <v>3</v>
      </c>
      <c r="P737" s="835"/>
      <c r="Q737" s="837">
        <v>0</v>
      </c>
      <c r="R737" s="832"/>
      <c r="S737" s="837">
        <v>0</v>
      </c>
      <c r="T737" s="836"/>
      <c r="U737" s="838">
        <v>0</v>
      </c>
    </row>
    <row r="738" spans="1:21" ht="14.4" customHeight="1" x14ac:dyDescent="0.3">
      <c r="A738" s="831">
        <v>30</v>
      </c>
      <c r="B738" s="832" t="s">
        <v>2476</v>
      </c>
      <c r="C738" s="832" t="s">
        <v>2484</v>
      </c>
      <c r="D738" s="833" t="s">
        <v>3515</v>
      </c>
      <c r="E738" s="834" t="s">
        <v>2497</v>
      </c>
      <c r="F738" s="832" t="s">
        <v>2479</v>
      </c>
      <c r="G738" s="832" t="s">
        <v>3005</v>
      </c>
      <c r="H738" s="832" t="s">
        <v>567</v>
      </c>
      <c r="I738" s="832" t="s">
        <v>3012</v>
      </c>
      <c r="J738" s="832" t="s">
        <v>3013</v>
      </c>
      <c r="K738" s="832" t="s">
        <v>3014</v>
      </c>
      <c r="L738" s="835">
        <v>25</v>
      </c>
      <c r="M738" s="835">
        <v>50</v>
      </c>
      <c r="N738" s="832">
        <v>2</v>
      </c>
      <c r="O738" s="836">
        <v>1</v>
      </c>
      <c r="P738" s="835"/>
      <c r="Q738" s="837">
        <v>0</v>
      </c>
      <c r="R738" s="832"/>
      <c r="S738" s="837">
        <v>0</v>
      </c>
      <c r="T738" s="836"/>
      <c r="U738" s="838">
        <v>0</v>
      </c>
    </row>
    <row r="739" spans="1:21" ht="14.4" customHeight="1" x14ac:dyDescent="0.3">
      <c r="A739" s="831">
        <v>30</v>
      </c>
      <c r="B739" s="832" t="s">
        <v>2476</v>
      </c>
      <c r="C739" s="832" t="s">
        <v>2484</v>
      </c>
      <c r="D739" s="833" t="s">
        <v>3515</v>
      </c>
      <c r="E739" s="834" t="s">
        <v>2497</v>
      </c>
      <c r="F739" s="832" t="s">
        <v>2479</v>
      </c>
      <c r="G739" s="832" t="s">
        <v>3005</v>
      </c>
      <c r="H739" s="832" t="s">
        <v>567</v>
      </c>
      <c r="I739" s="832" t="s">
        <v>3401</v>
      </c>
      <c r="J739" s="832" t="s">
        <v>3402</v>
      </c>
      <c r="K739" s="832" t="s">
        <v>3403</v>
      </c>
      <c r="L739" s="835">
        <v>426.75</v>
      </c>
      <c r="M739" s="835">
        <v>426.75</v>
      </c>
      <c r="N739" s="832">
        <v>1</v>
      </c>
      <c r="O739" s="836">
        <v>1</v>
      </c>
      <c r="P739" s="835"/>
      <c r="Q739" s="837">
        <v>0</v>
      </c>
      <c r="R739" s="832"/>
      <c r="S739" s="837">
        <v>0</v>
      </c>
      <c r="T739" s="836"/>
      <c r="U739" s="838">
        <v>0</v>
      </c>
    </row>
    <row r="740" spans="1:21" ht="14.4" customHeight="1" x14ac:dyDescent="0.3">
      <c r="A740" s="831">
        <v>30</v>
      </c>
      <c r="B740" s="832" t="s">
        <v>2476</v>
      </c>
      <c r="C740" s="832" t="s">
        <v>2484</v>
      </c>
      <c r="D740" s="833" t="s">
        <v>3515</v>
      </c>
      <c r="E740" s="834" t="s">
        <v>2497</v>
      </c>
      <c r="F740" s="832" t="s">
        <v>2479</v>
      </c>
      <c r="G740" s="832" t="s">
        <v>3005</v>
      </c>
      <c r="H740" s="832" t="s">
        <v>567</v>
      </c>
      <c r="I740" s="832" t="s">
        <v>3404</v>
      </c>
      <c r="J740" s="832" t="s">
        <v>3405</v>
      </c>
      <c r="K740" s="832" t="s">
        <v>3406</v>
      </c>
      <c r="L740" s="835">
        <v>128</v>
      </c>
      <c r="M740" s="835">
        <v>128</v>
      </c>
      <c r="N740" s="832">
        <v>1</v>
      </c>
      <c r="O740" s="836">
        <v>1</v>
      </c>
      <c r="P740" s="835"/>
      <c r="Q740" s="837">
        <v>0</v>
      </c>
      <c r="R740" s="832"/>
      <c r="S740" s="837">
        <v>0</v>
      </c>
      <c r="T740" s="836"/>
      <c r="U740" s="838">
        <v>0</v>
      </c>
    </row>
    <row r="741" spans="1:21" ht="14.4" customHeight="1" x14ac:dyDescent="0.3">
      <c r="A741" s="831">
        <v>30</v>
      </c>
      <c r="B741" s="832" t="s">
        <v>2476</v>
      </c>
      <c r="C741" s="832" t="s">
        <v>2484</v>
      </c>
      <c r="D741" s="833" t="s">
        <v>3515</v>
      </c>
      <c r="E741" s="834" t="s">
        <v>2497</v>
      </c>
      <c r="F741" s="832" t="s">
        <v>2479</v>
      </c>
      <c r="G741" s="832" t="s">
        <v>3005</v>
      </c>
      <c r="H741" s="832" t="s">
        <v>567</v>
      </c>
      <c r="I741" s="832" t="s">
        <v>3407</v>
      </c>
      <c r="J741" s="832" t="s">
        <v>3408</v>
      </c>
      <c r="K741" s="832" t="s">
        <v>3409</v>
      </c>
      <c r="L741" s="835">
        <v>774.12</v>
      </c>
      <c r="M741" s="835">
        <v>2322.36</v>
      </c>
      <c r="N741" s="832">
        <v>3</v>
      </c>
      <c r="O741" s="836">
        <v>1</v>
      </c>
      <c r="P741" s="835">
        <v>2322.36</v>
      </c>
      <c r="Q741" s="837">
        <v>1</v>
      </c>
      <c r="R741" s="832">
        <v>3</v>
      </c>
      <c r="S741" s="837">
        <v>1</v>
      </c>
      <c r="T741" s="836">
        <v>1</v>
      </c>
      <c r="U741" s="838">
        <v>1</v>
      </c>
    </row>
    <row r="742" spans="1:21" ht="14.4" customHeight="1" x14ac:dyDescent="0.3">
      <c r="A742" s="831">
        <v>30</v>
      </c>
      <c r="B742" s="832" t="s">
        <v>2476</v>
      </c>
      <c r="C742" s="832" t="s">
        <v>2484</v>
      </c>
      <c r="D742" s="833" t="s">
        <v>3515</v>
      </c>
      <c r="E742" s="834" t="s">
        <v>2497</v>
      </c>
      <c r="F742" s="832" t="s">
        <v>2479</v>
      </c>
      <c r="G742" s="832" t="s">
        <v>3005</v>
      </c>
      <c r="H742" s="832" t="s">
        <v>567</v>
      </c>
      <c r="I742" s="832" t="s">
        <v>3410</v>
      </c>
      <c r="J742" s="832" t="s">
        <v>3411</v>
      </c>
      <c r="K742" s="832" t="s">
        <v>3412</v>
      </c>
      <c r="L742" s="835">
        <v>282.75</v>
      </c>
      <c r="M742" s="835">
        <v>282.75</v>
      </c>
      <c r="N742" s="832">
        <v>1</v>
      </c>
      <c r="O742" s="836">
        <v>1</v>
      </c>
      <c r="P742" s="835"/>
      <c r="Q742" s="837">
        <v>0</v>
      </c>
      <c r="R742" s="832"/>
      <c r="S742" s="837">
        <v>0</v>
      </c>
      <c r="T742" s="836"/>
      <c r="U742" s="838">
        <v>0</v>
      </c>
    </row>
    <row r="743" spans="1:21" ht="14.4" customHeight="1" x14ac:dyDescent="0.3">
      <c r="A743" s="831">
        <v>30</v>
      </c>
      <c r="B743" s="832" t="s">
        <v>2476</v>
      </c>
      <c r="C743" s="832" t="s">
        <v>2484</v>
      </c>
      <c r="D743" s="833" t="s">
        <v>3515</v>
      </c>
      <c r="E743" s="834" t="s">
        <v>2497</v>
      </c>
      <c r="F743" s="832" t="s">
        <v>2479</v>
      </c>
      <c r="G743" s="832" t="s">
        <v>3005</v>
      </c>
      <c r="H743" s="832" t="s">
        <v>567</v>
      </c>
      <c r="I743" s="832" t="s">
        <v>3413</v>
      </c>
      <c r="J743" s="832" t="s">
        <v>3414</v>
      </c>
      <c r="K743" s="832" t="s">
        <v>3415</v>
      </c>
      <c r="L743" s="835">
        <v>1495</v>
      </c>
      <c r="M743" s="835">
        <v>5980</v>
      </c>
      <c r="N743" s="832">
        <v>4</v>
      </c>
      <c r="O743" s="836">
        <v>2</v>
      </c>
      <c r="P743" s="835">
        <v>4485</v>
      </c>
      <c r="Q743" s="837">
        <v>0.75</v>
      </c>
      <c r="R743" s="832">
        <v>3</v>
      </c>
      <c r="S743" s="837">
        <v>0.75</v>
      </c>
      <c r="T743" s="836">
        <v>1</v>
      </c>
      <c r="U743" s="838">
        <v>0.5</v>
      </c>
    </row>
    <row r="744" spans="1:21" ht="14.4" customHeight="1" x14ac:dyDescent="0.3">
      <c r="A744" s="831">
        <v>30</v>
      </c>
      <c r="B744" s="832" t="s">
        <v>2476</v>
      </c>
      <c r="C744" s="832" t="s">
        <v>2484</v>
      </c>
      <c r="D744" s="833" t="s">
        <v>3515</v>
      </c>
      <c r="E744" s="834" t="s">
        <v>2497</v>
      </c>
      <c r="F744" s="832" t="s">
        <v>2479</v>
      </c>
      <c r="G744" s="832" t="s">
        <v>3005</v>
      </c>
      <c r="H744" s="832" t="s">
        <v>567</v>
      </c>
      <c r="I744" s="832" t="s">
        <v>3416</v>
      </c>
      <c r="J744" s="832" t="s">
        <v>3405</v>
      </c>
      <c r="K744" s="832" t="s">
        <v>3417</v>
      </c>
      <c r="L744" s="835">
        <v>178</v>
      </c>
      <c r="M744" s="835">
        <v>178</v>
      </c>
      <c r="N744" s="832">
        <v>1</v>
      </c>
      <c r="O744" s="836">
        <v>1</v>
      </c>
      <c r="P744" s="835"/>
      <c r="Q744" s="837">
        <v>0</v>
      </c>
      <c r="R744" s="832"/>
      <c r="S744" s="837">
        <v>0</v>
      </c>
      <c r="T744" s="836"/>
      <c r="U744" s="838">
        <v>0</v>
      </c>
    </row>
    <row r="745" spans="1:21" ht="14.4" customHeight="1" x14ac:dyDescent="0.3">
      <c r="A745" s="831">
        <v>30</v>
      </c>
      <c r="B745" s="832" t="s">
        <v>2476</v>
      </c>
      <c r="C745" s="832" t="s">
        <v>2484</v>
      </c>
      <c r="D745" s="833" t="s">
        <v>3515</v>
      </c>
      <c r="E745" s="834" t="s">
        <v>2497</v>
      </c>
      <c r="F745" s="832" t="s">
        <v>2479</v>
      </c>
      <c r="G745" s="832" t="s">
        <v>3015</v>
      </c>
      <c r="H745" s="832" t="s">
        <v>567</v>
      </c>
      <c r="I745" s="832" t="s">
        <v>3016</v>
      </c>
      <c r="J745" s="832" t="s">
        <v>3017</v>
      </c>
      <c r="K745" s="832" t="s">
        <v>3018</v>
      </c>
      <c r="L745" s="835">
        <v>410</v>
      </c>
      <c r="M745" s="835">
        <v>1230</v>
      </c>
      <c r="N745" s="832">
        <v>3</v>
      </c>
      <c r="O745" s="836">
        <v>3</v>
      </c>
      <c r="P745" s="835">
        <v>820</v>
      </c>
      <c r="Q745" s="837">
        <v>0.66666666666666663</v>
      </c>
      <c r="R745" s="832">
        <v>2</v>
      </c>
      <c r="S745" s="837">
        <v>0.66666666666666663</v>
      </c>
      <c r="T745" s="836">
        <v>2</v>
      </c>
      <c r="U745" s="838">
        <v>0.66666666666666663</v>
      </c>
    </row>
    <row r="746" spans="1:21" ht="14.4" customHeight="1" x14ac:dyDescent="0.3">
      <c r="A746" s="831">
        <v>30</v>
      </c>
      <c r="B746" s="832" t="s">
        <v>2476</v>
      </c>
      <c r="C746" s="832" t="s">
        <v>2484</v>
      </c>
      <c r="D746" s="833" t="s">
        <v>3515</v>
      </c>
      <c r="E746" s="834" t="s">
        <v>2497</v>
      </c>
      <c r="F746" s="832" t="s">
        <v>2479</v>
      </c>
      <c r="G746" s="832" t="s">
        <v>3015</v>
      </c>
      <c r="H746" s="832" t="s">
        <v>567</v>
      </c>
      <c r="I746" s="832" t="s">
        <v>3418</v>
      </c>
      <c r="J746" s="832" t="s">
        <v>3419</v>
      </c>
      <c r="K746" s="832" t="s">
        <v>3420</v>
      </c>
      <c r="L746" s="835">
        <v>566</v>
      </c>
      <c r="M746" s="835">
        <v>566</v>
      </c>
      <c r="N746" s="832">
        <v>1</v>
      </c>
      <c r="O746" s="836">
        <v>1</v>
      </c>
      <c r="P746" s="835">
        <v>566</v>
      </c>
      <c r="Q746" s="837">
        <v>1</v>
      </c>
      <c r="R746" s="832">
        <v>1</v>
      </c>
      <c r="S746" s="837">
        <v>1</v>
      </c>
      <c r="T746" s="836">
        <v>1</v>
      </c>
      <c r="U746" s="838">
        <v>1</v>
      </c>
    </row>
    <row r="747" spans="1:21" ht="14.4" customHeight="1" x14ac:dyDescent="0.3">
      <c r="A747" s="831">
        <v>30</v>
      </c>
      <c r="B747" s="832" t="s">
        <v>2476</v>
      </c>
      <c r="C747" s="832" t="s">
        <v>2484</v>
      </c>
      <c r="D747" s="833" t="s">
        <v>3515</v>
      </c>
      <c r="E747" s="834" t="s">
        <v>2491</v>
      </c>
      <c r="F747" s="832" t="s">
        <v>2477</v>
      </c>
      <c r="G747" s="832" t="s">
        <v>3115</v>
      </c>
      <c r="H747" s="832" t="s">
        <v>567</v>
      </c>
      <c r="I747" s="832" t="s">
        <v>3421</v>
      </c>
      <c r="J747" s="832" t="s">
        <v>3422</v>
      </c>
      <c r="K747" s="832" t="s">
        <v>3118</v>
      </c>
      <c r="L747" s="835">
        <v>35.11</v>
      </c>
      <c r="M747" s="835">
        <v>35.11</v>
      </c>
      <c r="N747" s="832">
        <v>1</v>
      </c>
      <c r="O747" s="836">
        <v>0.5</v>
      </c>
      <c r="P747" s="835">
        <v>35.11</v>
      </c>
      <c r="Q747" s="837">
        <v>1</v>
      </c>
      <c r="R747" s="832">
        <v>1</v>
      </c>
      <c r="S747" s="837">
        <v>1</v>
      </c>
      <c r="T747" s="836">
        <v>0.5</v>
      </c>
      <c r="U747" s="838">
        <v>1</v>
      </c>
    </row>
    <row r="748" spans="1:21" ht="14.4" customHeight="1" x14ac:dyDescent="0.3">
      <c r="A748" s="831">
        <v>30</v>
      </c>
      <c r="B748" s="832" t="s">
        <v>2476</v>
      </c>
      <c r="C748" s="832" t="s">
        <v>2484</v>
      </c>
      <c r="D748" s="833" t="s">
        <v>3515</v>
      </c>
      <c r="E748" s="834" t="s">
        <v>2491</v>
      </c>
      <c r="F748" s="832" t="s">
        <v>2477</v>
      </c>
      <c r="G748" s="832" t="s">
        <v>3115</v>
      </c>
      <c r="H748" s="832" t="s">
        <v>567</v>
      </c>
      <c r="I748" s="832" t="s">
        <v>3116</v>
      </c>
      <c r="J748" s="832" t="s">
        <v>3117</v>
      </c>
      <c r="K748" s="832" t="s">
        <v>3118</v>
      </c>
      <c r="L748" s="835">
        <v>35.11</v>
      </c>
      <c r="M748" s="835">
        <v>35.11</v>
      </c>
      <c r="N748" s="832">
        <v>1</v>
      </c>
      <c r="O748" s="836">
        <v>0.5</v>
      </c>
      <c r="P748" s="835"/>
      <c r="Q748" s="837">
        <v>0</v>
      </c>
      <c r="R748" s="832"/>
      <c r="S748" s="837">
        <v>0</v>
      </c>
      <c r="T748" s="836"/>
      <c r="U748" s="838">
        <v>0</v>
      </c>
    </row>
    <row r="749" spans="1:21" ht="14.4" customHeight="1" x14ac:dyDescent="0.3">
      <c r="A749" s="831">
        <v>30</v>
      </c>
      <c r="B749" s="832" t="s">
        <v>2476</v>
      </c>
      <c r="C749" s="832" t="s">
        <v>2484</v>
      </c>
      <c r="D749" s="833" t="s">
        <v>3515</v>
      </c>
      <c r="E749" s="834" t="s">
        <v>2491</v>
      </c>
      <c r="F749" s="832" t="s">
        <v>2477</v>
      </c>
      <c r="G749" s="832" t="s">
        <v>2498</v>
      </c>
      <c r="H749" s="832" t="s">
        <v>595</v>
      </c>
      <c r="I749" s="832" t="s">
        <v>3029</v>
      </c>
      <c r="J749" s="832" t="s">
        <v>615</v>
      </c>
      <c r="K749" s="832" t="s">
        <v>2865</v>
      </c>
      <c r="L749" s="835">
        <v>21.76</v>
      </c>
      <c r="M749" s="835">
        <v>21.76</v>
      </c>
      <c r="N749" s="832">
        <v>1</v>
      </c>
      <c r="O749" s="836">
        <v>0.5</v>
      </c>
      <c r="P749" s="835">
        <v>21.76</v>
      </c>
      <c r="Q749" s="837">
        <v>1</v>
      </c>
      <c r="R749" s="832">
        <v>1</v>
      </c>
      <c r="S749" s="837">
        <v>1</v>
      </c>
      <c r="T749" s="836">
        <v>0.5</v>
      </c>
      <c r="U749" s="838">
        <v>1</v>
      </c>
    </row>
    <row r="750" spans="1:21" ht="14.4" customHeight="1" x14ac:dyDescent="0.3">
      <c r="A750" s="831">
        <v>30</v>
      </c>
      <c r="B750" s="832" t="s">
        <v>2476</v>
      </c>
      <c r="C750" s="832" t="s">
        <v>2484</v>
      </c>
      <c r="D750" s="833" t="s">
        <v>3515</v>
      </c>
      <c r="E750" s="834" t="s">
        <v>2491</v>
      </c>
      <c r="F750" s="832" t="s">
        <v>2477</v>
      </c>
      <c r="G750" s="832" t="s">
        <v>2505</v>
      </c>
      <c r="H750" s="832" t="s">
        <v>595</v>
      </c>
      <c r="I750" s="832" t="s">
        <v>2077</v>
      </c>
      <c r="J750" s="832" t="s">
        <v>2078</v>
      </c>
      <c r="K750" s="832" t="s">
        <v>2079</v>
      </c>
      <c r="L750" s="835">
        <v>143.35</v>
      </c>
      <c r="M750" s="835">
        <v>143.35</v>
      </c>
      <c r="N750" s="832">
        <v>1</v>
      </c>
      <c r="O750" s="836">
        <v>0.5</v>
      </c>
      <c r="P750" s="835">
        <v>143.35</v>
      </c>
      <c r="Q750" s="837">
        <v>1</v>
      </c>
      <c r="R750" s="832">
        <v>1</v>
      </c>
      <c r="S750" s="837">
        <v>1</v>
      </c>
      <c r="T750" s="836">
        <v>0.5</v>
      </c>
      <c r="U750" s="838">
        <v>1</v>
      </c>
    </row>
    <row r="751" spans="1:21" ht="14.4" customHeight="1" x14ac:dyDescent="0.3">
      <c r="A751" s="831">
        <v>30</v>
      </c>
      <c r="B751" s="832" t="s">
        <v>2476</v>
      </c>
      <c r="C751" s="832" t="s">
        <v>2484</v>
      </c>
      <c r="D751" s="833" t="s">
        <v>3515</v>
      </c>
      <c r="E751" s="834" t="s">
        <v>2491</v>
      </c>
      <c r="F751" s="832" t="s">
        <v>2477</v>
      </c>
      <c r="G751" s="832" t="s">
        <v>3423</v>
      </c>
      <c r="H751" s="832" t="s">
        <v>567</v>
      </c>
      <c r="I751" s="832" t="s">
        <v>3424</v>
      </c>
      <c r="J751" s="832" t="s">
        <v>3425</v>
      </c>
      <c r="K751" s="832" t="s">
        <v>2621</v>
      </c>
      <c r="L751" s="835">
        <v>58.77</v>
      </c>
      <c r="M751" s="835">
        <v>58.77</v>
      </c>
      <c r="N751" s="832">
        <v>1</v>
      </c>
      <c r="O751" s="836">
        <v>1</v>
      </c>
      <c r="P751" s="835"/>
      <c r="Q751" s="837">
        <v>0</v>
      </c>
      <c r="R751" s="832"/>
      <c r="S751" s="837">
        <v>0</v>
      </c>
      <c r="T751" s="836"/>
      <c r="U751" s="838">
        <v>0</v>
      </c>
    </row>
    <row r="752" spans="1:21" ht="14.4" customHeight="1" x14ac:dyDescent="0.3">
      <c r="A752" s="831">
        <v>30</v>
      </c>
      <c r="B752" s="832" t="s">
        <v>2476</v>
      </c>
      <c r="C752" s="832" t="s">
        <v>2484</v>
      </c>
      <c r="D752" s="833" t="s">
        <v>3515</v>
      </c>
      <c r="E752" s="834" t="s">
        <v>2491</v>
      </c>
      <c r="F752" s="832" t="s">
        <v>2477</v>
      </c>
      <c r="G752" s="832" t="s">
        <v>2516</v>
      </c>
      <c r="H752" s="832" t="s">
        <v>595</v>
      </c>
      <c r="I752" s="832" t="s">
        <v>2377</v>
      </c>
      <c r="J752" s="832" t="s">
        <v>1501</v>
      </c>
      <c r="K752" s="832" t="s">
        <v>730</v>
      </c>
      <c r="L752" s="835">
        <v>70.23</v>
      </c>
      <c r="M752" s="835">
        <v>70.23</v>
      </c>
      <c r="N752" s="832">
        <v>1</v>
      </c>
      <c r="O752" s="836">
        <v>0.5</v>
      </c>
      <c r="P752" s="835">
        <v>70.23</v>
      </c>
      <c r="Q752" s="837">
        <v>1</v>
      </c>
      <c r="R752" s="832">
        <v>1</v>
      </c>
      <c r="S752" s="837">
        <v>1</v>
      </c>
      <c r="T752" s="836">
        <v>0.5</v>
      </c>
      <c r="U752" s="838">
        <v>1</v>
      </c>
    </row>
    <row r="753" spans="1:21" ht="14.4" customHeight="1" x14ac:dyDescent="0.3">
      <c r="A753" s="831">
        <v>30</v>
      </c>
      <c r="B753" s="832" t="s">
        <v>2476</v>
      </c>
      <c r="C753" s="832" t="s">
        <v>2484</v>
      </c>
      <c r="D753" s="833" t="s">
        <v>3515</v>
      </c>
      <c r="E753" s="834" t="s">
        <v>2491</v>
      </c>
      <c r="F753" s="832" t="s">
        <v>2477</v>
      </c>
      <c r="G753" s="832" t="s">
        <v>3426</v>
      </c>
      <c r="H753" s="832" t="s">
        <v>595</v>
      </c>
      <c r="I753" s="832" t="s">
        <v>2117</v>
      </c>
      <c r="J753" s="832" t="s">
        <v>2115</v>
      </c>
      <c r="K753" s="832" t="s">
        <v>1413</v>
      </c>
      <c r="L753" s="835">
        <v>170.52</v>
      </c>
      <c r="M753" s="835">
        <v>170.52</v>
      </c>
      <c r="N753" s="832">
        <v>1</v>
      </c>
      <c r="O753" s="836">
        <v>0.5</v>
      </c>
      <c r="P753" s="835">
        <v>170.52</v>
      </c>
      <c r="Q753" s="837">
        <v>1</v>
      </c>
      <c r="R753" s="832">
        <v>1</v>
      </c>
      <c r="S753" s="837">
        <v>1</v>
      </c>
      <c r="T753" s="836">
        <v>0.5</v>
      </c>
      <c r="U753" s="838">
        <v>1</v>
      </c>
    </row>
    <row r="754" spans="1:21" ht="14.4" customHeight="1" x14ac:dyDescent="0.3">
      <c r="A754" s="831">
        <v>30</v>
      </c>
      <c r="B754" s="832" t="s">
        <v>2476</v>
      </c>
      <c r="C754" s="832" t="s">
        <v>2484</v>
      </c>
      <c r="D754" s="833" t="s">
        <v>3515</v>
      </c>
      <c r="E754" s="834" t="s">
        <v>2491</v>
      </c>
      <c r="F754" s="832" t="s">
        <v>2477</v>
      </c>
      <c r="G754" s="832" t="s">
        <v>2719</v>
      </c>
      <c r="H754" s="832" t="s">
        <v>567</v>
      </c>
      <c r="I754" s="832" t="s">
        <v>2720</v>
      </c>
      <c r="J754" s="832" t="s">
        <v>2721</v>
      </c>
      <c r="K754" s="832" t="s">
        <v>2722</v>
      </c>
      <c r="L754" s="835">
        <v>0</v>
      </c>
      <c r="M754" s="835">
        <v>0</v>
      </c>
      <c r="N754" s="832">
        <v>1</v>
      </c>
      <c r="O754" s="836">
        <v>0.5</v>
      </c>
      <c r="P754" s="835">
        <v>0</v>
      </c>
      <c r="Q754" s="837"/>
      <c r="R754" s="832">
        <v>1</v>
      </c>
      <c r="S754" s="837">
        <v>1</v>
      </c>
      <c r="T754" s="836">
        <v>0.5</v>
      </c>
      <c r="U754" s="838">
        <v>1</v>
      </c>
    </row>
    <row r="755" spans="1:21" ht="14.4" customHeight="1" x14ac:dyDescent="0.3">
      <c r="A755" s="831">
        <v>30</v>
      </c>
      <c r="B755" s="832" t="s">
        <v>2476</v>
      </c>
      <c r="C755" s="832" t="s">
        <v>2484</v>
      </c>
      <c r="D755" s="833" t="s">
        <v>3515</v>
      </c>
      <c r="E755" s="834" t="s">
        <v>2491</v>
      </c>
      <c r="F755" s="832" t="s">
        <v>2477</v>
      </c>
      <c r="G755" s="832" t="s">
        <v>3427</v>
      </c>
      <c r="H755" s="832" t="s">
        <v>567</v>
      </c>
      <c r="I755" s="832" t="s">
        <v>3428</v>
      </c>
      <c r="J755" s="832" t="s">
        <v>3429</v>
      </c>
      <c r="K755" s="832" t="s">
        <v>3430</v>
      </c>
      <c r="L755" s="835">
        <v>0</v>
      </c>
      <c r="M755" s="835">
        <v>0</v>
      </c>
      <c r="N755" s="832">
        <v>1</v>
      </c>
      <c r="O755" s="836">
        <v>1</v>
      </c>
      <c r="P755" s="835"/>
      <c r="Q755" s="837"/>
      <c r="R755" s="832"/>
      <c r="S755" s="837">
        <v>0</v>
      </c>
      <c r="T755" s="836"/>
      <c r="U755" s="838">
        <v>0</v>
      </c>
    </row>
    <row r="756" spans="1:21" ht="14.4" customHeight="1" x14ac:dyDescent="0.3">
      <c r="A756" s="831">
        <v>30</v>
      </c>
      <c r="B756" s="832" t="s">
        <v>2476</v>
      </c>
      <c r="C756" s="832" t="s">
        <v>2484</v>
      </c>
      <c r="D756" s="833" t="s">
        <v>3515</v>
      </c>
      <c r="E756" s="834" t="s">
        <v>2491</v>
      </c>
      <c r="F756" s="832" t="s">
        <v>2477</v>
      </c>
      <c r="G756" s="832" t="s">
        <v>2525</v>
      </c>
      <c r="H756" s="832" t="s">
        <v>567</v>
      </c>
      <c r="I756" s="832" t="s">
        <v>2529</v>
      </c>
      <c r="J756" s="832" t="s">
        <v>2527</v>
      </c>
      <c r="K756" s="832" t="s">
        <v>2530</v>
      </c>
      <c r="L756" s="835">
        <v>23.72</v>
      </c>
      <c r="M756" s="835">
        <v>71.16</v>
      </c>
      <c r="N756" s="832">
        <v>3</v>
      </c>
      <c r="O756" s="836">
        <v>2</v>
      </c>
      <c r="P756" s="835">
        <v>47.44</v>
      </c>
      <c r="Q756" s="837">
        <v>0.66666666666666663</v>
      </c>
      <c r="R756" s="832">
        <v>2</v>
      </c>
      <c r="S756" s="837">
        <v>0.66666666666666663</v>
      </c>
      <c r="T756" s="836">
        <v>1</v>
      </c>
      <c r="U756" s="838">
        <v>0.5</v>
      </c>
    </row>
    <row r="757" spans="1:21" ht="14.4" customHeight="1" x14ac:dyDescent="0.3">
      <c r="A757" s="831">
        <v>30</v>
      </c>
      <c r="B757" s="832" t="s">
        <v>2476</v>
      </c>
      <c r="C757" s="832" t="s">
        <v>2484</v>
      </c>
      <c r="D757" s="833" t="s">
        <v>3515</v>
      </c>
      <c r="E757" s="834" t="s">
        <v>2491</v>
      </c>
      <c r="F757" s="832" t="s">
        <v>2477</v>
      </c>
      <c r="G757" s="832" t="s">
        <v>3122</v>
      </c>
      <c r="H757" s="832" t="s">
        <v>595</v>
      </c>
      <c r="I757" s="832" t="s">
        <v>2269</v>
      </c>
      <c r="J757" s="832" t="s">
        <v>2270</v>
      </c>
      <c r="K757" s="832" t="s">
        <v>2271</v>
      </c>
      <c r="L757" s="835">
        <v>264.23</v>
      </c>
      <c r="M757" s="835">
        <v>264.23</v>
      </c>
      <c r="N757" s="832">
        <v>1</v>
      </c>
      <c r="O757" s="836">
        <v>0.5</v>
      </c>
      <c r="P757" s="835">
        <v>264.23</v>
      </c>
      <c r="Q757" s="837">
        <v>1</v>
      </c>
      <c r="R757" s="832">
        <v>1</v>
      </c>
      <c r="S757" s="837">
        <v>1</v>
      </c>
      <c r="T757" s="836">
        <v>0.5</v>
      </c>
      <c r="U757" s="838">
        <v>1</v>
      </c>
    </row>
    <row r="758" spans="1:21" ht="14.4" customHeight="1" x14ac:dyDescent="0.3">
      <c r="A758" s="831">
        <v>30</v>
      </c>
      <c r="B758" s="832" t="s">
        <v>2476</v>
      </c>
      <c r="C758" s="832" t="s">
        <v>2484</v>
      </c>
      <c r="D758" s="833" t="s">
        <v>3515</v>
      </c>
      <c r="E758" s="834" t="s">
        <v>2491</v>
      </c>
      <c r="F758" s="832" t="s">
        <v>2477</v>
      </c>
      <c r="G758" s="832" t="s">
        <v>2548</v>
      </c>
      <c r="H758" s="832" t="s">
        <v>595</v>
      </c>
      <c r="I758" s="832" t="s">
        <v>1980</v>
      </c>
      <c r="J758" s="832" t="s">
        <v>874</v>
      </c>
      <c r="K758" s="832" t="s">
        <v>1981</v>
      </c>
      <c r="L758" s="835">
        <v>42.51</v>
      </c>
      <c r="M758" s="835">
        <v>127.53</v>
      </c>
      <c r="N758" s="832">
        <v>3</v>
      </c>
      <c r="O758" s="836">
        <v>1.5</v>
      </c>
      <c r="P758" s="835">
        <v>127.53</v>
      </c>
      <c r="Q758" s="837">
        <v>1</v>
      </c>
      <c r="R758" s="832">
        <v>3</v>
      </c>
      <c r="S758" s="837">
        <v>1</v>
      </c>
      <c r="T758" s="836">
        <v>1.5</v>
      </c>
      <c r="U758" s="838">
        <v>1</v>
      </c>
    </row>
    <row r="759" spans="1:21" ht="14.4" customHeight="1" x14ac:dyDescent="0.3">
      <c r="A759" s="831">
        <v>30</v>
      </c>
      <c r="B759" s="832" t="s">
        <v>2476</v>
      </c>
      <c r="C759" s="832" t="s">
        <v>2484</v>
      </c>
      <c r="D759" s="833" t="s">
        <v>3515</v>
      </c>
      <c r="E759" s="834" t="s">
        <v>2491</v>
      </c>
      <c r="F759" s="832" t="s">
        <v>2477</v>
      </c>
      <c r="G759" s="832" t="s">
        <v>2769</v>
      </c>
      <c r="H759" s="832" t="s">
        <v>567</v>
      </c>
      <c r="I759" s="832" t="s">
        <v>3130</v>
      </c>
      <c r="J759" s="832" t="s">
        <v>950</v>
      </c>
      <c r="K759" s="832" t="s">
        <v>3131</v>
      </c>
      <c r="L759" s="835">
        <v>75.05</v>
      </c>
      <c r="M759" s="835">
        <v>75.05</v>
      </c>
      <c r="N759" s="832">
        <v>1</v>
      </c>
      <c r="O759" s="836">
        <v>1</v>
      </c>
      <c r="P759" s="835"/>
      <c r="Q759" s="837">
        <v>0</v>
      </c>
      <c r="R759" s="832"/>
      <c r="S759" s="837">
        <v>0</v>
      </c>
      <c r="T759" s="836"/>
      <c r="U759" s="838">
        <v>0</v>
      </c>
    </row>
    <row r="760" spans="1:21" ht="14.4" customHeight="1" x14ac:dyDescent="0.3">
      <c r="A760" s="831">
        <v>30</v>
      </c>
      <c r="B760" s="832" t="s">
        <v>2476</v>
      </c>
      <c r="C760" s="832" t="s">
        <v>2484</v>
      </c>
      <c r="D760" s="833" t="s">
        <v>3515</v>
      </c>
      <c r="E760" s="834" t="s">
        <v>2491</v>
      </c>
      <c r="F760" s="832" t="s">
        <v>2477</v>
      </c>
      <c r="G760" s="832" t="s">
        <v>2769</v>
      </c>
      <c r="H760" s="832" t="s">
        <v>567</v>
      </c>
      <c r="I760" s="832" t="s">
        <v>2770</v>
      </c>
      <c r="J760" s="832" t="s">
        <v>954</v>
      </c>
      <c r="K760" s="832" t="s">
        <v>2771</v>
      </c>
      <c r="L760" s="835">
        <v>45.03</v>
      </c>
      <c r="M760" s="835">
        <v>45.03</v>
      </c>
      <c r="N760" s="832">
        <v>1</v>
      </c>
      <c r="O760" s="836">
        <v>0.5</v>
      </c>
      <c r="P760" s="835">
        <v>45.03</v>
      </c>
      <c r="Q760" s="837">
        <v>1</v>
      </c>
      <c r="R760" s="832">
        <v>1</v>
      </c>
      <c r="S760" s="837">
        <v>1</v>
      </c>
      <c r="T760" s="836">
        <v>0.5</v>
      </c>
      <c r="U760" s="838">
        <v>1</v>
      </c>
    </row>
    <row r="761" spans="1:21" ht="14.4" customHeight="1" x14ac:dyDescent="0.3">
      <c r="A761" s="831">
        <v>30</v>
      </c>
      <c r="B761" s="832" t="s">
        <v>2476</v>
      </c>
      <c r="C761" s="832" t="s">
        <v>2484</v>
      </c>
      <c r="D761" s="833" t="s">
        <v>3515</v>
      </c>
      <c r="E761" s="834" t="s">
        <v>2491</v>
      </c>
      <c r="F761" s="832" t="s">
        <v>2477</v>
      </c>
      <c r="G761" s="832" t="s">
        <v>2555</v>
      </c>
      <c r="H761" s="832" t="s">
        <v>567</v>
      </c>
      <c r="I761" s="832" t="s">
        <v>2556</v>
      </c>
      <c r="J761" s="832" t="s">
        <v>1310</v>
      </c>
      <c r="K761" s="832" t="s">
        <v>2557</v>
      </c>
      <c r="L761" s="835">
        <v>94.7</v>
      </c>
      <c r="M761" s="835">
        <v>94.7</v>
      </c>
      <c r="N761" s="832">
        <v>1</v>
      </c>
      <c r="O761" s="836">
        <v>0.5</v>
      </c>
      <c r="P761" s="835"/>
      <c r="Q761" s="837">
        <v>0</v>
      </c>
      <c r="R761" s="832"/>
      <c r="S761" s="837">
        <v>0</v>
      </c>
      <c r="T761" s="836"/>
      <c r="U761" s="838">
        <v>0</v>
      </c>
    </row>
    <row r="762" spans="1:21" ht="14.4" customHeight="1" x14ac:dyDescent="0.3">
      <c r="A762" s="831">
        <v>30</v>
      </c>
      <c r="B762" s="832" t="s">
        <v>2476</v>
      </c>
      <c r="C762" s="832" t="s">
        <v>2484</v>
      </c>
      <c r="D762" s="833" t="s">
        <v>3515</v>
      </c>
      <c r="E762" s="834" t="s">
        <v>2491</v>
      </c>
      <c r="F762" s="832" t="s">
        <v>2477</v>
      </c>
      <c r="G762" s="832" t="s">
        <v>2555</v>
      </c>
      <c r="H762" s="832" t="s">
        <v>567</v>
      </c>
      <c r="I762" s="832" t="s">
        <v>3431</v>
      </c>
      <c r="J762" s="832" t="s">
        <v>1310</v>
      </c>
      <c r="K762" s="832" t="s">
        <v>3432</v>
      </c>
      <c r="L762" s="835">
        <v>94.7</v>
      </c>
      <c r="M762" s="835">
        <v>94.7</v>
      </c>
      <c r="N762" s="832">
        <v>1</v>
      </c>
      <c r="O762" s="836">
        <v>0.5</v>
      </c>
      <c r="P762" s="835"/>
      <c r="Q762" s="837">
        <v>0</v>
      </c>
      <c r="R762" s="832"/>
      <c r="S762" s="837">
        <v>0</v>
      </c>
      <c r="T762" s="836"/>
      <c r="U762" s="838">
        <v>0</v>
      </c>
    </row>
    <row r="763" spans="1:21" ht="14.4" customHeight="1" x14ac:dyDescent="0.3">
      <c r="A763" s="831">
        <v>30</v>
      </c>
      <c r="B763" s="832" t="s">
        <v>2476</v>
      </c>
      <c r="C763" s="832" t="s">
        <v>2484</v>
      </c>
      <c r="D763" s="833" t="s">
        <v>3515</v>
      </c>
      <c r="E763" s="834" t="s">
        <v>2491</v>
      </c>
      <c r="F763" s="832" t="s">
        <v>2477</v>
      </c>
      <c r="G763" s="832" t="s">
        <v>2555</v>
      </c>
      <c r="H763" s="832" t="s">
        <v>567</v>
      </c>
      <c r="I763" s="832" t="s">
        <v>2776</v>
      </c>
      <c r="J763" s="832" t="s">
        <v>1310</v>
      </c>
      <c r="K763" s="832" t="s">
        <v>2557</v>
      </c>
      <c r="L763" s="835">
        <v>94.7</v>
      </c>
      <c r="M763" s="835">
        <v>94.7</v>
      </c>
      <c r="N763" s="832">
        <v>1</v>
      </c>
      <c r="O763" s="836">
        <v>0.5</v>
      </c>
      <c r="P763" s="835"/>
      <c r="Q763" s="837">
        <v>0</v>
      </c>
      <c r="R763" s="832"/>
      <c r="S763" s="837">
        <v>0</v>
      </c>
      <c r="T763" s="836"/>
      <c r="U763" s="838">
        <v>0</v>
      </c>
    </row>
    <row r="764" spans="1:21" ht="14.4" customHeight="1" x14ac:dyDescent="0.3">
      <c r="A764" s="831">
        <v>30</v>
      </c>
      <c r="B764" s="832" t="s">
        <v>2476</v>
      </c>
      <c r="C764" s="832" t="s">
        <v>2484</v>
      </c>
      <c r="D764" s="833" t="s">
        <v>3515</v>
      </c>
      <c r="E764" s="834" t="s">
        <v>2491</v>
      </c>
      <c r="F764" s="832" t="s">
        <v>2477</v>
      </c>
      <c r="G764" s="832" t="s">
        <v>3433</v>
      </c>
      <c r="H764" s="832" t="s">
        <v>567</v>
      </c>
      <c r="I764" s="832" t="s">
        <v>3434</v>
      </c>
      <c r="J764" s="832" t="s">
        <v>3435</v>
      </c>
      <c r="K764" s="832" t="s">
        <v>3436</v>
      </c>
      <c r="L764" s="835">
        <v>54.16</v>
      </c>
      <c r="M764" s="835">
        <v>54.16</v>
      </c>
      <c r="N764" s="832">
        <v>1</v>
      </c>
      <c r="O764" s="836">
        <v>1</v>
      </c>
      <c r="P764" s="835"/>
      <c r="Q764" s="837">
        <v>0</v>
      </c>
      <c r="R764" s="832"/>
      <c r="S764" s="837">
        <v>0</v>
      </c>
      <c r="T764" s="836"/>
      <c r="U764" s="838">
        <v>0</v>
      </c>
    </row>
    <row r="765" spans="1:21" ht="14.4" customHeight="1" x14ac:dyDescent="0.3">
      <c r="A765" s="831">
        <v>30</v>
      </c>
      <c r="B765" s="832" t="s">
        <v>2476</v>
      </c>
      <c r="C765" s="832" t="s">
        <v>2484</v>
      </c>
      <c r="D765" s="833" t="s">
        <v>3515</v>
      </c>
      <c r="E765" s="834" t="s">
        <v>2491</v>
      </c>
      <c r="F765" s="832" t="s">
        <v>2477</v>
      </c>
      <c r="G765" s="832" t="s">
        <v>2566</v>
      </c>
      <c r="H765" s="832" t="s">
        <v>595</v>
      </c>
      <c r="I765" s="832" t="s">
        <v>2010</v>
      </c>
      <c r="J765" s="832" t="s">
        <v>2011</v>
      </c>
      <c r="K765" s="832" t="s">
        <v>2012</v>
      </c>
      <c r="L765" s="835">
        <v>8.7899999999999991</v>
      </c>
      <c r="M765" s="835">
        <v>8.7899999999999991</v>
      </c>
      <c r="N765" s="832">
        <v>1</v>
      </c>
      <c r="O765" s="836">
        <v>0.5</v>
      </c>
      <c r="P765" s="835"/>
      <c r="Q765" s="837">
        <v>0</v>
      </c>
      <c r="R765" s="832"/>
      <c r="S765" s="837">
        <v>0</v>
      </c>
      <c r="T765" s="836"/>
      <c r="U765" s="838">
        <v>0</v>
      </c>
    </row>
    <row r="766" spans="1:21" ht="14.4" customHeight="1" x14ac:dyDescent="0.3">
      <c r="A766" s="831">
        <v>30</v>
      </c>
      <c r="B766" s="832" t="s">
        <v>2476</v>
      </c>
      <c r="C766" s="832" t="s">
        <v>2484</v>
      </c>
      <c r="D766" s="833" t="s">
        <v>3515</v>
      </c>
      <c r="E766" s="834" t="s">
        <v>2491</v>
      </c>
      <c r="F766" s="832" t="s">
        <v>2477</v>
      </c>
      <c r="G766" s="832" t="s">
        <v>3437</v>
      </c>
      <c r="H766" s="832" t="s">
        <v>567</v>
      </c>
      <c r="I766" s="832" t="s">
        <v>3438</v>
      </c>
      <c r="J766" s="832" t="s">
        <v>3439</v>
      </c>
      <c r="K766" s="832" t="s">
        <v>3440</v>
      </c>
      <c r="L766" s="835">
        <v>38.08</v>
      </c>
      <c r="M766" s="835">
        <v>76.16</v>
      </c>
      <c r="N766" s="832">
        <v>2</v>
      </c>
      <c r="O766" s="836">
        <v>1</v>
      </c>
      <c r="P766" s="835">
        <v>76.16</v>
      </c>
      <c r="Q766" s="837">
        <v>1</v>
      </c>
      <c r="R766" s="832">
        <v>2</v>
      </c>
      <c r="S766" s="837">
        <v>1</v>
      </c>
      <c r="T766" s="836">
        <v>1</v>
      </c>
      <c r="U766" s="838">
        <v>1</v>
      </c>
    </row>
    <row r="767" spans="1:21" ht="14.4" customHeight="1" x14ac:dyDescent="0.3">
      <c r="A767" s="831">
        <v>30</v>
      </c>
      <c r="B767" s="832" t="s">
        <v>2476</v>
      </c>
      <c r="C767" s="832" t="s">
        <v>2484</v>
      </c>
      <c r="D767" s="833" t="s">
        <v>3515</v>
      </c>
      <c r="E767" s="834" t="s">
        <v>2491</v>
      </c>
      <c r="F767" s="832" t="s">
        <v>2477</v>
      </c>
      <c r="G767" s="832" t="s">
        <v>3441</v>
      </c>
      <c r="H767" s="832" t="s">
        <v>567</v>
      </c>
      <c r="I767" s="832" t="s">
        <v>3442</v>
      </c>
      <c r="J767" s="832" t="s">
        <v>3443</v>
      </c>
      <c r="K767" s="832" t="s">
        <v>3444</v>
      </c>
      <c r="L767" s="835">
        <v>132.97999999999999</v>
      </c>
      <c r="M767" s="835">
        <v>265.95999999999998</v>
      </c>
      <c r="N767" s="832">
        <v>2</v>
      </c>
      <c r="O767" s="836">
        <v>0.5</v>
      </c>
      <c r="P767" s="835">
        <v>265.95999999999998</v>
      </c>
      <c r="Q767" s="837">
        <v>1</v>
      </c>
      <c r="R767" s="832">
        <v>2</v>
      </c>
      <c r="S767" s="837">
        <v>1</v>
      </c>
      <c r="T767" s="836">
        <v>0.5</v>
      </c>
      <c r="U767" s="838">
        <v>1</v>
      </c>
    </row>
    <row r="768" spans="1:21" ht="14.4" customHeight="1" x14ac:dyDescent="0.3">
      <c r="A768" s="831">
        <v>30</v>
      </c>
      <c r="B768" s="832" t="s">
        <v>2476</v>
      </c>
      <c r="C768" s="832" t="s">
        <v>2484</v>
      </c>
      <c r="D768" s="833" t="s">
        <v>3515</v>
      </c>
      <c r="E768" s="834" t="s">
        <v>2491</v>
      </c>
      <c r="F768" s="832" t="s">
        <v>2477</v>
      </c>
      <c r="G768" s="832" t="s">
        <v>2571</v>
      </c>
      <c r="H768" s="832" t="s">
        <v>595</v>
      </c>
      <c r="I768" s="832" t="s">
        <v>1953</v>
      </c>
      <c r="J768" s="832" t="s">
        <v>1954</v>
      </c>
      <c r="K768" s="832" t="s">
        <v>1955</v>
      </c>
      <c r="L768" s="835">
        <v>93.43</v>
      </c>
      <c r="M768" s="835">
        <v>280.29000000000002</v>
      </c>
      <c r="N768" s="832">
        <v>3</v>
      </c>
      <c r="O768" s="836">
        <v>2</v>
      </c>
      <c r="P768" s="835">
        <v>186.86</v>
      </c>
      <c r="Q768" s="837">
        <v>0.66666666666666663</v>
      </c>
      <c r="R768" s="832">
        <v>2</v>
      </c>
      <c r="S768" s="837">
        <v>0.66666666666666663</v>
      </c>
      <c r="T768" s="836">
        <v>1</v>
      </c>
      <c r="U768" s="838">
        <v>0.5</v>
      </c>
    </row>
    <row r="769" spans="1:21" ht="14.4" customHeight="1" x14ac:dyDescent="0.3">
      <c r="A769" s="831">
        <v>30</v>
      </c>
      <c r="B769" s="832" t="s">
        <v>2476</v>
      </c>
      <c r="C769" s="832" t="s">
        <v>2484</v>
      </c>
      <c r="D769" s="833" t="s">
        <v>3515</v>
      </c>
      <c r="E769" s="834" t="s">
        <v>2491</v>
      </c>
      <c r="F769" s="832" t="s">
        <v>2477</v>
      </c>
      <c r="G769" s="832" t="s">
        <v>2572</v>
      </c>
      <c r="H769" s="832" t="s">
        <v>567</v>
      </c>
      <c r="I769" s="832" t="s">
        <v>2573</v>
      </c>
      <c r="J769" s="832" t="s">
        <v>1052</v>
      </c>
      <c r="K769" s="832" t="s">
        <v>2574</v>
      </c>
      <c r="L769" s="835">
        <v>73.09</v>
      </c>
      <c r="M769" s="835">
        <v>73.09</v>
      </c>
      <c r="N769" s="832">
        <v>1</v>
      </c>
      <c r="O769" s="836">
        <v>0.5</v>
      </c>
      <c r="P769" s="835"/>
      <c r="Q769" s="837">
        <v>0</v>
      </c>
      <c r="R769" s="832"/>
      <c r="S769" s="837">
        <v>0</v>
      </c>
      <c r="T769" s="836"/>
      <c r="U769" s="838">
        <v>0</v>
      </c>
    </row>
    <row r="770" spans="1:21" ht="14.4" customHeight="1" x14ac:dyDescent="0.3">
      <c r="A770" s="831">
        <v>30</v>
      </c>
      <c r="B770" s="832" t="s">
        <v>2476</v>
      </c>
      <c r="C770" s="832" t="s">
        <v>2484</v>
      </c>
      <c r="D770" s="833" t="s">
        <v>3515</v>
      </c>
      <c r="E770" s="834" t="s">
        <v>2491</v>
      </c>
      <c r="F770" s="832" t="s">
        <v>2477</v>
      </c>
      <c r="G770" s="832" t="s">
        <v>2582</v>
      </c>
      <c r="H770" s="832" t="s">
        <v>567</v>
      </c>
      <c r="I770" s="832" t="s">
        <v>2591</v>
      </c>
      <c r="J770" s="832" t="s">
        <v>2584</v>
      </c>
      <c r="K770" s="832" t="s">
        <v>2592</v>
      </c>
      <c r="L770" s="835">
        <v>10.55</v>
      </c>
      <c r="M770" s="835">
        <v>10.55</v>
      </c>
      <c r="N770" s="832">
        <v>1</v>
      </c>
      <c r="O770" s="836">
        <v>0.5</v>
      </c>
      <c r="P770" s="835"/>
      <c r="Q770" s="837">
        <v>0</v>
      </c>
      <c r="R770" s="832"/>
      <c r="S770" s="837">
        <v>0</v>
      </c>
      <c r="T770" s="836"/>
      <c r="U770" s="838">
        <v>0</v>
      </c>
    </row>
    <row r="771" spans="1:21" ht="14.4" customHeight="1" x14ac:dyDescent="0.3">
      <c r="A771" s="831">
        <v>30</v>
      </c>
      <c r="B771" s="832" t="s">
        <v>2476</v>
      </c>
      <c r="C771" s="832" t="s">
        <v>2484</v>
      </c>
      <c r="D771" s="833" t="s">
        <v>3515</v>
      </c>
      <c r="E771" s="834" t="s">
        <v>2491</v>
      </c>
      <c r="F771" s="832" t="s">
        <v>2477</v>
      </c>
      <c r="G771" s="832" t="s">
        <v>3050</v>
      </c>
      <c r="H771" s="832" t="s">
        <v>567</v>
      </c>
      <c r="I771" s="832" t="s">
        <v>3051</v>
      </c>
      <c r="J771" s="832" t="s">
        <v>3052</v>
      </c>
      <c r="K771" s="832" t="s">
        <v>3053</v>
      </c>
      <c r="L771" s="835">
        <v>88.76</v>
      </c>
      <c r="M771" s="835">
        <v>88.76</v>
      </c>
      <c r="N771" s="832">
        <v>1</v>
      </c>
      <c r="O771" s="836">
        <v>0.5</v>
      </c>
      <c r="P771" s="835"/>
      <c r="Q771" s="837">
        <v>0</v>
      </c>
      <c r="R771" s="832"/>
      <c r="S771" s="837">
        <v>0</v>
      </c>
      <c r="T771" s="836"/>
      <c r="U771" s="838">
        <v>0</v>
      </c>
    </row>
    <row r="772" spans="1:21" ht="14.4" customHeight="1" x14ac:dyDescent="0.3">
      <c r="A772" s="831">
        <v>30</v>
      </c>
      <c r="B772" s="832" t="s">
        <v>2476</v>
      </c>
      <c r="C772" s="832" t="s">
        <v>2484</v>
      </c>
      <c r="D772" s="833" t="s">
        <v>3515</v>
      </c>
      <c r="E772" s="834" t="s">
        <v>2491</v>
      </c>
      <c r="F772" s="832" t="s">
        <v>2477</v>
      </c>
      <c r="G772" s="832" t="s">
        <v>2593</v>
      </c>
      <c r="H772" s="832" t="s">
        <v>567</v>
      </c>
      <c r="I772" s="832" t="s">
        <v>2594</v>
      </c>
      <c r="J772" s="832" t="s">
        <v>1292</v>
      </c>
      <c r="K772" s="832" t="s">
        <v>2595</v>
      </c>
      <c r="L772" s="835">
        <v>0</v>
      </c>
      <c r="M772" s="835">
        <v>0</v>
      </c>
      <c r="N772" s="832">
        <v>1</v>
      </c>
      <c r="O772" s="836">
        <v>0.5</v>
      </c>
      <c r="P772" s="835">
        <v>0</v>
      </c>
      <c r="Q772" s="837"/>
      <c r="R772" s="832">
        <v>1</v>
      </c>
      <c r="S772" s="837">
        <v>1</v>
      </c>
      <c r="T772" s="836">
        <v>0.5</v>
      </c>
      <c r="U772" s="838">
        <v>1</v>
      </c>
    </row>
    <row r="773" spans="1:21" ht="14.4" customHeight="1" x14ac:dyDescent="0.3">
      <c r="A773" s="831">
        <v>30</v>
      </c>
      <c r="B773" s="832" t="s">
        <v>2476</v>
      </c>
      <c r="C773" s="832" t="s">
        <v>2484</v>
      </c>
      <c r="D773" s="833" t="s">
        <v>3515</v>
      </c>
      <c r="E773" s="834" t="s">
        <v>2491</v>
      </c>
      <c r="F773" s="832" t="s">
        <v>2477</v>
      </c>
      <c r="G773" s="832" t="s">
        <v>3445</v>
      </c>
      <c r="H773" s="832" t="s">
        <v>567</v>
      </c>
      <c r="I773" s="832" t="s">
        <v>3446</v>
      </c>
      <c r="J773" s="832" t="s">
        <v>834</v>
      </c>
      <c r="K773" s="832" t="s">
        <v>3127</v>
      </c>
      <c r="L773" s="835">
        <v>0</v>
      </c>
      <c r="M773" s="835">
        <v>0</v>
      </c>
      <c r="N773" s="832">
        <v>1</v>
      </c>
      <c r="O773" s="836">
        <v>0.5</v>
      </c>
      <c r="P773" s="835"/>
      <c r="Q773" s="837"/>
      <c r="R773" s="832"/>
      <c r="S773" s="837">
        <v>0</v>
      </c>
      <c r="T773" s="836"/>
      <c r="U773" s="838">
        <v>0</v>
      </c>
    </row>
    <row r="774" spans="1:21" ht="14.4" customHeight="1" x14ac:dyDescent="0.3">
      <c r="A774" s="831">
        <v>30</v>
      </c>
      <c r="B774" s="832" t="s">
        <v>2476</v>
      </c>
      <c r="C774" s="832" t="s">
        <v>2484</v>
      </c>
      <c r="D774" s="833" t="s">
        <v>3515</v>
      </c>
      <c r="E774" s="834" t="s">
        <v>2491</v>
      </c>
      <c r="F774" s="832" t="s">
        <v>2477</v>
      </c>
      <c r="G774" s="832" t="s">
        <v>2602</v>
      </c>
      <c r="H774" s="832" t="s">
        <v>567</v>
      </c>
      <c r="I774" s="832" t="s">
        <v>3066</v>
      </c>
      <c r="J774" s="832" t="s">
        <v>1042</v>
      </c>
      <c r="K774" s="832" t="s">
        <v>3067</v>
      </c>
      <c r="L774" s="835">
        <v>0</v>
      </c>
      <c r="M774" s="835">
        <v>0</v>
      </c>
      <c r="N774" s="832">
        <v>1</v>
      </c>
      <c r="O774" s="836">
        <v>0.5</v>
      </c>
      <c r="P774" s="835"/>
      <c r="Q774" s="837"/>
      <c r="R774" s="832"/>
      <c r="S774" s="837">
        <v>0</v>
      </c>
      <c r="T774" s="836"/>
      <c r="U774" s="838">
        <v>0</v>
      </c>
    </row>
    <row r="775" spans="1:21" ht="14.4" customHeight="1" x14ac:dyDescent="0.3">
      <c r="A775" s="831">
        <v>30</v>
      </c>
      <c r="B775" s="832" t="s">
        <v>2476</v>
      </c>
      <c r="C775" s="832" t="s">
        <v>2484</v>
      </c>
      <c r="D775" s="833" t="s">
        <v>3515</v>
      </c>
      <c r="E775" s="834" t="s">
        <v>2491</v>
      </c>
      <c r="F775" s="832" t="s">
        <v>2477</v>
      </c>
      <c r="G775" s="832" t="s">
        <v>2857</v>
      </c>
      <c r="H775" s="832" t="s">
        <v>595</v>
      </c>
      <c r="I775" s="832" t="s">
        <v>1996</v>
      </c>
      <c r="J775" s="832" t="s">
        <v>667</v>
      </c>
      <c r="K775" s="832" t="s">
        <v>668</v>
      </c>
      <c r="L775" s="835">
        <v>10.65</v>
      </c>
      <c r="M775" s="835">
        <v>10.65</v>
      </c>
      <c r="N775" s="832">
        <v>1</v>
      </c>
      <c r="O775" s="836">
        <v>0.5</v>
      </c>
      <c r="P775" s="835">
        <v>10.65</v>
      </c>
      <c r="Q775" s="837">
        <v>1</v>
      </c>
      <c r="R775" s="832">
        <v>1</v>
      </c>
      <c r="S775" s="837">
        <v>1</v>
      </c>
      <c r="T775" s="836">
        <v>0.5</v>
      </c>
      <c r="U775" s="838">
        <v>1</v>
      </c>
    </row>
    <row r="776" spans="1:21" ht="14.4" customHeight="1" x14ac:dyDescent="0.3">
      <c r="A776" s="831">
        <v>30</v>
      </c>
      <c r="B776" s="832" t="s">
        <v>2476</v>
      </c>
      <c r="C776" s="832" t="s">
        <v>2484</v>
      </c>
      <c r="D776" s="833" t="s">
        <v>3515</v>
      </c>
      <c r="E776" s="834" t="s">
        <v>2491</v>
      </c>
      <c r="F776" s="832" t="s">
        <v>2477</v>
      </c>
      <c r="G776" s="832" t="s">
        <v>2857</v>
      </c>
      <c r="H776" s="832" t="s">
        <v>595</v>
      </c>
      <c r="I776" s="832" t="s">
        <v>2859</v>
      </c>
      <c r="J776" s="832" t="s">
        <v>667</v>
      </c>
      <c r="K776" s="832" t="s">
        <v>671</v>
      </c>
      <c r="L776" s="835">
        <v>17.559999999999999</v>
      </c>
      <c r="M776" s="835">
        <v>17.559999999999999</v>
      </c>
      <c r="N776" s="832">
        <v>1</v>
      </c>
      <c r="O776" s="836">
        <v>0.5</v>
      </c>
      <c r="P776" s="835"/>
      <c r="Q776" s="837">
        <v>0</v>
      </c>
      <c r="R776" s="832"/>
      <c r="S776" s="837">
        <v>0</v>
      </c>
      <c r="T776" s="836"/>
      <c r="U776" s="838">
        <v>0</v>
      </c>
    </row>
    <row r="777" spans="1:21" ht="14.4" customHeight="1" x14ac:dyDescent="0.3">
      <c r="A777" s="831">
        <v>30</v>
      </c>
      <c r="B777" s="832" t="s">
        <v>2476</v>
      </c>
      <c r="C777" s="832" t="s">
        <v>2484</v>
      </c>
      <c r="D777" s="833" t="s">
        <v>3515</v>
      </c>
      <c r="E777" s="834" t="s">
        <v>2491</v>
      </c>
      <c r="F777" s="832" t="s">
        <v>2477</v>
      </c>
      <c r="G777" s="832" t="s">
        <v>2611</v>
      </c>
      <c r="H777" s="832" t="s">
        <v>595</v>
      </c>
      <c r="I777" s="832" t="s">
        <v>2256</v>
      </c>
      <c r="J777" s="832" t="s">
        <v>2257</v>
      </c>
      <c r="K777" s="832" t="s">
        <v>2255</v>
      </c>
      <c r="L777" s="835">
        <v>161.06</v>
      </c>
      <c r="M777" s="835">
        <v>322.12</v>
      </c>
      <c r="N777" s="832">
        <v>2</v>
      </c>
      <c r="O777" s="836">
        <v>1</v>
      </c>
      <c r="P777" s="835">
        <v>161.06</v>
      </c>
      <c r="Q777" s="837">
        <v>0.5</v>
      </c>
      <c r="R777" s="832">
        <v>1</v>
      </c>
      <c r="S777" s="837">
        <v>0.5</v>
      </c>
      <c r="T777" s="836">
        <v>0.5</v>
      </c>
      <c r="U777" s="838">
        <v>0.5</v>
      </c>
    </row>
    <row r="778" spans="1:21" ht="14.4" customHeight="1" x14ac:dyDescent="0.3">
      <c r="A778" s="831">
        <v>30</v>
      </c>
      <c r="B778" s="832" t="s">
        <v>2476</v>
      </c>
      <c r="C778" s="832" t="s">
        <v>2484</v>
      </c>
      <c r="D778" s="833" t="s">
        <v>3515</v>
      </c>
      <c r="E778" s="834" t="s">
        <v>2491</v>
      </c>
      <c r="F778" s="832" t="s">
        <v>2477</v>
      </c>
      <c r="G778" s="832" t="s">
        <v>2614</v>
      </c>
      <c r="H778" s="832" t="s">
        <v>595</v>
      </c>
      <c r="I778" s="832" t="s">
        <v>1946</v>
      </c>
      <c r="J778" s="832" t="s">
        <v>866</v>
      </c>
      <c r="K778" s="832" t="s">
        <v>1947</v>
      </c>
      <c r="L778" s="835">
        <v>368.16</v>
      </c>
      <c r="M778" s="835">
        <v>1104.48</v>
      </c>
      <c r="N778" s="832">
        <v>3</v>
      </c>
      <c r="O778" s="836">
        <v>0.5</v>
      </c>
      <c r="P778" s="835">
        <v>1104.48</v>
      </c>
      <c r="Q778" s="837">
        <v>1</v>
      </c>
      <c r="R778" s="832">
        <v>3</v>
      </c>
      <c r="S778" s="837">
        <v>1</v>
      </c>
      <c r="T778" s="836">
        <v>0.5</v>
      </c>
      <c r="U778" s="838">
        <v>1</v>
      </c>
    </row>
    <row r="779" spans="1:21" ht="14.4" customHeight="1" x14ac:dyDescent="0.3">
      <c r="A779" s="831">
        <v>30</v>
      </c>
      <c r="B779" s="832" t="s">
        <v>2476</v>
      </c>
      <c r="C779" s="832" t="s">
        <v>2484</v>
      </c>
      <c r="D779" s="833" t="s">
        <v>3515</v>
      </c>
      <c r="E779" s="834" t="s">
        <v>2491</v>
      </c>
      <c r="F779" s="832" t="s">
        <v>2477</v>
      </c>
      <c r="G779" s="832" t="s">
        <v>2614</v>
      </c>
      <c r="H779" s="832" t="s">
        <v>595</v>
      </c>
      <c r="I779" s="832" t="s">
        <v>1948</v>
      </c>
      <c r="J779" s="832" t="s">
        <v>866</v>
      </c>
      <c r="K779" s="832" t="s">
        <v>1949</v>
      </c>
      <c r="L779" s="835">
        <v>736.33</v>
      </c>
      <c r="M779" s="835">
        <v>1472.66</v>
      </c>
      <c r="N779" s="832">
        <v>2</v>
      </c>
      <c r="O779" s="836">
        <v>0.5</v>
      </c>
      <c r="P779" s="835">
        <v>1472.66</v>
      </c>
      <c r="Q779" s="837">
        <v>1</v>
      </c>
      <c r="R779" s="832">
        <v>2</v>
      </c>
      <c r="S779" s="837">
        <v>1</v>
      </c>
      <c r="T779" s="836">
        <v>0.5</v>
      </c>
      <c r="U779" s="838">
        <v>1</v>
      </c>
    </row>
    <row r="780" spans="1:21" ht="14.4" customHeight="1" x14ac:dyDescent="0.3">
      <c r="A780" s="831">
        <v>30</v>
      </c>
      <c r="B780" s="832" t="s">
        <v>2476</v>
      </c>
      <c r="C780" s="832" t="s">
        <v>2484</v>
      </c>
      <c r="D780" s="833" t="s">
        <v>3515</v>
      </c>
      <c r="E780" s="834" t="s">
        <v>2491</v>
      </c>
      <c r="F780" s="832" t="s">
        <v>2477</v>
      </c>
      <c r="G780" s="832" t="s">
        <v>2615</v>
      </c>
      <c r="H780" s="832" t="s">
        <v>567</v>
      </c>
      <c r="I780" s="832" t="s">
        <v>3447</v>
      </c>
      <c r="J780" s="832" t="s">
        <v>819</v>
      </c>
      <c r="K780" s="832" t="s">
        <v>3448</v>
      </c>
      <c r="L780" s="835">
        <v>134.47999999999999</v>
      </c>
      <c r="M780" s="835">
        <v>134.47999999999999</v>
      </c>
      <c r="N780" s="832">
        <v>1</v>
      </c>
      <c r="O780" s="836">
        <v>0.5</v>
      </c>
      <c r="P780" s="835">
        <v>134.47999999999999</v>
      </c>
      <c r="Q780" s="837">
        <v>1</v>
      </c>
      <c r="R780" s="832">
        <v>1</v>
      </c>
      <c r="S780" s="837">
        <v>1</v>
      </c>
      <c r="T780" s="836">
        <v>0.5</v>
      </c>
      <c r="U780" s="838">
        <v>1</v>
      </c>
    </row>
    <row r="781" spans="1:21" ht="14.4" customHeight="1" x14ac:dyDescent="0.3">
      <c r="A781" s="831">
        <v>30</v>
      </c>
      <c r="B781" s="832" t="s">
        <v>2476</v>
      </c>
      <c r="C781" s="832" t="s">
        <v>2484</v>
      </c>
      <c r="D781" s="833" t="s">
        <v>3515</v>
      </c>
      <c r="E781" s="834" t="s">
        <v>2491</v>
      </c>
      <c r="F781" s="832" t="s">
        <v>2477</v>
      </c>
      <c r="G781" s="832" t="s">
        <v>2622</v>
      </c>
      <c r="H781" s="832" t="s">
        <v>567</v>
      </c>
      <c r="I781" s="832" t="s">
        <v>2623</v>
      </c>
      <c r="J781" s="832" t="s">
        <v>904</v>
      </c>
      <c r="K781" s="832" t="s">
        <v>2624</v>
      </c>
      <c r="L781" s="835">
        <v>32.25</v>
      </c>
      <c r="M781" s="835">
        <v>32.25</v>
      </c>
      <c r="N781" s="832">
        <v>1</v>
      </c>
      <c r="O781" s="836">
        <v>0.5</v>
      </c>
      <c r="P781" s="835"/>
      <c r="Q781" s="837">
        <v>0</v>
      </c>
      <c r="R781" s="832"/>
      <c r="S781" s="837">
        <v>0</v>
      </c>
      <c r="T781" s="836"/>
      <c r="U781" s="838">
        <v>0</v>
      </c>
    </row>
    <row r="782" spans="1:21" ht="14.4" customHeight="1" x14ac:dyDescent="0.3">
      <c r="A782" s="831">
        <v>30</v>
      </c>
      <c r="B782" s="832" t="s">
        <v>2476</v>
      </c>
      <c r="C782" s="832" t="s">
        <v>2484</v>
      </c>
      <c r="D782" s="833" t="s">
        <v>3515</v>
      </c>
      <c r="E782" s="834" t="s">
        <v>2491</v>
      </c>
      <c r="F782" s="832" t="s">
        <v>2477</v>
      </c>
      <c r="G782" s="832" t="s">
        <v>2622</v>
      </c>
      <c r="H782" s="832" t="s">
        <v>567</v>
      </c>
      <c r="I782" s="832" t="s">
        <v>3449</v>
      </c>
      <c r="J782" s="832" t="s">
        <v>904</v>
      </c>
      <c r="K782" s="832" t="s">
        <v>3450</v>
      </c>
      <c r="L782" s="835">
        <v>16.12</v>
      </c>
      <c r="M782" s="835">
        <v>16.12</v>
      </c>
      <c r="N782" s="832">
        <v>1</v>
      </c>
      <c r="O782" s="836">
        <v>0.5</v>
      </c>
      <c r="P782" s="835"/>
      <c r="Q782" s="837">
        <v>0</v>
      </c>
      <c r="R782" s="832"/>
      <c r="S782" s="837">
        <v>0</v>
      </c>
      <c r="T782" s="836"/>
      <c r="U782" s="838">
        <v>0</v>
      </c>
    </row>
    <row r="783" spans="1:21" ht="14.4" customHeight="1" x14ac:dyDescent="0.3">
      <c r="A783" s="831">
        <v>30</v>
      </c>
      <c r="B783" s="832" t="s">
        <v>2476</v>
      </c>
      <c r="C783" s="832" t="s">
        <v>2484</v>
      </c>
      <c r="D783" s="833" t="s">
        <v>3515</v>
      </c>
      <c r="E783" s="834" t="s">
        <v>2491</v>
      </c>
      <c r="F783" s="832" t="s">
        <v>2477</v>
      </c>
      <c r="G783" s="832" t="s">
        <v>2625</v>
      </c>
      <c r="H783" s="832" t="s">
        <v>595</v>
      </c>
      <c r="I783" s="832" t="s">
        <v>1898</v>
      </c>
      <c r="J783" s="832" t="s">
        <v>1894</v>
      </c>
      <c r="K783" s="832" t="s">
        <v>1899</v>
      </c>
      <c r="L783" s="835">
        <v>32.25</v>
      </c>
      <c r="M783" s="835">
        <v>32.25</v>
      </c>
      <c r="N783" s="832">
        <v>1</v>
      </c>
      <c r="O783" s="836">
        <v>0.5</v>
      </c>
      <c r="P783" s="835">
        <v>32.25</v>
      </c>
      <c r="Q783" s="837">
        <v>1</v>
      </c>
      <c r="R783" s="832">
        <v>1</v>
      </c>
      <c r="S783" s="837">
        <v>1</v>
      </c>
      <c r="T783" s="836">
        <v>0.5</v>
      </c>
      <c r="U783" s="838">
        <v>1</v>
      </c>
    </row>
    <row r="784" spans="1:21" ht="14.4" customHeight="1" x14ac:dyDescent="0.3">
      <c r="A784" s="831">
        <v>30</v>
      </c>
      <c r="B784" s="832" t="s">
        <v>2476</v>
      </c>
      <c r="C784" s="832" t="s">
        <v>2484</v>
      </c>
      <c r="D784" s="833" t="s">
        <v>3515</v>
      </c>
      <c r="E784" s="834" t="s">
        <v>2491</v>
      </c>
      <c r="F784" s="832" t="s">
        <v>2477</v>
      </c>
      <c r="G784" s="832" t="s">
        <v>2625</v>
      </c>
      <c r="H784" s="832" t="s">
        <v>595</v>
      </c>
      <c r="I784" s="832" t="s">
        <v>1893</v>
      </c>
      <c r="J784" s="832" t="s">
        <v>1894</v>
      </c>
      <c r="K784" s="832" t="s">
        <v>1895</v>
      </c>
      <c r="L784" s="835">
        <v>16.12</v>
      </c>
      <c r="M784" s="835">
        <v>48.36</v>
      </c>
      <c r="N784" s="832">
        <v>3</v>
      </c>
      <c r="O784" s="836">
        <v>1.5</v>
      </c>
      <c r="P784" s="835">
        <v>32.24</v>
      </c>
      <c r="Q784" s="837">
        <v>0.66666666666666674</v>
      </c>
      <c r="R784" s="832">
        <v>2</v>
      </c>
      <c r="S784" s="837">
        <v>0.66666666666666663</v>
      </c>
      <c r="T784" s="836">
        <v>1</v>
      </c>
      <c r="U784" s="838">
        <v>0.66666666666666663</v>
      </c>
    </row>
    <row r="785" spans="1:21" ht="14.4" customHeight="1" x14ac:dyDescent="0.3">
      <c r="A785" s="831">
        <v>30</v>
      </c>
      <c r="B785" s="832" t="s">
        <v>2476</v>
      </c>
      <c r="C785" s="832" t="s">
        <v>2484</v>
      </c>
      <c r="D785" s="833" t="s">
        <v>3515</v>
      </c>
      <c r="E785" s="834" t="s">
        <v>2491</v>
      </c>
      <c r="F785" s="832" t="s">
        <v>2477</v>
      </c>
      <c r="G785" s="832" t="s">
        <v>2626</v>
      </c>
      <c r="H785" s="832" t="s">
        <v>595</v>
      </c>
      <c r="I785" s="832" t="s">
        <v>2027</v>
      </c>
      <c r="J785" s="832" t="s">
        <v>1160</v>
      </c>
      <c r="K785" s="832" t="s">
        <v>2006</v>
      </c>
      <c r="L785" s="835">
        <v>47.7</v>
      </c>
      <c r="M785" s="835">
        <v>47.7</v>
      </c>
      <c r="N785" s="832">
        <v>1</v>
      </c>
      <c r="O785" s="836">
        <v>0.5</v>
      </c>
      <c r="P785" s="835"/>
      <c r="Q785" s="837">
        <v>0</v>
      </c>
      <c r="R785" s="832"/>
      <c r="S785" s="837">
        <v>0</v>
      </c>
      <c r="T785" s="836"/>
      <c r="U785" s="838">
        <v>0</v>
      </c>
    </row>
    <row r="786" spans="1:21" ht="14.4" customHeight="1" x14ac:dyDescent="0.3">
      <c r="A786" s="831">
        <v>30</v>
      </c>
      <c r="B786" s="832" t="s">
        <v>2476</v>
      </c>
      <c r="C786" s="832" t="s">
        <v>2484</v>
      </c>
      <c r="D786" s="833" t="s">
        <v>3515</v>
      </c>
      <c r="E786" s="834" t="s">
        <v>2491</v>
      </c>
      <c r="F786" s="832" t="s">
        <v>2477</v>
      </c>
      <c r="G786" s="832" t="s">
        <v>2627</v>
      </c>
      <c r="H786" s="832" t="s">
        <v>595</v>
      </c>
      <c r="I786" s="832" t="s">
        <v>2047</v>
      </c>
      <c r="J786" s="832" t="s">
        <v>2048</v>
      </c>
      <c r="K786" s="832" t="s">
        <v>2049</v>
      </c>
      <c r="L786" s="835">
        <v>117.46</v>
      </c>
      <c r="M786" s="835">
        <v>117.46</v>
      </c>
      <c r="N786" s="832">
        <v>1</v>
      </c>
      <c r="O786" s="836">
        <v>0.5</v>
      </c>
      <c r="P786" s="835"/>
      <c r="Q786" s="837">
        <v>0</v>
      </c>
      <c r="R786" s="832"/>
      <c r="S786" s="837">
        <v>0</v>
      </c>
      <c r="T786" s="836"/>
      <c r="U786" s="838">
        <v>0</v>
      </c>
    </row>
    <row r="787" spans="1:21" ht="14.4" customHeight="1" x14ac:dyDescent="0.3">
      <c r="A787" s="831">
        <v>30</v>
      </c>
      <c r="B787" s="832" t="s">
        <v>2476</v>
      </c>
      <c r="C787" s="832" t="s">
        <v>2484</v>
      </c>
      <c r="D787" s="833" t="s">
        <v>3515</v>
      </c>
      <c r="E787" s="834" t="s">
        <v>2491</v>
      </c>
      <c r="F787" s="832" t="s">
        <v>2477</v>
      </c>
      <c r="G787" s="832" t="s">
        <v>3312</v>
      </c>
      <c r="H787" s="832" t="s">
        <v>567</v>
      </c>
      <c r="I787" s="832" t="s">
        <v>3313</v>
      </c>
      <c r="J787" s="832" t="s">
        <v>613</v>
      </c>
      <c r="K787" s="832" t="s">
        <v>3314</v>
      </c>
      <c r="L787" s="835">
        <v>108.44</v>
      </c>
      <c r="M787" s="835">
        <v>108.44</v>
      </c>
      <c r="N787" s="832">
        <v>1</v>
      </c>
      <c r="O787" s="836">
        <v>1</v>
      </c>
      <c r="P787" s="835"/>
      <c r="Q787" s="837">
        <v>0</v>
      </c>
      <c r="R787" s="832"/>
      <c r="S787" s="837">
        <v>0</v>
      </c>
      <c r="T787" s="836"/>
      <c r="U787" s="838">
        <v>0</v>
      </c>
    </row>
    <row r="788" spans="1:21" ht="14.4" customHeight="1" x14ac:dyDescent="0.3">
      <c r="A788" s="831">
        <v>30</v>
      </c>
      <c r="B788" s="832" t="s">
        <v>2476</v>
      </c>
      <c r="C788" s="832" t="s">
        <v>2484</v>
      </c>
      <c r="D788" s="833" t="s">
        <v>3515</v>
      </c>
      <c r="E788" s="834" t="s">
        <v>2491</v>
      </c>
      <c r="F788" s="832" t="s">
        <v>2477</v>
      </c>
      <c r="G788" s="832" t="s">
        <v>3312</v>
      </c>
      <c r="H788" s="832" t="s">
        <v>567</v>
      </c>
      <c r="I788" s="832" t="s">
        <v>3313</v>
      </c>
      <c r="J788" s="832" t="s">
        <v>613</v>
      </c>
      <c r="K788" s="832" t="s">
        <v>3314</v>
      </c>
      <c r="L788" s="835">
        <v>127.91</v>
      </c>
      <c r="M788" s="835">
        <v>127.91</v>
      </c>
      <c r="N788" s="832">
        <v>1</v>
      </c>
      <c r="O788" s="836">
        <v>1</v>
      </c>
      <c r="P788" s="835">
        <v>127.91</v>
      </c>
      <c r="Q788" s="837">
        <v>1</v>
      </c>
      <c r="R788" s="832">
        <v>1</v>
      </c>
      <c r="S788" s="837">
        <v>1</v>
      </c>
      <c r="T788" s="836">
        <v>1</v>
      </c>
      <c r="U788" s="838">
        <v>1</v>
      </c>
    </row>
    <row r="789" spans="1:21" ht="14.4" customHeight="1" x14ac:dyDescent="0.3">
      <c r="A789" s="831">
        <v>30</v>
      </c>
      <c r="B789" s="832" t="s">
        <v>2476</v>
      </c>
      <c r="C789" s="832" t="s">
        <v>2484</v>
      </c>
      <c r="D789" s="833" t="s">
        <v>3515</v>
      </c>
      <c r="E789" s="834" t="s">
        <v>2491</v>
      </c>
      <c r="F789" s="832" t="s">
        <v>2477</v>
      </c>
      <c r="G789" s="832" t="s">
        <v>3154</v>
      </c>
      <c r="H789" s="832" t="s">
        <v>567</v>
      </c>
      <c r="I789" s="832" t="s">
        <v>3451</v>
      </c>
      <c r="J789" s="832" t="s">
        <v>1229</v>
      </c>
      <c r="K789" s="832" t="s">
        <v>3328</v>
      </c>
      <c r="L789" s="835">
        <v>105.44</v>
      </c>
      <c r="M789" s="835">
        <v>105.44</v>
      </c>
      <c r="N789" s="832">
        <v>1</v>
      </c>
      <c r="O789" s="836">
        <v>0.5</v>
      </c>
      <c r="P789" s="835"/>
      <c r="Q789" s="837">
        <v>0</v>
      </c>
      <c r="R789" s="832"/>
      <c r="S789" s="837">
        <v>0</v>
      </c>
      <c r="T789" s="836"/>
      <c r="U789" s="838">
        <v>0</v>
      </c>
    </row>
    <row r="790" spans="1:21" ht="14.4" customHeight="1" x14ac:dyDescent="0.3">
      <c r="A790" s="831">
        <v>30</v>
      </c>
      <c r="B790" s="832" t="s">
        <v>2476</v>
      </c>
      <c r="C790" s="832" t="s">
        <v>2484</v>
      </c>
      <c r="D790" s="833" t="s">
        <v>3515</v>
      </c>
      <c r="E790" s="834" t="s">
        <v>2491</v>
      </c>
      <c r="F790" s="832" t="s">
        <v>2477</v>
      </c>
      <c r="G790" s="832" t="s">
        <v>2907</v>
      </c>
      <c r="H790" s="832" t="s">
        <v>567</v>
      </c>
      <c r="I790" s="832" t="s">
        <v>3157</v>
      </c>
      <c r="J790" s="832" t="s">
        <v>2909</v>
      </c>
      <c r="K790" s="832" t="s">
        <v>3158</v>
      </c>
      <c r="L790" s="835">
        <v>1762.05</v>
      </c>
      <c r="M790" s="835">
        <v>1762.05</v>
      </c>
      <c r="N790" s="832">
        <v>1</v>
      </c>
      <c r="O790" s="836">
        <v>0.5</v>
      </c>
      <c r="P790" s="835">
        <v>1762.05</v>
      </c>
      <c r="Q790" s="837">
        <v>1</v>
      </c>
      <c r="R790" s="832">
        <v>1</v>
      </c>
      <c r="S790" s="837">
        <v>1</v>
      </c>
      <c r="T790" s="836">
        <v>0.5</v>
      </c>
      <c r="U790" s="838">
        <v>1</v>
      </c>
    </row>
    <row r="791" spans="1:21" ht="14.4" customHeight="1" x14ac:dyDescent="0.3">
      <c r="A791" s="831">
        <v>30</v>
      </c>
      <c r="B791" s="832" t="s">
        <v>2476</v>
      </c>
      <c r="C791" s="832" t="s">
        <v>2484</v>
      </c>
      <c r="D791" s="833" t="s">
        <v>3515</v>
      </c>
      <c r="E791" s="834" t="s">
        <v>2491</v>
      </c>
      <c r="F791" s="832" t="s">
        <v>2477</v>
      </c>
      <c r="G791" s="832" t="s">
        <v>2633</v>
      </c>
      <c r="H791" s="832" t="s">
        <v>595</v>
      </c>
      <c r="I791" s="832" t="s">
        <v>2087</v>
      </c>
      <c r="J791" s="832" t="s">
        <v>2086</v>
      </c>
      <c r="K791" s="832" t="s">
        <v>732</v>
      </c>
      <c r="L791" s="835">
        <v>143.35</v>
      </c>
      <c r="M791" s="835">
        <v>143.35</v>
      </c>
      <c r="N791" s="832">
        <v>1</v>
      </c>
      <c r="O791" s="836">
        <v>0.5</v>
      </c>
      <c r="P791" s="835"/>
      <c r="Q791" s="837">
        <v>0</v>
      </c>
      <c r="R791" s="832"/>
      <c r="S791" s="837">
        <v>0</v>
      </c>
      <c r="T791" s="836"/>
      <c r="U791" s="838">
        <v>0</v>
      </c>
    </row>
    <row r="792" spans="1:21" ht="14.4" customHeight="1" x14ac:dyDescent="0.3">
      <c r="A792" s="831">
        <v>30</v>
      </c>
      <c r="B792" s="832" t="s">
        <v>2476</v>
      </c>
      <c r="C792" s="832" t="s">
        <v>2484</v>
      </c>
      <c r="D792" s="833" t="s">
        <v>3515</v>
      </c>
      <c r="E792" s="834" t="s">
        <v>2491</v>
      </c>
      <c r="F792" s="832" t="s">
        <v>2477</v>
      </c>
      <c r="G792" s="832" t="s">
        <v>2917</v>
      </c>
      <c r="H792" s="832" t="s">
        <v>567</v>
      </c>
      <c r="I792" s="832" t="s">
        <v>2918</v>
      </c>
      <c r="J792" s="832" t="s">
        <v>2919</v>
      </c>
      <c r="K792" s="832" t="s">
        <v>2920</v>
      </c>
      <c r="L792" s="835">
        <v>0</v>
      </c>
      <c r="M792" s="835">
        <v>0</v>
      </c>
      <c r="N792" s="832">
        <v>1</v>
      </c>
      <c r="O792" s="836">
        <v>0.5</v>
      </c>
      <c r="P792" s="835">
        <v>0</v>
      </c>
      <c r="Q792" s="837"/>
      <c r="R792" s="832">
        <v>1</v>
      </c>
      <c r="S792" s="837">
        <v>1</v>
      </c>
      <c r="T792" s="836">
        <v>0.5</v>
      </c>
      <c r="U792" s="838">
        <v>1</v>
      </c>
    </row>
    <row r="793" spans="1:21" ht="14.4" customHeight="1" x14ac:dyDescent="0.3">
      <c r="A793" s="831">
        <v>30</v>
      </c>
      <c r="B793" s="832" t="s">
        <v>2476</v>
      </c>
      <c r="C793" s="832" t="s">
        <v>2484</v>
      </c>
      <c r="D793" s="833" t="s">
        <v>3515</v>
      </c>
      <c r="E793" s="834" t="s">
        <v>2491</v>
      </c>
      <c r="F793" s="832" t="s">
        <v>2477</v>
      </c>
      <c r="G793" s="832" t="s">
        <v>2921</v>
      </c>
      <c r="H793" s="832" t="s">
        <v>567</v>
      </c>
      <c r="I793" s="832" t="s">
        <v>3162</v>
      </c>
      <c r="J793" s="832" t="s">
        <v>995</v>
      </c>
      <c r="K793" s="832" t="s">
        <v>640</v>
      </c>
      <c r="L793" s="835">
        <v>0</v>
      </c>
      <c r="M793" s="835">
        <v>0</v>
      </c>
      <c r="N793" s="832">
        <v>1</v>
      </c>
      <c r="O793" s="836">
        <v>0.5</v>
      </c>
      <c r="P793" s="835">
        <v>0</v>
      </c>
      <c r="Q793" s="837"/>
      <c r="R793" s="832">
        <v>1</v>
      </c>
      <c r="S793" s="837">
        <v>1</v>
      </c>
      <c r="T793" s="836">
        <v>0.5</v>
      </c>
      <c r="U793" s="838">
        <v>1</v>
      </c>
    </row>
    <row r="794" spans="1:21" ht="14.4" customHeight="1" x14ac:dyDescent="0.3">
      <c r="A794" s="831">
        <v>30</v>
      </c>
      <c r="B794" s="832" t="s">
        <v>2476</v>
      </c>
      <c r="C794" s="832" t="s">
        <v>2484</v>
      </c>
      <c r="D794" s="833" t="s">
        <v>3515</v>
      </c>
      <c r="E794" s="834" t="s">
        <v>2491</v>
      </c>
      <c r="F794" s="832" t="s">
        <v>2477</v>
      </c>
      <c r="G794" s="832" t="s">
        <v>2637</v>
      </c>
      <c r="H794" s="832" t="s">
        <v>595</v>
      </c>
      <c r="I794" s="832" t="s">
        <v>2181</v>
      </c>
      <c r="J794" s="832" t="s">
        <v>1110</v>
      </c>
      <c r="K794" s="832" t="s">
        <v>1112</v>
      </c>
      <c r="L794" s="835">
        <v>0</v>
      </c>
      <c r="M794" s="835">
        <v>0</v>
      </c>
      <c r="N794" s="832">
        <v>3</v>
      </c>
      <c r="O794" s="836">
        <v>1.5</v>
      </c>
      <c r="P794" s="835">
        <v>0</v>
      </c>
      <c r="Q794" s="837"/>
      <c r="R794" s="832">
        <v>1</v>
      </c>
      <c r="S794" s="837">
        <v>0.33333333333333331</v>
      </c>
      <c r="T794" s="836">
        <v>0.5</v>
      </c>
      <c r="U794" s="838">
        <v>0.33333333333333331</v>
      </c>
    </row>
    <row r="795" spans="1:21" ht="14.4" customHeight="1" x14ac:dyDescent="0.3">
      <c r="A795" s="831">
        <v>30</v>
      </c>
      <c r="B795" s="832" t="s">
        <v>2476</v>
      </c>
      <c r="C795" s="832" t="s">
        <v>2484</v>
      </c>
      <c r="D795" s="833" t="s">
        <v>3515</v>
      </c>
      <c r="E795" s="834" t="s">
        <v>2491</v>
      </c>
      <c r="F795" s="832" t="s">
        <v>2477</v>
      </c>
      <c r="G795" s="832" t="s">
        <v>3081</v>
      </c>
      <c r="H795" s="832" t="s">
        <v>567</v>
      </c>
      <c r="I795" s="832" t="s">
        <v>3082</v>
      </c>
      <c r="J795" s="832" t="s">
        <v>1302</v>
      </c>
      <c r="K795" s="832" t="s">
        <v>2762</v>
      </c>
      <c r="L795" s="835">
        <v>42.08</v>
      </c>
      <c r="M795" s="835">
        <v>126.24</v>
      </c>
      <c r="N795" s="832">
        <v>3</v>
      </c>
      <c r="O795" s="836">
        <v>1.5</v>
      </c>
      <c r="P795" s="835">
        <v>84.16</v>
      </c>
      <c r="Q795" s="837">
        <v>0.66666666666666663</v>
      </c>
      <c r="R795" s="832">
        <v>2</v>
      </c>
      <c r="S795" s="837">
        <v>0.66666666666666663</v>
      </c>
      <c r="T795" s="836">
        <v>0.5</v>
      </c>
      <c r="U795" s="838">
        <v>0.33333333333333331</v>
      </c>
    </row>
    <row r="796" spans="1:21" ht="14.4" customHeight="1" x14ac:dyDescent="0.3">
      <c r="A796" s="831">
        <v>30</v>
      </c>
      <c r="B796" s="832" t="s">
        <v>2476</v>
      </c>
      <c r="C796" s="832" t="s">
        <v>2484</v>
      </c>
      <c r="D796" s="833" t="s">
        <v>3515</v>
      </c>
      <c r="E796" s="834" t="s">
        <v>2491</v>
      </c>
      <c r="F796" s="832" t="s">
        <v>2477</v>
      </c>
      <c r="G796" s="832" t="s">
        <v>2642</v>
      </c>
      <c r="H796" s="832" t="s">
        <v>567</v>
      </c>
      <c r="I796" s="832" t="s">
        <v>3240</v>
      </c>
      <c r="J796" s="832" t="s">
        <v>1308</v>
      </c>
      <c r="K796" s="832" t="s">
        <v>3241</v>
      </c>
      <c r="L796" s="835">
        <v>1578.41</v>
      </c>
      <c r="M796" s="835">
        <v>1578.41</v>
      </c>
      <c r="N796" s="832">
        <v>1</v>
      </c>
      <c r="O796" s="836">
        <v>0.5</v>
      </c>
      <c r="P796" s="835">
        <v>1578.41</v>
      </c>
      <c r="Q796" s="837">
        <v>1</v>
      </c>
      <c r="R796" s="832">
        <v>1</v>
      </c>
      <c r="S796" s="837">
        <v>1</v>
      </c>
      <c r="T796" s="836">
        <v>0.5</v>
      </c>
      <c r="U796" s="838">
        <v>1</v>
      </c>
    </row>
    <row r="797" spans="1:21" ht="14.4" customHeight="1" x14ac:dyDescent="0.3">
      <c r="A797" s="831">
        <v>30</v>
      </c>
      <c r="B797" s="832" t="s">
        <v>2476</v>
      </c>
      <c r="C797" s="832" t="s">
        <v>2484</v>
      </c>
      <c r="D797" s="833" t="s">
        <v>3515</v>
      </c>
      <c r="E797" s="834" t="s">
        <v>2491</v>
      </c>
      <c r="F797" s="832" t="s">
        <v>2477</v>
      </c>
      <c r="G797" s="832" t="s">
        <v>2642</v>
      </c>
      <c r="H797" s="832" t="s">
        <v>567</v>
      </c>
      <c r="I797" s="832" t="s">
        <v>2931</v>
      </c>
      <c r="J797" s="832" t="s">
        <v>1308</v>
      </c>
      <c r="K797" s="832" t="s">
        <v>2932</v>
      </c>
      <c r="L797" s="835">
        <v>789.2</v>
      </c>
      <c r="M797" s="835">
        <v>789.2</v>
      </c>
      <c r="N797" s="832">
        <v>1</v>
      </c>
      <c r="O797" s="836">
        <v>0.5</v>
      </c>
      <c r="P797" s="835"/>
      <c r="Q797" s="837">
        <v>0</v>
      </c>
      <c r="R797" s="832"/>
      <c r="S797" s="837">
        <v>0</v>
      </c>
      <c r="T797" s="836"/>
      <c r="U797" s="838">
        <v>0</v>
      </c>
    </row>
    <row r="798" spans="1:21" ht="14.4" customHeight="1" x14ac:dyDescent="0.3">
      <c r="A798" s="831">
        <v>30</v>
      </c>
      <c r="B798" s="832" t="s">
        <v>2476</v>
      </c>
      <c r="C798" s="832" t="s">
        <v>2484</v>
      </c>
      <c r="D798" s="833" t="s">
        <v>3515</v>
      </c>
      <c r="E798" s="834" t="s">
        <v>2491</v>
      </c>
      <c r="F798" s="832" t="s">
        <v>2477</v>
      </c>
      <c r="G798" s="832" t="s">
        <v>3452</v>
      </c>
      <c r="H798" s="832" t="s">
        <v>567</v>
      </c>
      <c r="I798" s="832" t="s">
        <v>3453</v>
      </c>
      <c r="J798" s="832" t="s">
        <v>1239</v>
      </c>
      <c r="K798" s="832" t="s">
        <v>3454</v>
      </c>
      <c r="L798" s="835">
        <v>106.38</v>
      </c>
      <c r="M798" s="835">
        <v>106.38</v>
      </c>
      <c r="N798" s="832">
        <v>1</v>
      </c>
      <c r="O798" s="836">
        <v>1</v>
      </c>
      <c r="P798" s="835"/>
      <c r="Q798" s="837">
        <v>0</v>
      </c>
      <c r="R798" s="832"/>
      <c r="S798" s="837">
        <v>0</v>
      </c>
      <c r="T798" s="836"/>
      <c r="U798" s="838">
        <v>0</v>
      </c>
    </row>
    <row r="799" spans="1:21" ht="14.4" customHeight="1" x14ac:dyDescent="0.3">
      <c r="A799" s="831">
        <v>30</v>
      </c>
      <c r="B799" s="832" t="s">
        <v>2476</v>
      </c>
      <c r="C799" s="832" t="s">
        <v>2484</v>
      </c>
      <c r="D799" s="833" t="s">
        <v>3515</v>
      </c>
      <c r="E799" s="834" t="s">
        <v>2491</v>
      </c>
      <c r="F799" s="832" t="s">
        <v>2477</v>
      </c>
      <c r="G799" s="832" t="s">
        <v>2661</v>
      </c>
      <c r="H799" s="832" t="s">
        <v>595</v>
      </c>
      <c r="I799" s="832" t="s">
        <v>1971</v>
      </c>
      <c r="J799" s="832" t="s">
        <v>1972</v>
      </c>
      <c r="K799" s="832" t="s">
        <v>1973</v>
      </c>
      <c r="L799" s="835">
        <v>131.32</v>
      </c>
      <c r="M799" s="835">
        <v>131.32</v>
      </c>
      <c r="N799" s="832">
        <v>1</v>
      </c>
      <c r="O799" s="836">
        <v>0.5</v>
      </c>
      <c r="P799" s="835"/>
      <c r="Q799" s="837">
        <v>0</v>
      </c>
      <c r="R799" s="832"/>
      <c r="S799" s="837">
        <v>0</v>
      </c>
      <c r="T799" s="836"/>
      <c r="U799" s="838">
        <v>0</v>
      </c>
    </row>
    <row r="800" spans="1:21" ht="14.4" customHeight="1" x14ac:dyDescent="0.3">
      <c r="A800" s="831">
        <v>30</v>
      </c>
      <c r="B800" s="832" t="s">
        <v>2476</v>
      </c>
      <c r="C800" s="832" t="s">
        <v>2484</v>
      </c>
      <c r="D800" s="833" t="s">
        <v>3515</v>
      </c>
      <c r="E800" s="834" t="s">
        <v>2491</v>
      </c>
      <c r="F800" s="832" t="s">
        <v>2477</v>
      </c>
      <c r="G800" s="832" t="s">
        <v>3455</v>
      </c>
      <c r="H800" s="832" t="s">
        <v>567</v>
      </c>
      <c r="I800" s="832" t="s">
        <v>3456</v>
      </c>
      <c r="J800" s="832" t="s">
        <v>1507</v>
      </c>
      <c r="K800" s="832" t="s">
        <v>3457</v>
      </c>
      <c r="L800" s="835">
        <v>0</v>
      </c>
      <c r="M800" s="835">
        <v>0</v>
      </c>
      <c r="N800" s="832">
        <v>1</v>
      </c>
      <c r="O800" s="836">
        <v>0.5</v>
      </c>
      <c r="P800" s="835">
        <v>0</v>
      </c>
      <c r="Q800" s="837"/>
      <c r="R800" s="832">
        <v>1</v>
      </c>
      <c r="S800" s="837">
        <v>1</v>
      </c>
      <c r="T800" s="836">
        <v>0.5</v>
      </c>
      <c r="U800" s="838">
        <v>1</v>
      </c>
    </row>
    <row r="801" spans="1:21" ht="14.4" customHeight="1" x14ac:dyDescent="0.3">
      <c r="A801" s="831">
        <v>30</v>
      </c>
      <c r="B801" s="832" t="s">
        <v>2476</v>
      </c>
      <c r="C801" s="832" t="s">
        <v>2484</v>
      </c>
      <c r="D801" s="833" t="s">
        <v>3515</v>
      </c>
      <c r="E801" s="834" t="s">
        <v>2491</v>
      </c>
      <c r="F801" s="832" t="s">
        <v>2477</v>
      </c>
      <c r="G801" s="832" t="s">
        <v>2961</v>
      </c>
      <c r="H801" s="832" t="s">
        <v>567</v>
      </c>
      <c r="I801" s="832" t="s">
        <v>2962</v>
      </c>
      <c r="J801" s="832" t="s">
        <v>709</v>
      </c>
      <c r="K801" s="832" t="s">
        <v>2963</v>
      </c>
      <c r="L801" s="835">
        <v>311.02</v>
      </c>
      <c r="M801" s="835">
        <v>622.04</v>
      </c>
      <c r="N801" s="832">
        <v>2</v>
      </c>
      <c r="O801" s="836">
        <v>1.5</v>
      </c>
      <c r="P801" s="835"/>
      <c r="Q801" s="837">
        <v>0</v>
      </c>
      <c r="R801" s="832"/>
      <c r="S801" s="837">
        <v>0</v>
      </c>
      <c r="T801" s="836"/>
      <c r="U801" s="838">
        <v>0</v>
      </c>
    </row>
    <row r="802" spans="1:21" ht="14.4" customHeight="1" x14ac:dyDescent="0.3">
      <c r="A802" s="831">
        <v>30</v>
      </c>
      <c r="B802" s="832" t="s">
        <v>2476</v>
      </c>
      <c r="C802" s="832" t="s">
        <v>2484</v>
      </c>
      <c r="D802" s="833" t="s">
        <v>3515</v>
      </c>
      <c r="E802" s="834" t="s">
        <v>2491</v>
      </c>
      <c r="F802" s="832" t="s">
        <v>2477</v>
      </c>
      <c r="G802" s="832" t="s">
        <v>2673</v>
      </c>
      <c r="H802" s="832" t="s">
        <v>595</v>
      </c>
      <c r="I802" s="832" t="s">
        <v>2674</v>
      </c>
      <c r="J802" s="832" t="s">
        <v>1538</v>
      </c>
      <c r="K802" s="832" t="s">
        <v>2675</v>
      </c>
      <c r="L802" s="835">
        <v>1544.99</v>
      </c>
      <c r="M802" s="835">
        <v>1544.99</v>
      </c>
      <c r="N802" s="832">
        <v>1</v>
      </c>
      <c r="O802" s="836">
        <v>0.5</v>
      </c>
      <c r="P802" s="835"/>
      <c r="Q802" s="837">
        <v>0</v>
      </c>
      <c r="R802" s="832"/>
      <c r="S802" s="837">
        <v>0</v>
      </c>
      <c r="T802" s="836"/>
      <c r="U802" s="838">
        <v>0</v>
      </c>
    </row>
    <row r="803" spans="1:21" ht="14.4" customHeight="1" x14ac:dyDescent="0.3">
      <c r="A803" s="831">
        <v>30</v>
      </c>
      <c r="B803" s="832" t="s">
        <v>2476</v>
      </c>
      <c r="C803" s="832" t="s">
        <v>2484</v>
      </c>
      <c r="D803" s="833" t="s">
        <v>3515</v>
      </c>
      <c r="E803" s="834" t="s">
        <v>2491</v>
      </c>
      <c r="F803" s="832" t="s">
        <v>2477</v>
      </c>
      <c r="G803" s="832" t="s">
        <v>2981</v>
      </c>
      <c r="H803" s="832" t="s">
        <v>595</v>
      </c>
      <c r="I803" s="832" t="s">
        <v>1906</v>
      </c>
      <c r="J803" s="832" t="s">
        <v>1907</v>
      </c>
      <c r="K803" s="832" t="s">
        <v>1908</v>
      </c>
      <c r="L803" s="835">
        <v>165.63</v>
      </c>
      <c r="M803" s="835">
        <v>165.63</v>
      </c>
      <c r="N803" s="832">
        <v>1</v>
      </c>
      <c r="O803" s="836">
        <v>0.5</v>
      </c>
      <c r="P803" s="835"/>
      <c r="Q803" s="837">
        <v>0</v>
      </c>
      <c r="R803" s="832"/>
      <c r="S803" s="837">
        <v>0</v>
      </c>
      <c r="T803" s="836"/>
      <c r="U803" s="838">
        <v>0</v>
      </c>
    </row>
    <row r="804" spans="1:21" ht="14.4" customHeight="1" x14ac:dyDescent="0.3">
      <c r="A804" s="831">
        <v>30</v>
      </c>
      <c r="B804" s="832" t="s">
        <v>2476</v>
      </c>
      <c r="C804" s="832" t="s">
        <v>2484</v>
      </c>
      <c r="D804" s="833" t="s">
        <v>3515</v>
      </c>
      <c r="E804" s="834" t="s">
        <v>2491</v>
      </c>
      <c r="F804" s="832" t="s">
        <v>2477</v>
      </c>
      <c r="G804" s="832" t="s">
        <v>2676</v>
      </c>
      <c r="H804" s="832" t="s">
        <v>595</v>
      </c>
      <c r="I804" s="832" t="s">
        <v>2177</v>
      </c>
      <c r="J804" s="832" t="s">
        <v>2178</v>
      </c>
      <c r="K804" s="832" t="s">
        <v>2179</v>
      </c>
      <c r="L804" s="835">
        <v>50.32</v>
      </c>
      <c r="M804" s="835">
        <v>100.64</v>
      </c>
      <c r="N804" s="832">
        <v>2</v>
      </c>
      <c r="O804" s="836">
        <v>1</v>
      </c>
      <c r="P804" s="835">
        <v>50.32</v>
      </c>
      <c r="Q804" s="837">
        <v>0.5</v>
      </c>
      <c r="R804" s="832">
        <v>1</v>
      </c>
      <c r="S804" s="837">
        <v>0.5</v>
      </c>
      <c r="T804" s="836">
        <v>0.5</v>
      </c>
      <c r="U804" s="838">
        <v>0.5</v>
      </c>
    </row>
    <row r="805" spans="1:21" ht="14.4" customHeight="1" x14ac:dyDescent="0.3">
      <c r="A805" s="831">
        <v>30</v>
      </c>
      <c r="B805" s="832" t="s">
        <v>2476</v>
      </c>
      <c r="C805" s="832" t="s">
        <v>2484</v>
      </c>
      <c r="D805" s="833" t="s">
        <v>3515</v>
      </c>
      <c r="E805" s="834" t="s">
        <v>2491</v>
      </c>
      <c r="F805" s="832" t="s">
        <v>2477</v>
      </c>
      <c r="G805" s="832" t="s">
        <v>3269</v>
      </c>
      <c r="H805" s="832" t="s">
        <v>567</v>
      </c>
      <c r="I805" s="832" t="s">
        <v>3270</v>
      </c>
      <c r="J805" s="832" t="s">
        <v>1040</v>
      </c>
      <c r="K805" s="832" t="s">
        <v>3271</v>
      </c>
      <c r="L805" s="835">
        <v>0</v>
      </c>
      <c r="M805" s="835">
        <v>0</v>
      </c>
      <c r="N805" s="832">
        <v>1</v>
      </c>
      <c r="O805" s="836">
        <v>0.5</v>
      </c>
      <c r="P805" s="835"/>
      <c r="Q805" s="837"/>
      <c r="R805" s="832"/>
      <c r="S805" s="837">
        <v>0</v>
      </c>
      <c r="T805" s="836"/>
      <c r="U805" s="838">
        <v>0</v>
      </c>
    </row>
    <row r="806" spans="1:21" ht="14.4" customHeight="1" x14ac:dyDescent="0.3">
      <c r="A806" s="831">
        <v>30</v>
      </c>
      <c r="B806" s="832" t="s">
        <v>2476</v>
      </c>
      <c r="C806" s="832" t="s">
        <v>2484</v>
      </c>
      <c r="D806" s="833" t="s">
        <v>3515</v>
      </c>
      <c r="E806" s="834" t="s">
        <v>2491</v>
      </c>
      <c r="F806" s="832" t="s">
        <v>2477</v>
      </c>
      <c r="G806" s="832" t="s">
        <v>3086</v>
      </c>
      <c r="H806" s="832" t="s">
        <v>595</v>
      </c>
      <c r="I806" s="832" t="s">
        <v>2215</v>
      </c>
      <c r="J806" s="832" t="s">
        <v>1095</v>
      </c>
      <c r="K806" s="832" t="s">
        <v>2216</v>
      </c>
      <c r="L806" s="835">
        <v>212.45</v>
      </c>
      <c r="M806" s="835">
        <v>212.45</v>
      </c>
      <c r="N806" s="832">
        <v>1</v>
      </c>
      <c r="O806" s="836">
        <v>0.5</v>
      </c>
      <c r="P806" s="835"/>
      <c r="Q806" s="837">
        <v>0</v>
      </c>
      <c r="R806" s="832"/>
      <c r="S806" s="837">
        <v>0</v>
      </c>
      <c r="T806" s="836"/>
      <c r="U806" s="838">
        <v>0</v>
      </c>
    </row>
    <row r="807" spans="1:21" ht="14.4" customHeight="1" x14ac:dyDescent="0.3">
      <c r="A807" s="831">
        <v>30</v>
      </c>
      <c r="B807" s="832" t="s">
        <v>2476</v>
      </c>
      <c r="C807" s="832" t="s">
        <v>2484</v>
      </c>
      <c r="D807" s="833" t="s">
        <v>3515</v>
      </c>
      <c r="E807" s="834" t="s">
        <v>2491</v>
      </c>
      <c r="F807" s="832" t="s">
        <v>2477</v>
      </c>
      <c r="G807" s="832" t="s">
        <v>2680</v>
      </c>
      <c r="H807" s="832" t="s">
        <v>595</v>
      </c>
      <c r="I807" s="832" t="s">
        <v>2098</v>
      </c>
      <c r="J807" s="832" t="s">
        <v>2099</v>
      </c>
      <c r="K807" s="832" t="s">
        <v>2100</v>
      </c>
      <c r="L807" s="835">
        <v>84.18</v>
      </c>
      <c r="M807" s="835">
        <v>84.18</v>
      </c>
      <c r="N807" s="832">
        <v>1</v>
      </c>
      <c r="O807" s="836">
        <v>1</v>
      </c>
      <c r="P807" s="835"/>
      <c r="Q807" s="837">
        <v>0</v>
      </c>
      <c r="R807" s="832"/>
      <c r="S807" s="837">
        <v>0</v>
      </c>
      <c r="T807" s="836"/>
      <c r="U807" s="838">
        <v>0</v>
      </c>
    </row>
    <row r="808" spans="1:21" ht="14.4" customHeight="1" x14ac:dyDescent="0.3">
      <c r="A808" s="831">
        <v>30</v>
      </c>
      <c r="B808" s="832" t="s">
        <v>2476</v>
      </c>
      <c r="C808" s="832" t="s">
        <v>2484</v>
      </c>
      <c r="D808" s="833" t="s">
        <v>3515</v>
      </c>
      <c r="E808" s="834" t="s">
        <v>2491</v>
      </c>
      <c r="F808" s="832" t="s">
        <v>2477</v>
      </c>
      <c r="G808" s="832" t="s">
        <v>2680</v>
      </c>
      <c r="H808" s="832" t="s">
        <v>595</v>
      </c>
      <c r="I808" s="832" t="s">
        <v>2101</v>
      </c>
      <c r="J808" s="832" t="s">
        <v>2102</v>
      </c>
      <c r="K808" s="832" t="s">
        <v>2103</v>
      </c>
      <c r="L808" s="835">
        <v>49.08</v>
      </c>
      <c r="M808" s="835">
        <v>98.16</v>
      </c>
      <c r="N808" s="832">
        <v>2</v>
      </c>
      <c r="O808" s="836">
        <v>1</v>
      </c>
      <c r="P808" s="835">
        <v>49.08</v>
      </c>
      <c r="Q808" s="837">
        <v>0.5</v>
      </c>
      <c r="R808" s="832">
        <v>1</v>
      </c>
      <c r="S808" s="837">
        <v>0.5</v>
      </c>
      <c r="T808" s="836">
        <v>0.5</v>
      </c>
      <c r="U808" s="838">
        <v>0.5</v>
      </c>
    </row>
    <row r="809" spans="1:21" ht="14.4" customHeight="1" x14ac:dyDescent="0.3">
      <c r="A809" s="831">
        <v>30</v>
      </c>
      <c r="B809" s="832" t="s">
        <v>2476</v>
      </c>
      <c r="C809" s="832" t="s">
        <v>2484</v>
      </c>
      <c r="D809" s="833" t="s">
        <v>3515</v>
      </c>
      <c r="E809" s="834" t="s">
        <v>2491</v>
      </c>
      <c r="F809" s="832" t="s">
        <v>2477</v>
      </c>
      <c r="G809" s="832" t="s">
        <v>2683</v>
      </c>
      <c r="H809" s="832" t="s">
        <v>567</v>
      </c>
      <c r="I809" s="832" t="s">
        <v>2684</v>
      </c>
      <c r="J809" s="832" t="s">
        <v>1048</v>
      </c>
      <c r="K809" s="832" t="s">
        <v>1049</v>
      </c>
      <c r="L809" s="835">
        <v>107.27</v>
      </c>
      <c r="M809" s="835">
        <v>107.27</v>
      </c>
      <c r="N809" s="832">
        <v>1</v>
      </c>
      <c r="O809" s="836">
        <v>1</v>
      </c>
      <c r="P809" s="835">
        <v>107.27</v>
      </c>
      <c r="Q809" s="837">
        <v>1</v>
      </c>
      <c r="R809" s="832">
        <v>1</v>
      </c>
      <c r="S809" s="837">
        <v>1</v>
      </c>
      <c r="T809" s="836">
        <v>1</v>
      </c>
      <c r="U809" s="838">
        <v>1</v>
      </c>
    </row>
    <row r="810" spans="1:21" ht="14.4" customHeight="1" x14ac:dyDescent="0.3">
      <c r="A810" s="831">
        <v>30</v>
      </c>
      <c r="B810" s="832" t="s">
        <v>2476</v>
      </c>
      <c r="C810" s="832" t="s">
        <v>2484</v>
      </c>
      <c r="D810" s="833" t="s">
        <v>3515</v>
      </c>
      <c r="E810" s="834" t="s">
        <v>2493</v>
      </c>
      <c r="F810" s="832" t="s">
        <v>2477</v>
      </c>
      <c r="G810" s="832" t="s">
        <v>2498</v>
      </c>
      <c r="H810" s="832" t="s">
        <v>595</v>
      </c>
      <c r="I810" s="832" t="s">
        <v>3029</v>
      </c>
      <c r="J810" s="832" t="s">
        <v>615</v>
      </c>
      <c r="K810" s="832" t="s">
        <v>2865</v>
      </c>
      <c r="L810" s="835">
        <v>21.76</v>
      </c>
      <c r="M810" s="835">
        <v>65.28</v>
      </c>
      <c r="N810" s="832">
        <v>3</v>
      </c>
      <c r="O810" s="836">
        <v>1.5</v>
      </c>
      <c r="P810" s="835"/>
      <c r="Q810" s="837">
        <v>0</v>
      </c>
      <c r="R810" s="832"/>
      <c r="S810" s="837">
        <v>0</v>
      </c>
      <c r="T810" s="836"/>
      <c r="U810" s="838">
        <v>0</v>
      </c>
    </row>
    <row r="811" spans="1:21" ht="14.4" customHeight="1" x14ac:dyDescent="0.3">
      <c r="A811" s="831">
        <v>30</v>
      </c>
      <c r="B811" s="832" t="s">
        <v>2476</v>
      </c>
      <c r="C811" s="832" t="s">
        <v>2484</v>
      </c>
      <c r="D811" s="833" t="s">
        <v>3515</v>
      </c>
      <c r="E811" s="834" t="s">
        <v>2493</v>
      </c>
      <c r="F811" s="832" t="s">
        <v>2477</v>
      </c>
      <c r="G811" s="832" t="s">
        <v>3030</v>
      </c>
      <c r="H811" s="832" t="s">
        <v>595</v>
      </c>
      <c r="I811" s="832" t="s">
        <v>1968</v>
      </c>
      <c r="J811" s="832" t="s">
        <v>749</v>
      </c>
      <c r="K811" s="832" t="s">
        <v>1969</v>
      </c>
      <c r="L811" s="835">
        <v>80.010000000000005</v>
      </c>
      <c r="M811" s="835">
        <v>80.010000000000005</v>
      </c>
      <c r="N811" s="832">
        <v>1</v>
      </c>
      <c r="O811" s="836">
        <v>0.5</v>
      </c>
      <c r="P811" s="835"/>
      <c r="Q811" s="837">
        <v>0</v>
      </c>
      <c r="R811" s="832"/>
      <c r="S811" s="837">
        <v>0</v>
      </c>
      <c r="T811" s="836"/>
      <c r="U811" s="838">
        <v>0</v>
      </c>
    </row>
    <row r="812" spans="1:21" ht="14.4" customHeight="1" x14ac:dyDescent="0.3">
      <c r="A812" s="831">
        <v>30</v>
      </c>
      <c r="B812" s="832" t="s">
        <v>2476</v>
      </c>
      <c r="C812" s="832" t="s">
        <v>2484</v>
      </c>
      <c r="D812" s="833" t="s">
        <v>3515</v>
      </c>
      <c r="E812" s="834" t="s">
        <v>2493</v>
      </c>
      <c r="F812" s="832" t="s">
        <v>2477</v>
      </c>
      <c r="G812" s="832" t="s">
        <v>3458</v>
      </c>
      <c r="H812" s="832" t="s">
        <v>567</v>
      </c>
      <c r="I812" s="832" t="s">
        <v>3459</v>
      </c>
      <c r="J812" s="832" t="s">
        <v>622</v>
      </c>
      <c r="K812" s="832" t="s">
        <v>623</v>
      </c>
      <c r="L812" s="835">
        <v>55.77</v>
      </c>
      <c r="M812" s="835">
        <v>55.77</v>
      </c>
      <c r="N812" s="832">
        <v>1</v>
      </c>
      <c r="O812" s="836">
        <v>0.5</v>
      </c>
      <c r="P812" s="835"/>
      <c r="Q812" s="837">
        <v>0</v>
      </c>
      <c r="R812" s="832"/>
      <c r="S812" s="837">
        <v>0</v>
      </c>
      <c r="T812" s="836"/>
      <c r="U812" s="838">
        <v>0</v>
      </c>
    </row>
    <row r="813" spans="1:21" ht="14.4" customHeight="1" x14ac:dyDescent="0.3">
      <c r="A813" s="831">
        <v>30</v>
      </c>
      <c r="B813" s="832" t="s">
        <v>2476</v>
      </c>
      <c r="C813" s="832" t="s">
        <v>2484</v>
      </c>
      <c r="D813" s="833" t="s">
        <v>3515</v>
      </c>
      <c r="E813" s="834" t="s">
        <v>2493</v>
      </c>
      <c r="F813" s="832" t="s">
        <v>2477</v>
      </c>
      <c r="G813" s="832" t="s">
        <v>2504</v>
      </c>
      <c r="H813" s="832" t="s">
        <v>595</v>
      </c>
      <c r="I813" s="832" t="s">
        <v>2018</v>
      </c>
      <c r="J813" s="832" t="s">
        <v>2019</v>
      </c>
      <c r="K813" s="832" t="s">
        <v>2020</v>
      </c>
      <c r="L813" s="835">
        <v>31.09</v>
      </c>
      <c r="M813" s="835">
        <v>62.18</v>
      </c>
      <c r="N813" s="832">
        <v>2</v>
      </c>
      <c r="O813" s="836">
        <v>1</v>
      </c>
      <c r="P813" s="835">
        <v>31.09</v>
      </c>
      <c r="Q813" s="837">
        <v>0.5</v>
      </c>
      <c r="R813" s="832">
        <v>1</v>
      </c>
      <c r="S813" s="837">
        <v>0.5</v>
      </c>
      <c r="T813" s="836">
        <v>0.5</v>
      </c>
      <c r="U813" s="838">
        <v>0.5</v>
      </c>
    </row>
    <row r="814" spans="1:21" ht="14.4" customHeight="1" x14ac:dyDescent="0.3">
      <c r="A814" s="831">
        <v>30</v>
      </c>
      <c r="B814" s="832" t="s">
        <v>2476</v>
      </c>
      <c r="C814" s="832" t="s">
        <v>2484</v>
      </c>
      <c r="D814" s="833" t="s">
        <v>3515</v>
      </c>
      <c r="E814" s="834" t="s">
        <v>2493</v>
      </c>
      <c r="F814" s="832" t="s">
        <v>2477</v>
      </c>
      <c r="G814" s="832" t="s">
        <v>3460</v>
      </c>
      <c r="H814" s="832" t="s">
        <v>595</v>
      </c>
      <c r="I814" s="832" t="s">
        <v>3461</v>
      </c>
      <c r="J814" s="832" t="s">
        <v>3462</v>
      </c>
      <c r="K814" s="832" t="s">
        <v>1995</v>
      </c>
      <c r="L814" s="835">
        <v>82.63</v>
      </c>
      <c r="M814" s="835">
        <v>82.63</v>
      </c>
      <c r="N814" s="832">
        <v>1</v>
      </c>
      <c r="O814" s="836">
        <v>0.5</v>
      </c>
      <c r="P814" s="835"/>
      <c r="Q814" s="837">
        <v>0</v>
      </c>
      <c r="R814" s="832"/>
      <c r="S814" s="837">
        <v>0</v>
      </c>
      <c r="T814" s="836"/>
      <c r="U814" s="838">
        <v>0</v>
      </c>
    </row>
    <row r="815" spans="1:21" ht="14.4" customHeight="1" x14ac:dyDescent="0.3">
      <c r="A815" s="831">
        <v>30</v>
      </c>
      <c r="B815" s="832" t="s">
        <v>2476</v>
      </c>
      <c r="C815" s="832" t="s">
        <v>2484</v>
      </c>
      <c r="D815" s="833" t="s">
        <v>3515</v>
      </c>
      <c r="E815" s="834" t="s">
        <v>2493</v>
      </c>
      <c r="F815" s="832" t="s">
        <v>2477</v>
      </c>
      <c r="G815" s="832" t="s">
        <v>3031</v>
      </c>
      <c r="H815" s="832" t="s">
        <v>567</v>
      </c>
      <c r="I815" s="832" t="s">
        <v>3463</v>
      </c>
      <c r="J815" s="832" t="s">
        <v>660</v>
      </c>
      <c r="K815" s="832" t="s">
        <v>3464</v>
      </c>
      <c r="L815" s="835">
        <v>86.5</v>
      </c>
      <c r="M815" s="835">
        <v>86.5</v>
      </c>
      <c r="N815" s="832">
        <v>1</v>
      </c>
      <c r="O815" s="836">
        <v>0.5</v>
      </c>
      <c r="P815" s="835"/>
      <c r="Q815" s="837">
        <v>0</v>
      </c>
      <c r="R815" s="832"/>
      <c r="S815" s="837">
        <v>0</v>
      </c>
      <c r="T815" s="836"/>
      <c r="U815" s="838">
        <v>0</v>
      </c>
    </row>
    <row r="816" spans="1:21" ht="14.4" customHeight="1" x14ac:dyDescent="0.3">
      <c r="A816" s="831">
        <v>30</v>
      </c>
      <c r="B816" s="832" t="s">
        <v>2476</v>
      </c>
      <c r="C816" s="832" t="s">
        <v>2484</v>
      </c>
      <c r="D816" s="833" t="s">
        <v>3515</v>
      </c>
      <c r="E816" s="834" t="s">
        <v>2493</v>
      </c>
      <c r="F816" s="832" t="s">
        <v>2477</v>
      </c>
      <c r="G816" s="832" t="s">
        <v>2516</v>
      </c>
      <c r="H816" s="832" t="s">
        <v>595</v>
      </c>
      <c r="I816" s="832" t="s">
        <v>2377</v>
      </c>
      <c r="J816" s="832" t="s">
        <v>1501</v>
      </c>
      <c r="K816" s="832" t="s">
        <v>730</v>
      </c>
      <c r="L816" s="835">
        <v>70.23</v>
      </c>
      <c r="M816" s="835">
        <v>70.23</v>
      </c>
      <c r="N816" s="832">
        <v>1</v>
      </c>
      <c r="O816" s="836">
        <v>0.5</v>
      </c>
      <c r="P816" s="835"/>
      <c r="Q816" s="837">
        <v>0</v>
      </c>
      <c r="R816" s="832"/>
      <c r="S816" s="837">
        <v>0</v>
      </c>
      <c r="T816" s="836"/>
      <c r="U816" s="838">
        <v>0</v>
      </c>
    </row>
    <row r="817" spans="1:21" ht="14.4" customHeight="1" x14ac:dyDescent="0.3">
      <c r="A817" s="831">
        <v>30</v>
      </c>
      <c r="B817" s="832" t="s">
        <v>2476</v>
      </c>
      <c r="C817" s="832" t="s">
        <v>2484</v>
      </c>
      <c r="D817" s="833" t="s">
        <v>3515</v>
      </c>
      <c r="E817" s="834" t="s">
        <v>2493</v>
      </c>
      <c r="F817" s="832" t="s">
        <v>2477</v>
      </c>
      <c r="G817" s="832" t="s">
        <v>2531</v>
      </c>
      <c r="H817" s="832" t="s">
        <v>567</v>
      </c>
      <c r="I817" s="832" t="s">
        <v>2532</v>
      </c>
      <c r="J817" s="832" t="s">
        <v>2533</v>
      </c>
      <c r="K817" s="832" t="s">
        <v>2534</v>
      </c>
      <c r="L817" s="835">
        <v>0</v>
      </c>
      <c r="M817" s="835">
        <v>0</v>
      </c>
      <c r="N817" s="832">
        <v>1</v>
      </c>
      <c r="O817" s="836">
        <v>0.5</v>
      </c>
      <c r="P817" s="835"/>
      <c r="Q817" s="837"/>
      <c r="R817" s="832"/>
      <c r="S817" s="837">
        <v>0</v>
      </c>
      <c r="T817" s="836"/>
      <c r="U817" s="838">
        <v>0</v>
      </c>
    </row>
    <row r="818" spans="1:21" ht="14.4" customHeight="1" x14ac:dyDescent="0.3">
      <c r="A818" s="831">
        <v>30</v>
      </c>
      <c r="B818" s="832" t="s">
        <v>2476</v>
      </c>
      <c r="C818" s="832" t="s">
        <v>2484</v>
      </c>
      <c r="D818" s="833" t="s">
        <v>3515</v>
      </c>
      <c r="E818" s="834" t="s">
        <v>2493</v>
      </c>
      <c r="F818" s="832" t="s">
        <v>2477</v>
      </c>
      <c r="G818" s="832" t="s">
        <v>2537</v>
      </c>
      <c r="H818" s="832" t="s">
        <v>567</v>
      </c>
      <c r="I818" s="832" t="s">
        <v>2538</v>
      </c>
      <c r="J818" s="832" t="s">
        <v>760</v>
      </c>
      <c r="K818" s="832" t="s">
        <v>2539</v>
      </c>
      <c r="L818" s="835">
        <v>91.11</v>
      </c>
      <c r="M818" s="835">
        <v>273.33</v>
      </c>
      <c r="N818" s="832">
        <v>3</v>
      </c>
      <c r="O818" s="836">
        <v>1.5</v>
      </c>
      <c r="P818" s="835">
        <v>91.11</v>
      </c>
      <c r="Q818" s="837">
        <v>0.33333333333333337</v>
      </c>
      <c r="R818" s="832">
        <v>1</v>
      </c>
      <c r="S818" s="837">
        <v>0.33333333333333331</v>
      </c>
      <c r="T818" s="836">
        <v>0.5</v>
      </c>
      <c r="U818" s="838">
        <v>0.33333333333333331</v>
      </c>
    </row>
    <row r="819" spans="1:21" ht="14.4" customHeight="1" x14ac:dyDescent="0.3">
      <c r="A819" s="831">
        <v>30</v>
      </c>
      <c r="B819" s="832" t="s">
        <v>2476</v>
      </c>
      <c r="C819" s="832" t="s">
        <v>2484</v>
      </c>
      <c r="D819" s="833" t="s">
        <v>3515</v>
      </c>
      <c r="E819" s="834" t="s">
        <v>2493</v>
      </c>
      <c r="F819" s="832" t="s">
        <v>2477</v>
      </c>
      <c r="G819" s="832" t="s">
        <v>2537</v>
      </c>
      <c r="H819" s="832" t="s">
        <v>567</v>
      </c>
      <c r="I819" s="832" t="s">
        <v>3033</v>
      </c>
      <c r="J819" s="832" t="s">
        <v>760</v>
      </c>
      <c r="K819" s="832" t="s">
        <v>3034</v>
      </c>
      <c r="L819" s="835">
        <v>182.22</v>
      </c>
      <c r="M819" s="835">
        <v>182.22</v>
      </c>
      <c r="N819" s="832">
        <v>1</v>
      </c>
      <c r="O819" s="836">
        <v>0.5</v>
      </c>
      <c r="P819" s="835"/>
      <c r="Q819" s="837">
        <v>0</v>
      </c>
      <c r="R819" s="832"/>
      <c r="S819" s="837">
        <v>0</v>
      </c>
      <c r="T819" s="836"/>
      <c r="U819" s="838">
        <v>0</v>
      </c>
    </row>
    <row r="820" spans="1:21" ht="14.4" customHeight="1" x14ac:dyDescent="0.3">
      <c r="A820" s="831">
        <v>30</v>
      </c>
      <c r="B820" s="832" t="s">
        <v>2476</v>
      </c>
      <c r="C820" s="832" t="s">
        <v>2484</v>
      </c>
      <c r="D820" s="833" t="s">
        <v>3515</v>
      </c>
      <c r="E820" s="834" t="s">
        <v>2493</v>
      </c>
      <c r="F820" s="832" t="s">
        <v>2477</v>
      </c>
      <c r="G820" s="832" t="s">
        <v>3465</v>
      </c>
      <c r="H820" s="832" t="s">
        <v>567</v>
      </c>
      <c r="I820" s="832" t="s">
        <v>3466</v>
      </c>
      <c r="J820" s="832" t="s">
        <v>3467</v>
      </c>
      <c r="K820" s="832" t="s">
        <v>3468</v>
      </c>
      <c r="L820" s="835">
        <v>0</v>
      </c>
      <c r="M820" s="835">
        <v>0</v>
      </c>
      <c r="N820" s="832">
        <v>1</v>
      </c>
      <c r="O820" s="836">
        <v>0.5</v>
      </c>
      <c r="P820" s="835">
        <v>0</v>
      </c>
      <c r="Q820" s="837"/>
      <c r="R820" s="832">
        <v>1</v>
      </c>
      <c r="S820" s="837">
        <v>1</v>
      </c>
      <c r="T820" s="836">
        <v>0.5</v>
      </c>
      <c r="U820" s="838">
        <v>1</v>
      </c>
    </row>
    <row r="821" spans="1:21" ht="14.4" customHeight="1" x14ac:dyDescent="0.3">
      <c r="A821" s="831">
        <v>30</v>
      </c>
      <c r="B821" s="832" t="s">
        <v>2476</v>
      </c>
      <c r="C821" s="832" t="s">
        <v>2484</v>
      </c>
      <c r="D821" s="833" t="s">
        <v>3515</v>
      </c>
      <c r="E821" s="834" t="s">
        <v>2493</v>
      </c>
      <c r="F821" s="832" t="s">
        <v>2477</v>
      </c>
      <c r="G821" s="832" t="s">
        <v>3469</v>
      </c>
      <c r="H821" s="832" t="s">
        <v>567</v>
      </c>
      <c r="I821" s="832" t="s">
        <v>3470</v>
      </c>
      <c r="J821" s="832" t="s">
        <v>3471</v>
      </c>
      <c r="K821" s="832" t="s">
        <v>2707</v>
      </c>
      <c r="L821" s="835">
        <v>611.59</v>
      </c>
      <c r="M821" s="835">
        <v>611.59</v>
      </c>
      <c r="N821" s="832">
        <v>1</v>
      </c>
      <c r="O821" s="836">
        <v>0.5</v>
      </c>
      <c r="P821" s="835"/>
      <c r="Q821" s="837">
        <v>0</v>
      </c>
      <c r="R821" s="832"/>
      <c r="S821" s="837">
        <v>0</v>
      </c>
      <c r="T821" s="836"/>
      <c r="U821" s="838">
        <v>0</v>
      </c>
    </row>
    <row r="822" spans="1:21" ht="14.4" customHeight="1" x14ac:dyDescent="0.3">
      <c r="A822" s="831">
        <v>30</v>
      </c>
      <c r="B822" s="832" t="s">
        <v>2476</v>
      </c>
      <c r="C822" s="832" t="s">
        <v>2484</v>
      </c>
      <c r="D822" s="833" t="s">
        <v>3515</v>
      </c>
      <c r="E822" s="834" t="s">
        <v>2493</v>
      </c>
      <c r="F822" s="832" t="s">
        <v>2477</v>
      </c>
      <c r="G822" s="832" t="s">
        <v>2548</v>
      </c>
      <c r="H822" s="832" t="s">
        <v>595</v>
      </c>
      <c r="I822" s="832" t="s">
        <v>1980</v>
      </c>
      <c r="J822" s="832" t="s">
        <v>874</v>
      </c>
      <c r="K822" s="832" t="s">
        <v>1981</v>
      </c>
      <c r="L822" s="835">
        <v>42.51</v>
      </c>
      <c r="M822" s="835">
        <v>127.53</v>
      </c>
      <c r="N822" s="832">
        <v>3</v>
      </c>
      <c r="O822" s="836">
        <v>1.5</v>
      </c>
      <c r="P822" s="835">
        <v>42.51</v>
      </c>
      <c r="Q822" s="837">
        <v>0.33333333333333331</v>
      </c>
      <c r="R822" s="832">
        <v>1</v>
      </c>
      <c r="S822" s="837">
        <v>0.33333333333333331</v>
      </c>
      <c r="T822" s="836">
        <v>0.5</v>
      </c>
      <c r="U822" s="838">
        <v>0.33333333333333331</v>
      </c>
    </row>
    <row r="823" spans="1:21" ht="14.4" customHeight="1" x14ac:dyDescent="0.3">
      <c r="A823" s="831">
        <v>30</v>
      </c>
      <c r="B823" s="832" t="s">
        <v>2476</v>
      </c>
      <c r="C823" s="832" t="s">
        <v>2484</v>
      </c>
      <c r="D823" s="833" t="s">
        <v>3515</v>
      </c>
      <c r="E823" s="834" t="s">
        <v>2493</v>
      </c>
      <c r="F823" s="832" t="s">
        <v>2477</v>
      </c>
      <c r="G823" s="832" t="s">
        <v>2548</v>
      </c>
      <c r="H823" s="832" t="s">
        <v>595</v>
      </c>
      <c r="I823" s="832" t="s">
        <v>3124</v>
      </c>
      <c r="J823" s="832" t="s">
        <v>871</v>
      </c>
      <c r="K823" s="832" t="s">
        <v>3125</v>
      </c>
      <c r="L823" s="835">
        <v>58.97</v>
      </c>
      <c r="M823" s="835">
        <v>58.97</v>
      </c>
      <c r="N823" s="832">
        <v>1</v>
      </c>
      <c r="O823" s="836">
        <v>0.5</v>
      </c>
      <c r="P823" s="835"/>
      <c r="Q823" s="837">
        <v>0</v>
      </c>
      <c r="R823" s="832"/>
      <c r="S823" s="837">
        <v>0</v>
      </c>
      <c r="T823" s="836"/>
      <c r="U823" s="838">
        <v>0</v>
      </c>
    </row>
    <row r="824" spans="1:21" ht="14.4" customHeight="1" x14ac:dyDescent="0.3">
      <c r="A824" s="831">
        <v>30</v>
      </c>
      <c r="B824" s="832" t="s">
        <v>2476</v>
      </c>
      <c r="C824" s="832" t="s">
        <v>2484</v>
      </c>
      <c r="D824" s="833" t="s">
        <v>3515</v>
      </c>
      <c r="E824" s="834" t="s">
        <v>2493</v>
      </c>
      <c r="F824" s="832" t="s">
        <v>2477</v>
      </c>
      <c r="G824" s="832" t="s">
        <v>2551</v>
      </c>
      <c r="H824" s="832" t="s">
        <v>567</v>
      </c>
      <c r="I824" s="832" t="s">
        <v>2552</v>
      </c>
      <c r="J824" s="832" t="s">
        <v>2553</v>
      </c>
      <c r="K824" s="832" t="s">
        <v>2554</v>
      </c>
      <c r="L824" s="835">
        <v>31.23</v>
      </c>
      <c r="M824" s="835">
        <v>31.23</v>
      </c>
      <c r="N824" s="832">
        <v>1</v>
      </c>
      <c r="O824" s="836">
        <v>0.5</v>
      </c>
      <c r="P824" s="835"/>
      <c r="Q824" s="837">
        <v>0</v>
      </c>
      <c r="R824" s="832"/>
      <c r="S824" s="837">
        <v>0</v>
      </c>
      <c r="T824" s="836"/>
      <c r="U824" s="838">
        <v>0</v>
      </c>
    </row>
    <row r="825" spans="1:21" ht="14.4" customHeight="1" x14ac:dyDescent="0.3">
      <c r="A825" s="831">
        <v>30</v>
      </c>
      <c r="B825" s="832" t="s">
        <v>2476</v>
      </c>
      <c r="C825" s="832" t="s">
        <v>2484</v>
      </c>
      <c r="D825" s="833" t="s">
        <v>3515</v>
      </c>
      <c r="E825" s="834" t="s">
        <v>2493</v>
      </c>
      <c r="F825" s="832" t="s">
        <v>2477</v>
      </c>
      <c r="G825" s="832" t="s">
        <v>2769</v>
      </c>
      <c r="H825" s="832" t="s">
        <v>567</v>
      </c>
      <c r="I825" s="832" t="s">
        <v>2770</v>
      </c>
      <c r="J825" s="832" t="s">
        <v>954</v>
      </c>
      <c r="K825" s="832" t="s">
        <v>2771</v>
      </c>
      <c r="L825" s="835">
        <v>45.03</v>
      </c>
      <c r="M825" s="835">
        <v>45.03</v>
      </c>
      <c r="N825" s="832">
        <v>1</v>
      </c>
      <c r="O825" s="836">
        <v>0.5</v>
      </c>
      <c r="P825" s="835"/>
      <c r="Q825" s="837">
        <v>0</v>
      </c>
      <c r="R825" s="832"/>
      <c r="S825" s="837">
        <v>0</v>
      </c>
      <c r="T825" s="836"/>
      <c r="U825" s="838">
        <v>0</v>
      </c>
    </row>
    <row r="826" spans="1:21" ht="14.4" customHeight="1" x14ac:dyDescent="0.3">
      <c r="A826" s="831">
        <v>30</v>
      </c>
      <c r="B826" s="832" t="s">
        <v>2476</v>
      </c>
      <c r="C826" s="832" t="s">
        <v>2484</v>
      </c>
      <c r="D826" s="833" t="s">
        <v>3515</v>
      </c>
      <c r="E826" s="834" t="s">
        <v>2493</v>
      </c>
      <c r="F826" s="832" t="s">
        <v>2477</v>
      </c>
      <c r="G826" s="832" t="s">
        <v>2555</v>
      </c>
      <c r="H826" s="832" t="s">
        <v>567</v>
      </c>
      <c r="I826" s="832" t="s">
        <v>2556</v>
      </c>
      <c r="J826" s="832" t="s">
        <v>1310</v>
      </c>
      <c r="K826" s="832" t="s">
        <v>2557</v>
      </c>
      <c r="L826" s="835">
        <v>94.7</v>
      </c>
      <c r="M826" s="835">
        <v>378.8</v>
      </c>
      <c r="N826" s="832">
        <v>4</v>
      </c>
      <c r="O826" s="836">
        <v>2</v>
      </c>
      <c r="P826" s="835">
        <v>94.7</v>
      </c>
      <c r="Q826" s="837">
        <v>0.25</v>
      </c>
      <c r="R826" s="832">
        <v>1</v>
      </c>
      <c r="S826" s="837">
        <v>0.25</v>
      </c>
      <c r="T826" s="836">
        <v>0.5</v>
      </c>
      <c r="U826" s="838">
        <v>0.25</v>
      </c>
    </row>
    <row r="827" spans="1:21" ht="14.4" customHeight="1" x14ac:dyDescent="0.3">
      <c r="A827" s="831">
        <v>30</v>
      </c>
      <c r="B827" s="832" t="s">
        <v>2476</v>
      </c>
      <c r="C827" s="832" t="s">
        <v>2484</v>
      </c>
      <c r="D827" s="833" t="s">
        <v>3515</v>
      </c>
      <c r="E827" s="834" t="s">
        <v>2493</v>
      </c>
      <c r="F827" s="832" t="s">
        <v>2477</v>
      </c>
      <c r="G827" s="832" t="s">
        <v>2555</v>
      </c>
      <c r="H827" s="832" t="s">
        <v>567</v>
      </c>
      <c r="I827" s="832" t="s">
        <v>3431</v>
      </c>
      <c r="J827" s="832" t="s">
        <v>1310</v>
      </c>
      <c r="K827" s="832" t="s">
        <v>3432</v>
      </c>
      <c r="L827" s="835">
        <v>94.7</v>
      </c>
      <c r="M827" s="835">
        <v>94.7</v>
      </c>
      <c r="N827" s="832">
        <v>1</v>
      </c>
      <c r="O827" s="836">
        <v>0.5</v>
      </c>
      <c r="P827" s="835"/>
      <c r="Q827" s="837">
        <v>0</v>
      </c>
      <c r="R827" s="832"/>
      <c r="S827" s="837">
        <v>0</v>
      </c>
      <c r="T827" s="836"/>
      <c r="U827" s="838">
        <v>0</v>
      </c>
    </row>
    <row r="828" spans="1:21" ht="14.4" customHeight="1" x14ac:dyDescent="0.3">
      <c r="A828" s="831">
        <v>30</v>
      </c>
      <c r="B828" s="832" t="s">
        <v>2476</v>
      </c>
      <c r="C828" s="832" t="s">
        <v>2484</v>
      </c>
      <c r="D828" s="833" t="s">
        <v>3515</v>
      </c>
      <c r="E828" s="834" t="s">
        <v>2493</v>
      </c>
      <c r="F828" s="832" t="s">
        <v>2477</v>
      </c>
      <c r="G828" s="832" t="s">
        <v>3472</v>
      </c>
      <c r="H828" s="832" t="s">
        <v>567</v>
      </c>
      <c r="I828" s="832" t="s">
        <v>3473</v>
      </c>
      <c r="J828" s="832" t="s">
        <v>776</v>
      </c>
      <c r="K828" s="832" t="s">
        <v>3474</v>
      </c>
      <c r="L828" s="835">
        <v>27.28</v>
      </c>
      <c r="M828" s="835">
        <v>27.28</v>
      </c>
      <c r="N828" s="832">
        <v>1</v>
      </c>
      <c r="O828" s="836">
        <v>0.5</v>
      </c>
      <c r="P828" s="835"/>
      <c r="Q828" s="837">
        <v>0</v>
      </c>
      <c r="R828" s="832"/>
      <c r="S828" s="837">
        <v>0</v>
      </c>
      <c r="T828" s="836"/>
      <c r="U828" s="838">
        <v>0</v>
      </c>
    </row>
    <row r="829" spans="1:21" ht="14.4" customHeight="1" x14ac:dyDescent="0.3">
      <c r="A829" s="831">
        <v>30</v>
      </c>
      <c r="B829" s="832" t="s">
        <v>2476</v>
      </c>
      <c r="C829" s="832" t="s">
        <v>2484</v>
      </c>
      <c r="D829" s="833" t="s">
        <v>3515</v>
      </c>
      <c r="E829" s="834" t="s">
        <v>2493</v>
      </c>
      <c r="F829" s="832" t="s">
        <v>2477</v>
      </c>
      <c r="G829" s="832" t="s">
        <v>2566</v>
      </c>
      <c r="H829" s="832" t="s">
        <v>595</v>
      </c>
      <c r="I829" s="832" t="s">
        <v>2013</v>
      </c>
      <c r="J829" s="832" t="s">
        <v>2011</v>
      </c>
      <c r="K829" s="832" t="s">
        <v>2014</v>
      </c>
      <c r="L829" s="835">
        <v>29.27</v>
      </c>
      <c r="M829" s="835">
        <v>29.27</v>
      </c>
      <c r="N829" s="832">
        <v>1</v>
      </c>
      <c r="O829" s="836">
        <v>0.5</v>
      </c>
      <c r="P829" s="835"/>
      <c r="Q829" s="837">
        <v>0</v>
      </c>
      <c r="R829" s="832"/>
      <c r="S829" s="837">
        <v>0</v>
      </c>
      <c r="T829" s="836"/>
      <c r="U829" s="838">
        <v>0</v>
      </c>
    </row>
    <row r="830" spans="1:21" ht="14.4" customHeight="1" x14ac:dyDescent="0.3">
      <c r="A830" s="831">
        <v>30</v>
      </c>
      <c r="B830" s="832" t="s">
        <v>2476</v>
      </c>
      <c r="C830" s="832" t="s">
        <v>2484</v>
      </c>
      <c r="D830" s="833" t="s">
        <v>3515</v>
      </c>
      <c r="E830" s="834" t="s">
        <v>2493</v>
      </c>
      <c r="F830" s="832" t="s">
        <v>2477</v>
      </c>
      <c r="G830" s="832" t="s">
        <v>2582</v>
      </c>
      <c r="H830" s="832" t="s">
        <v>567</v>
      </c>
      <c r="I830" s="832" t="s">
        <v>2583</v>
      </c>
      <c r="J830" s="832" t="s">
        <v>2584</v>
      </c>
      <c r="K830" s="832" t="s">
        <v>2585</v>
      </c>
      <c r="L830" s="835">
        <v>26.37</v>
      </c>
      <c r="M830" s="835">
        <v>52.74</v>
      </c>
      <c r="N830" s="832">
        <v>2</v>
      </c>
      <c r="O830" s="836">
        <v>1</v>
      </c>
      <c r="P830" s="835"/>
      <c r="Q830" s="837">
        <v>0</v>
      </c>
      <c r="R830" s="832"/>
      <c r="S830" s="837">
        <v>0</v>
      </c>
      <c r="T830" s="836"/>
      <c r="U830" s="838">
        <v>0</v>
      </c>
    </row>
    <row r="831" spans="1:21" ht="14.4" customHeight="1" x14ac:dyDescent="0.3">
      <c r="A831" s="831">
        <v>30</v>
      </c>
      <c r="B831" s="832" t="s">
        <v>2476</v>
      </c>
      <c r="C831" s="832" t="s">
        <v>2484</v>
      </c>
      <c r="D831" s="833" t="s">
        <v>3515</v>
      </c>
      <c r="E831" s="834" t="s">
        <v>2493</v>
      </c>
      <c r="F831" s="832" t="s">
        <v>2477</v>
      </c>
      <c r="G831" s="832" t="s">
        <v>2582</v>
      </c>
      <c r="H831" s="832" t="s">
        <v>567</v>
      </c>
      <c r="I831" s="832" t="s">
        <v>2589</v>
      </c>
      <c r="J831" s="832" t="s">
        <v>626</v>
      </c>
      <c r="K831" s="832" t="s">
        <v>2590</v>
      </c>
      <c r="L831" s="835">
        <v>10.55</v>
      </c>
      <c r="M831" s="835">
        <v>10.55</v>
      </c>
      <c r="N831" s="832">
        <v>1</v>
      </c>
      <c r="O831" s="836">
        <v>0.5</v>
      </c>
      <c r="P831" s="835">
        <v>10.55</v>
      </c>
      <c r="Q831" s="837">
        <v>1</v>
      </c>
      <c r="R831" s="832">
        <v>1</v>
      </c>
      <c r="S831" s="837">
        <v>1</v>
      </c>
      <c r="T831" s="836">
        <v>0.5</v>
      </c>
      <c r="U831" s="838">
        <v>1</v>
      </c>
    </row>
    <row r="832" spans="1:21" ht="14.4" customHeight="1" x14ac:dyDescent="0.3">
      <c r="A832" s="831">
        <v>30</v>
      </c>
      <c r="B832" s="832" t="s">
        <v>2476</v>
      </c>
      <c r="C832" s="832" t="s">
        <v>2484</v>
      </c>
      <c r="D832" s="833" t="s">
        <v>3515</v>
      </c>
      <c r="E832" s="834" t="s">
        <v>2493</v>
      </c>
      <c r="F832" s="832" t="s">
        <v>2477</v>
      </c>
      <c r="G832" s="832" t="s">
        <v>2582</v>
      </c>
      <c r="H832" s="832" t="s">
        <v>567</v>
      </c>
      <c r="I832" s="832" t="s">
        <v>2591</v>
      </c>
      <c r="J832" s="832" t="s">
        <v>2584</v>
      </c>
      <c r="K832" s="832" t="s">
        <v>2592</v>
      </c>
      <c r="L832" s="835">
        <v>10.55</v>
      </c>
      <c r="M832" s="835">
        <v>10.55</v>
      </c>
      <c r="N832" s="832">
        <v>1</v>
      </c>
      <c r="O832" s="836">
        <v>0.5</v>
      </c>
      <c r="P832" s="835"/>
      <c r="Q832" s="837">
        <v>0</v>
      </c>
      <c r="R832" s="832"/>
      <c r="S832" s="837">
        <v>0</v>
      </c>
      <c r="T832" s="836"/>
      <c r="U832" s="838">
        <v>0</v>
      </c>
    </row>
    <row r="833" spans="1:21" ht="14.4" customHeight="1" x14ac:dyDescent="0.3">
      <c r="A833" s="831">
        <v>30</v>
      </c>
      <c r="B833" s="832" t="s">
        <v>2476</v>
      </c>
      <c r="C833" s="832" t="s">
        <v>2484</v>
      </c>
      <c r="D833" s="833" t="s">
        <v>3515</v>
      </c>
      <c r="E833" s="834" t="s">
        <v>2493</v>
      </c>
      <c r="F833" s="832" t="s">
        <v>2477</v>
      </c>
      <c r="G833" s="832" t="s">
        <v>2582</v>
      </c>
      <c r="H833" s="832" t="s">
        <v>567</v>
      </c>
      <c r="I833" s="832" t="s">
        <v>2820</v>
      </c>
      <c r="J833" s="832" t="s">
        <v>2821</v>
      </c>
      <c r="K833" s="832" t="s">
        <v>2822</v>
      </c>
      <c r="L833" s="835">
        <v>31.65</v>
      </c>
      <c r="M833" s="835">
        <v>31.65</v>
      </c>
      <c r="N833" s="832">
        <v>1</v>
      </c>
      <c r="O833" s="836">
        <v>0.5</v>
      </c>
      <c r="P833" s="835"/>
      <c r="Q833" s="837">
        <v>0</v>
      </c>
      <c r="R833" s="832"/>
      <c r="S833" s="837">
        <v>0</v>
      </c>
      <c r="T833" s="836"/>
      <c r="U833" s="838">
        <v>0</v>
      </c>
    </row>
    <row r="834" spans="1:21" ht="14.4" customHeight="1" x14ac:dyDescent="0.3">
      <c r="A834" s="831">
        <v>30</v>
      </c>
      <c r="B834" s="832" t="s">
        <v>2476</v>
      </c>
      <c r="C834" s="832" t="s">
        <v>2484</v>
      </c>
      <c r="D834" s="833" t="s">
        <v>3515</v>
      </c>
      <c r="E834" s="834" t="s">
        <v>2493</v>
      </c>
      <c r="F834" s="832" t="s">
        <v>2477</v>
      </c>
      <c r="G834" s="832" t="s">
        <v>3050</v>
      </c>
      <c r="H834" s="832" t="s">
        <v>567</v>
      </c>
      <c r="I834" s="832" t="s">
        <v>3051</v>
      </c>
      <c r="J834" s="832" t="s">
        <v>3052</v>
      </c>
      <c r="K834" s="832" t="s">
        <v>3053</v>
      </c>
      <c r="L834" s="835">
        <v>88.76</v>
      </c>
      <c r="M834" s="835">
        <v>88.76</v>
      </c>
      <c r="N834" s="832">
        <v>1</v>
      </c>
      <c r="O834" s="836">
        <v>0.5</v>
      </c>
      <c r="P834" s="835"/>
      <c r="Q834" s="837">
        <v>0</v>
      </c>
      <c r="R834" s="832"/>
      <c r="S834" s="837">
        <v>0</v>
      </c>
      <c r="T834" s="836"/>
      <c r="U834" s="838">
        <v>0</v>
      </c>
    </row>
    <row r="835" spans="1:21" ht="14.4" customHeight="1" x14ac:dyDescent="0.3">
      <c r="A835" s="831">
        <v>30</v>
      </c>
      <c r="B835" s="832" t="s">
        <v>2476</v>
      </c>
      <c r="C835" s="832" t="s">
        <v>2484</v>
      </c>
      <c r="D835" s="833" t="s">
        <v>3515</v>
      </c>
      <c r="E835" s="834" t="s">
        <v>2493</v>
      </c>
      <c r="F835" s="832" t="s">
        <v>2477</v>
      </c>
      <c r="G835" s="832" t="s">
        <v>3445</v>
      </c>
      <c r="H835" s="832" t="s">
        <v>567</v>
      </c>
      <c r="I835" s="832" t="s">
        <v>3446</v>
      </c>
      <c r="J835" s="832" t="s">
        <v>834</v>
      </c>
      <c r="K835" s="832" t="s">
        <v>3127</v>
      </c>
      <c r="L835" s="835">
        <v>0</v>
      </c>
      <c r="M835" s="835">
        <v>0</v>
      </c>
      <c r="N835" s="832">
        <v>1</v>
      </c>
      <c r="O835" s="836">
        <v>0.5</v>
      </c>
      <c r="P835" s="835"/>
      <c r="Q835" s="837"/>
      <c r="R835" s="832"/>
      <c r="S835" s="837">
        <v>0</v>
      </c>
      <c r="T835" s="836"/>
      <c r="U835" s="838">
        <v>0</v>
      </c>
    </row>
    <row r="836" spans="1:21" ht="14.4" customHeight="1" x14ac:dyDescent="0.3">
      <c r="A836" s="831">
        <v>30</v>
      </c>
      <c r="B836" s="832" t="s">
        <v>2476</v>
      </c>
      <c r="C836" s="832" t="s">
        <v>2484</v>
      </c>
      <c r="D836" s="833" t="s">
        <v>3515</v>
      </c>
      <c r="E836" s="834" t="s">
        <v>2493</v>
      </c>
      <c r="F836" s="832" t="s">
        <v>2477</v>
      </c>
      <c r="G836" s="832" t="s">
        <v>3445</v>
      </c>
      <c r="H836" s="832" t="s">
        <v>567</v>
      </c>
      <c r="I836" s="832" t="s">
        <v>3475</v>
      </c>
      <c r="J836" s="832" t="s">
        <v>834</v>
      </c>
      <c r="K836" s="832" t="s">
        <v>1566</v>
      </c>
      <c r="L836" s="835">
        <v>0</v>
      </c>
      <c r="M836" s="835">
        <v>0</v>
      </c>
      <c r="N836" s="832">
        <v>1</v>
      </c>
      <c r="O836" s="836">
        <v>0.5</v>
      </c>
      <c r="P836" s="835"/>
      <c r="Q836" s="837"/>
      <c r="R836" s="832"/>
      <c r="S836" s="837">
        <v>0</v>
      </c>
      <c r="T836" s="836"/>
      <c r="U836" s="838">
        <v>0</v>
      </c>
    </row>
    <row r="837" spans="1:21" ht="14.4" customHeight="1" x14ac:dyDescent="0.3">
      <c r="A837" s="831">
        <v>30</v>
      </c>
      <c r="B837" s="832" t="s">
        <v>2476</v>
      </c>
      <c r="C837" s="832" t="s">
        <v>2484</v>
      </c>
      <c r="D837" s="833" t="s">
        <v>3515</v>
      </c>
      <c r="E837" s="834" t="s">
        <v>2493</v>
      </c>
      <c r="F837" s="832" t="s">
        <v>2477</v>
      </c>
      <c r="G837" s="832" t="s">
        <v>2602</v>
      </c>
      <c r="H837" s="832" t="s">
        <v>567</v>
      </c>
      <c r="I837" s="832" t="s">
        <v>3066</v>
      </c>
      <c r="J837" s="832" t="s">
        <v>1042</v>
      </c>
      <c r="K837" s="832" t="s">
        <v>3067</v>
      </c>
      <c r="L837" s="835">
        <v>0</v>
      </c>
      <c r="M837" s="835">
        <v>0</v>
      </c>
      <c r="N837" s="832">
        <v>1</v>
      </c>
      <c r="O837" s="836">
        <v>0.5</v>
      </c>
      <c r="P837" s="835"/>
      <c r="Q837" s="837"/>
      <c r="R837" s="832"/>
      <c r="S837" s="837">
        <v>0</v>
      </c>
      <c r="T837" s="836"/>
      <c r="U837" s="838">
        <v>0</v>
      </c>
    </row>
    <row r="838" spans="1:21" ht="14.4" customHeight="1" x14ac:dyDescent="0.3">
      <c r="A838" s="831">
        <v>30</v>
      </c>
      <c r="B838" s="832" t="s">
        <v>2476</v>
      </c>
      <c r="C838" s="832" t="s">
        <v>2484</v>
      </c>
      <c r="D838" s="833" t="s">
        <v>3515</v>
      </c>
      <c r="E838" s="834" t="s">
        <v>2493</v>
      </c>
      <c r="F838" s="832" t="s">
        <v>2477</v>
      </c>
      <c r="G838" s="832" t="s">
        <v>2605</v>
      </c>
      <c r="H838" s="832" t="s">
        <v>567</v>
      </c>
      <c r="I838" s="832" t="s">
        <v>2606</v>
      </c>
      <c r="J838" s="832" t="s">
        <v>2607</v>
      </c>
      <c r="K838" s="832" t="s">
        <v>623</v>
      </c>
      <c r="L838" s="835">
        <v>122.73</v>
      </c>
      <c r="M838" s="835">
        <v>122.73</v>
      </c>
      <c r="N838" s="832">
        <v>1</v>
      </c>
      <c r="O838" s="836">
        <v>0.5</v>
      </c>
      <c r="P838" s="835">
        <v>122.73</v>
      </c>
      <c r="Q838" s="837">
        <v>1</v>
      </c>
      <c r="R838" s="832">
        <v>1</v>
      </c>
      <c r="S838" s="837">
        <v>1</v>
      </c>
      <c r="T838" s="836">
        <v>0.5</v>
      </c>
      <c r="U838" s="838">
        <v>1</v>
      </c>
    </row>
    <row r="839" spans="1:21" ht="14.4" customHeight="1" x14ac:dyDescent="0.3">
      <c r="A839" s="831">
        <v>30</v>
      </c>
      <c r="B839" s="832" t="s">
        <v>2476</v>
      </c>
      <c r="C839" s="832" t="s">
        <v>2484</v>
      </c>
      <c r="D839" s="833" t="s">
        <v>3515</v>
      </c>
      <c r="E839" s="834" t="s">
        <v>2493</v>
      </c>
      <c r="F839" s="832" t="s">
        <v>2477</v>
      </c>
      <c r="G839" s="832" t="s">
        <v>2608</v>
      </c>
      <c r="H839" s="832" t="s">
        <v>595</v>
      </c>
      <c r="I839" s="832" t="s">
        <v>1929</v>
      </c>
      <c r="J839" s="832" t="s">
        <v>1930</v>
      </c>
      <c r="K839" s="832" t="s">
        <v>1931</v>
      </c>
      <c r="L839" s="835">
        <v>86.41</v>
      </c>
      <c r="M839" s="835">
        <v>86.41</v>
      </c>
      <c r="N839" s="832">
        <v>1</v>
      </c>
      <c r="O839" s="836">
        <v>0.5</v>
      </c>
      <c r="P839" s="835"/>
      <c r="Q839" s="837">
        <v>0</v>
      </c>
      <c r="R839" s="832"/>
      <c r="S839" s="837">
        <v>0</v>
      </c>
      <c r="T839" s="836"/>
      <c r="U839" s="838">
        <v>0</v>
      </c>
    </row>
    <row r="840" spans="1:21" ht="14.4" customHeight="1" x14ac:dyDescent="0.3">
      <c r="A840" s="831">
        <v>30</v>
      </c>
      <c r="B840" s="832" t="s">
        <v>2476</v>
      </c>
      <c r="C840" s="832" t="s">
        <v>2484</v>
      </c>
      <c r="D840" s="833" t="s">
        <v>3515</v>
      </c>
      <c r="E840" s="834" t="s">
        <v>2493</v>
      </c>
      <c r="F840" s="832" t="s">
        <v>2477</v>
      </c>
      <c r="G840" s="832" t="s">
        <v>2608</v>
      </c>
      <c r="H840" s="832" t="s">
        <v>567</v>
      </c>
      <c r="I840" s="832" t="s">
        <v>3230</v>
      </c>
      <c r="J840" s="832" t="s">
        <v>1930</v>
      </c>
      <c r="K840" s="832" t="s">
        <v>1205</v>
      </c>
      <c r="L840" s="835">
        <v>86.43</v>
      </c>
      <c r="M840" s="835">
        <v>86.43</v>
      </c>
      <c r="N840" s="832">
        <v>1</v>
      </c>
      <c r="O840" s="836">
        <v>1</v>
      </c>
      <c r="P840" s="835"/>
      <c r="Q840" s="837">
        <v>0</v>
      </c>
      <c r="R840" s="832"/>
      <c r="S840" s="837">
        <v>0</v>
      </c>
      <c r="T840" s="836"/>
      <c r="U840" s="838">
        <v>0</v>
      </c>
    </row>
    <row r="841" spans="1:21" ht="14.4" customHeight="1" x14ac:dyDescent="0.3">
      <c r="A841" s="831">
        <v>30</v>
      </c>
      <c r="B841" s="832" t="s">
        <v>2476</v>
      </c>
      <c r="C841" s="832" t="s">
        <v>2484</v>
      </c>
      <c r="D841" s="833" t="s">
        <v>3515</v>
      </c>
      <c r="E841" s="834" t="s">
        <v>2493</v>
      </c>
      <c r="F841" s="832" t="s">
        <v>2477</v>
      </c>
      <c r="G841" s="832" t="s">
        <v>2608</v>
      </c>
      <c r="H841" s="832" t="s">
        <v>567</v>
      </c>
      <c r="I841" s="832" t="s">
        <v>3072</v>
      </c>
      <c r="J841" s="832" t="s">
        <v>1930</v>
      </c>
      <c r="K841" s="832" t="s">
        <v>3073</v>
      </c>
      <c r="L841" s="835">
        <v>43.21</v>
      </c>
      <c r="M841" s="835">
        <v>43.21</v>
      </c>
      <c r="N841" s="832">
        <v>1</v>
      </c>
      <c r="O841" s="836">
        <v>0.5</v>
      </c>
      <c r="P841" s="835"/>
      <c r="Q841" s="837">
        <v>0</v>
      </c>
      <c r="R841" s="832"/>
      <c r="S841" s="837">
        <v>0</v>
      </c>
      <c r="T841" s="836"/>
      <c r="U841" s="838">
        <v>0</v>
      </c>
    </row>
    <row r="842" spans="1:21" ht="14.4" customHeight="1" x14ac:dyDescent="0.3">
      <c r="A842" s="831">
        <v>30</v>
      </c>
      <c r="B842" s="832" t="s">
        <v>2476</v>
      </c>
      <c r="C842" s="832" t="s">
        <v>2484</v>
      </c>
      <c r="D842" s="833" t="s">
        <v>3515</v>
      </c>
      <c r="E842" s="834" t="s">
        <v>2493</v>
      </c>
      <c r="F842" s="832" t="s">
        <v>2477</v>
      </c>
      <c r="G842" s="832" t="s">
        <v>2857</v>
      </c>
      <c r="H842" s="832" t="s">
        <v>595</v>
      </c>
      <c r="I842" s="832" t="s">
        <v>3074</v>
      </c>
      <c r="J842" s="832" t="s">
        <v>667</v>
      </c>
      <c r="K842" s="832" t="s">
        <v>2660</v>
      </c>
      <c r="L842" s="835">
        <v>35.11</v>
      </c>
      <c r="M842" s="835">
        <v>35.11</v>
      </c>
      <c r="N842" s="832">
        <v>1</v>
      </c>
      <c r="O842" s="836">
        <v>0.5</v>
      </c>
      <c r="P842" s="835">
        <v>35.11</v>
      </c>
      <c r="Q842" s="837">
        <v>1</v>
      </c>
      <c r="R842" s="832">
        <v>1</v>
      </c>
      <c r="S842" s="837">
        <v>1</v>
      </c>
      <c r="T842" s="836">
        <v>0.5</v>
      </c>
      <c r="U842" s="838">
        <v>1</v>
      </c>
    </row>
    <row r="843" spans="1:21" ht="14.4" customHeight="1" x14ac:dyDescent="0.3">
      <c r="A843" s="831">
        <v>30</v>
      </c>
      <c r="B843" s="832" t="s">
        <v>2476</v>
      </c>
      <c r="C843" s="832" t="s">
        <v>2484</v>
      </c>
      <c r="D843" s="833" t="s">
        <v>3515</v>
      </c>
      <c r="E843" s="834" t="s">
        <v>2493</v>
      </c>
      <c r="F843" s="832" t="s">
        <v>2477</v>
      </c>
      <c r="G843" s="832" t="s">
        <v>2857</v>
      </c>
      <c r="H843" s="832" t="s">
        <v>567</v>
      </c>
      <c r="I843" s="832" t="s">
        <v>3141</v>
      </c>
      <c r="J843" s="832" t="s">
        <v>667</v>
      </c>
      <c r="K843" s="832" t="s">
        <v>668</v>
      </c>
      <c r="L843" s="835">
        <v>10.65</v>
      </c>
      <c r="M843" s="835">
        <v>10.65</v>
      </c>
      <c r="N843" s="832">
        <v>1</v>
      </c>
      <c r="O843" s="836">
        <v>0.5</v>
      </c>
      <c r="P843" s="835"/>
      <c r="Q843" s="837">
        <v>0</v>
      </c>
      <c r="R843" s="832"/>
      <c r="S843" s="837">
        <v>0</v>
      </c>
      <c r="T843" s="836"/>
      <c r="U843" s="838">
        <v>0</v>
      </c>
    </row>
    <row r="844" spans="1:21" ht="14.4" customHeight="1" x14ac:dyDescent="0.3">
      <c r="A844" s="831">
        <v>30</v>
      </c>
      <c r="B844" s="832" t="s">
        <v>2476</v>
      </c>
      <c r="C844" s="832" t="s">
        <v>2484</v>
      </c>
      <c r="D844" s="833" t="s">
        <v>3515</v>
      </c>
      <c r="E844" s="834" t="s">
        <v>2493</v>
      </c>
      <c r="F844" s="832" t="s">
        <v>2477</v>
      </c>
      <c r="G844" s="832" t="s">
        <v>2611</v>
      </c>
      <c r="H844" s="832" t="s">
        <v>567</v>
      </c>
      <c r="I844" s="832" t="s">
        <v>2612</v>
      </c>
      <c r="J844" s="832" t="s">
        <v>2254</v>
      </c>
      <c r="K844" s="832" t="s">
        <v>2613</v>
      </c>
      <c r="L844" s="835">
        <v>80.53</v>
      </c>
      <c r="M844" s="835">
        <v>80.53</v>
      </c>
      <c r="N844" s="832">
        <v>1</v>
      </c>
      <c r="O844" s="836">
        <v>0.5</v>
      </c>
      <c r="P844" s="835">
        <v>80.53</v>
      </c>
      <c r="Q844" s="837">
        <v>1</v>
      </c>
      <c r="R844" s="832">
        <v>1</v>
      </c>
      <c r="S844" s="837">
        <v>1</v>
      </c>
      <c r="T844" s="836">
        <v>0.5</v>
      </c>
      <c r="U844" s="838">
        <v>1</v>
      </c>
    </row>
    <row r="845" spans="1:21" ht="14.4" customHeight="1" x14ac:dyDescent="0.3">
      <c r="A845" s="831">
        <v>30</v>
      </c>
      <c r="B845" s="832" t="s">
        <v>2476</v>
      </c>
      <c r="C845" s="832" t="s">
        <v>2484</v>
      </c>
      <c r="D845" s="833" t="s">
        <v>3515</v>
      </c>
      <c r="E845" s="834" t="s">
        <v>2493</v>
      </c>
      <c r="F845" s="832" t="s">
        <v>2477</v>
      </c>
      <c r="G845" s="832" t="s">
        <v>3476</v>
      </c>
      <c r="H845" s="832" t="s">
        <v>567</v>
      </c>
      <c r="I845" s="832" t="s">
        <v>3477</v>
      </c>
      <c r="J845" s="832" t="s">
        <v>3478</v>
      </c>
      <c r="K845" s="832" t="s">
        <v>3479</v>
      </c>
      <c r="L845" s="835">
        <v>105.44</v>
      </c>
      <c r="M845" s="835">
        <v>105.44</v>
      </c>
      <c r="N845" s="832">
        <v>1</v>
      </c>
      <c r="O845" s="836">
        <v>0.5</v>
      </c>
      <c r="P845" s="835">
        <v>105.44</v>
      </c>
      <c r="Q845" s="837">
        <v>1</v>
      </c>
      <c r="R845" s="832">
        <v>1</v>
      </c>
      <c r="S845" s="837">
        <v>1</v>
      </c>
      <c r="T845" s="836">
        <v>0.5</v>
      </c>
      <c r="U845" s="838">
        <v>1</v>
      </c>
    </row>
    <row r="846" spans="1:21" ht="14.4" customHeight="1" x14ac:dyDescent="0.3">
      <c r="A846" s="831">
        <v>30</v>
      </c>
      <c r="B846" s="832" t="s">
        <v>2476</v>
      </c>
      <c r="C846" s="832" t="s">
        <v>2484</v>
      </c>
      <c r="D846" s="833" t="s">
        <v>3515</v>
      </c>
      <c r="E846" s="834" t="s">
        <v>2493</v>
      </c>
      <c r="F846" s="832" t="s">
        <v>2477</v>
      </c>
      <c r="G846" s="832" t="s">
        <v>2614</v>
      </c>
      <c r="H846" s="832" t="s">
        <v>595</v>
      </c>
      <c r="I846" s="832" t="s">
        <v>1946</v>
      </c>
      <c r="J846" s="832" t="s">
        <v>866</v>
      </c>
      <c r="K846" s="832" t="s">
        <v>1947</v>
      </c>
      <c r="L846" s="835">
        <v>368.16</v>
      </c>
      <c r="M846" s="835">
        <v>1472.64</v>
      </c>
      <c r="N846" s="832">
        <v>4</v>
      </c>
      <c r="O846" s="836">
        <v>0.5</v>
      </c>
      <c r="P846" s="835"/>
      <c r="Q846" s="837">
        <v>0</v>
      </c>
      <c r="R846" s="832"/>
      <c r="S846" s="837">
        <v>0</v>
      </c>
      <c r="T846" s="836"/>
      <c r="U846" s="838">
        <v>0</v>
      </c>
    </row>
    <row r="847" spans="1:21" ht="14.4" customHeight="1" x14ac:dyDescent="0.3">
      <c r="A847" s="831">
        <v>30</v>
      </c>
      <c r="B847" s="832" t="s">
        <v>2476</v>
      </c>
      <c r="C847" s="832" t="s">
        <v>2484</v>
      </c>
      <c r="D847" s="833" t="s">
        <v>3515</v>
      </c>
      <c r="E847" s="834" t="s">
        <v>2493</v>
      </c>
      <c r="F847" s="832" t="s">
        <v>2477</v>
      </c>
      <c r="G847" s="832" t="s">
        <v>2614</v>
      </c>
      <c r="H847" s="832" t="s">
        <v>595</v>
      </c>
      <c r="I847" s="832" t="s">
        <v>1950</v>
      </c>
      <c r="J847" s="832" t="s">
        <v>866</v>
      </c>
      <c r="K847" s="832" t="s">
        <v>1951</v>
      </c>
      <c r="L847" s="835">
        <v>490.89</v>
      </c>
      <c r="M847" s="835">
        <v>1472.67</v>
      </c>
      <c r="N847" s="832">
        <v>3</v>
      </c>
      <c r="O847" s="836">
        <v>1</v>
      </c>
      <c r="P847" s="835">
        <v>1472.67</v>
      </c>
      <c r="Q847" s="837">
        <v>1</v>
      </c>
      <c r="R847" s="832">
        <v>3</v>
      </c>
      <c r="S847" s="837">
        <v>1</v>
      </c>
      <c r="T847" s="836">
        <v>1</v>
      </c>
      <c r="U847" s="838">
        <v>1</v>
      </c>
    </row>
    <row r="848" spans="1:21" ht="14.4" customHeight="1" x14ac:dyDescent="0.3">
      <c r="A848" s="831">
        <v>30</v>
      </c>
      <c r="B848" s="832" t="s">
        <v>2476</v>
      </c>
      <c r="C848" s="832" t="s">
        <v>2484</v>
      </c>
      <c r="D848" s="833" t="s">
        <v>3515</v>
      </c>
      <c r="E848" s="834" t="s">
        <v>2493</v>
      </c>
      <c r="F848" s="832" t="s">
        <v>2477</v>
      </c>
      <c r="G848" s="832" t="s">
        <v>3480</v>
      </c>
      <c r="H848" s="832" t="s">
        <v>567</v>
      </c>
      <c r="I848" s="832" t="s">
        <v>3481</v>
      </c>
      <c r="J848" s="832" t="s">
        <v>3482</v>
      </c>
      <c r="K848" s="832" t="s">
        <v>3483</v>
      </c>
      <c r="L848" s="835">
        <v>18.809999999999999</v>
      </c>
      <c r="M848" s="835">
        <v>18.809999999999999</v>
      </c>
      <c r="N848" s="832">
        <v>1</v>
      </c>
      <c r="O848" s="836">
        <v>0.5</v>
      </c>
      <c r="P848" s="835">
        <v>18.809999999999999</v>
      </c>
      <c r="Q848" s="837">
        <v>1</v>
      </c>
      <c r="R848" s="832">
        <v>1</v>
      </c>
      <c r="S848" s="837">
        <v>1</v>
      </c>
      <c r="T848" s="836">
        <v>0.5</v>
      </c>
      <c r="U848" s="838">
        <v>1</v>
      </c>
    </row>
    <row r="849" spans="1:21" ht="14.4" customHeight="1" x14ac:dyDescent="0.3">
      <c r="A849" s="831">
        <v>30</v>
      </c>
      <c r="B849" s="832" t="s">
        <v>2476</v>
      </c>
      <c r="C849" s="832" t="s">
        <v>2484</v>
      </c>
      <c r="D849" s="833" t="s">
        <v>3515</v>
      </c>
      <c r="E849" s="834" t="s">
        <v>2493</v>
      </c>
      <c r="F849" s="832" t="s">
        <v>2477</v>
      </c>
      <c r="G849" s="832" t="s">
        <v>2625</v>
      </c>
      <c r="H849" s="832" t="s">
        <v>595</v>
      </c>
      <c r="I849" s="832" t="s">
        <v>1896</v>
      </c>
      <c r="J849" s="832" t="s">
        <v>1894</v>
      </c>
      <c r="K849" s="832" t="s">
        <v>1897</v>
      </c>
      <c r="L849" s="835">
        <v>57.6</v>
      </c>
      <c r="M849" s="835">
        <v>57.6</v>
      </c>
      <c r="N849" s="832">
        <v>1</v>
      </c>
      <c r="O849" s="836">
        <v>0.5</v>
      </c>
      <c r="P849" s="835"/>
      <c r="Q849" s="837">
        <v>0</v>
      </c>
      <c r="R849" s="832"/>
      <c r="S849" s="837">
        <v>0</v>
      </c>
      <c r="T849" s="836"/>
      <c r="U849" s="838">
        <v>0</v>
      </c>
    </row>
    <row r="850" spans="1:21" ht="14.4" customHeight="1" x14ac:dyDescent="0.3">
      <c r="A850" s="831">
        <v>30</v>
      </c>
      <c r="B850" s="832" t="s">
        <v>2476</v>
      </c>
      <c r="C850" s="832" t="s">
        <v>2484</v>
      </c>
      <c r="D850" s="833" t="s">
        <v>3515</v>
      </c>
      <c r="E850" s="834" t="s">
        <v>2493</v>
      </c>
      <c r="F850" s="832" t="s">
        <v>2477</v>
      </c>
      <c r="G850" s="832" t="s">
        <v>2625</v>
      </c>
      <c r="H850" s="832" t="s">
        <v>595</v>
      </c>
      <c r="I850" s="832" t="s">
        <v>1900</v>
      </c>
      <c r="J850" s="832" t="s">
        <v>1894</v>
      </c>
      <c r="K850" s="832" t="s">
        <v>1901</v>
      </c>
      <c r="L850" s="835">
        <v>115.18</v>
      </c>
      <c r="M850" s="835">
        <v>115.18</v>
      </c>
      <c r="N850" s="832">
        <v>1</v>
      </c>
      <c r="O850" s="836">
        <v>0.5</v>
      </c>
      <c r="P850" s="835">
        <v>115.18</v>
      </c>
      <c r="Q850" s="837">
        <v>1</v>
      </c>
      <c r="R850" s="832">
        <v>1</v>
      </c>
      <c r="S850" s="837">
        <v>1</v>
      </c>
      <c r="T850" s="836">
        <v>0.5</v>
      </c>
      <c r="U850" s="838">
        <v>1</v>
      </c>
    </row>
    <row r="851" spans="1:21" ht="14.4" customHeight="1" x14ac:dyDescent="0.3">
      <c r="A851" s="831">
        <v>30</v>
      </c>
      <c r="B851" s="832" t="s">
        <v>2476</v>
      </c>
      <c r="C851" s="832" t="s">
        <v>2484</v>
      </c>
      <c r="D851" s="833" t="s">
        <v>3515</v>
      </c>
      <c r="E851" s="834" t="s">
        <v>2493</v>
      </c>
      <c r="F851" s="832" t="s">
        <v>2477</v>
      </c>
      <c r="G851" s="832" t="s">
        <v>2625</v>
      </c>
      <c r="H851" s="832" t="s">
        <v>595</v>
      </c>
      <c r="I851" s="832" t="s">
        <v>1893</v>
      </c>
      <c r="J851" s="832" t="s">
        <v>1894</v>
      </c>
      <c r="K851" s="832" t="s">
        <v>1895</v>
      </c>
      <c r="L851" s="835">
        <v>16.12</v>
      </c>
      <c r="M851" s="835">
        <v>48.36</v>
      </c>
      <c r="N851" s="832">
        <v>3</v>
      </c>
      <c r="O851" s="836">
        <v>1.5</v>
      </c>
      <c r="P851" s="835">
        <v>16.12</v>
      </c>
      <c r="Q851" s="837">
        <v>0.33333333333333337</v>
      </c>
      <c r="R851" s="832">
        <v>1</v>
      </c>
      <c r="S851" s="837">
        <v>0.33333333333333331</v>
      </c>
      <c r="T851" s="836">
        <v>0.5</v>
      </c>
      <c r="U851" s="838">
        <v>0.33333333333333331</v>
      </c>
    </row>
    <row r="852" spans="1:21" ht="14.4" customHeight="1" x14ac:dyDescent="0.3">
      <c r="A852" s="831">
        <v>30</v>
      </c>
      <c r="B852" s="832" t="s">
        <v>2476</v>
      </c>
      <c r="C852" s="832" t="s">
        <v>2484</v>
      </c>
      <c r="D852" s="833" t="s">
        <v>3515</v>
      </c>
      <c r="E852" s="834" t="s">
        <v>2493</v>
      </c>
      <c r="F852" s="832" t="s">
        <v>2477</v>
      </c>
      <c r="G852" s="832" t="s">
        <v>2626</v>
      </c>
      <c r="H852" s="832" t="s">
        <v>595</v>
      </c>
      <c r="I852" s="832" t="s">
        <v>2027</v>
      </c>
      <c r="J852" s="832" t="s">
        <v>1160</v>
      </c>
      <c r="K852" s="832" t="s">
        <v>2006</v>
      </c>
      <c r="L852" s="835">
        <v>47.7</v>
      </c>
      <c r="M852" s="835">
        <v>47.7</v>
      </c>
      <c r="N852" s="832">
        <v>1</v>
      </c>
      <c r="O852" s="836">
        <v>0.5</v>
      </c>
      <c r="P852" s="835"/>
      <c r="Q852" s="837">
        <v>0</v>
      </c>
      <c r="R852" s="832"/>
      <c r="S852" s="837">
        <v>0</v>
      </c>
      <c r="T852" s="836"/>
      <c r="U852" s="838">
        <v>0</v>
      </c>
    </row>
    <row r="853" spans="1:21" ht="14.4" customHeight="1" x14ac:dyDescent="0.3">
      <c r="A853" s="831">
        <v>30</v>
      </c>
      <c r="B853" s="832" t="s">
        <v>2476</v>
      </c>
      <c r="C853" s="832" t="s">
        <v>2484</v>
      </c>
      <c r="D853" s="833" t="s">
        <v>3515</v>
      </c>
      <c r="E853" s="834" t="s">
        <v>2493</v>
      </c>
      <c r="F853" s="832" t="s">
        <v>2477</v>
      </c>
      <c r="G853" s="832" t="s">
        <v>3484</v>
      </c>
      <c r="H853" s="832" t="s">
        <v>567</v>
      </c>
      <c r="I853" s="832" t="s">
        <v>3485</v>
      </c>
      <c r="J853" s="832" t="s">
        <v>3486</v>
      </c>
      <c r="K853" s="832" t="s">
        <v>3487</v>
      </c>
      <c r="L853" s="835">
        <v>21.92</v>
      </c>
      <c r="M853" s="835">
        <v>21.92</v>
      </c>
      <c r="N853" s="832">
        <v>1</v>
      </c>
      <c r="O853" s="836">
        <v>0.5</v>
      </c>
      <c r="P853" s="835">
        <v>21.92</v>
      </c>
      <c r="Q853" s="837">
        <v>1</v>
      </c>
      <c r="R853" s="832">
        <v>1</v>
      </c>
      <c r="S853" s="837">
        <v>1</v>
      </c>
      <c r="T853" s="836">
        <v>0.5</v>
      </c>
      <c r="U853" s="838">
        <v>1</v>
      </c>
    </row>
    <row r="854" spans="1:21" ht="14.4" customHeight="1" x14ac:dyDescent="0.3">
      <c r="A854" s="831">
        <v>30</v>
      </c>
      <c r="B854" s="832" t="s">
        <v>2476</v>
      </c>
      <c r="C854" s="832" t="s">
        <v>2484</v>
      </c>
      <c r="D854" s="833" t="s">
        <v>3515</v>
      </c>
      <c r="E854" s="834" t="s">
        <v>2493</v>
      </c>
      <c r="F854" s="832" t="s">
        <v>2477</v>
      </c>
      <c r="G854" s="832" t="s">
        <v>3488</v>
      </c>
      <c r="H854" s="832" t="s">
        <v>595</v>
      </c>
      <c r="I854" s="832" t="s">
        <v>3489</v>
      </c>
      <c r="J854" s="832" t="s">
        <v>1153</v>
      </c>
      <c r="K854" s="832" t="s">
        <v>3490</v>
      </c>
      <c r="L854" s="835">
        <v>169.29</v>
      </c>
      <c r="M854" s="835">
        <v>169.29</v>
      </c>
      <c r="N854" s="832">
        <v>1</v>
      </c>
      <c r="O854" s="836">
        <v>0.5</v>
      </c>
      <c r="P854" s="835"/>
      <c r="Q854" s="837">
        <v>0</v>
      </c>
      <c r="R854" s="832"/>
      <c r="S854" s="837">
        <v>0</v>
      </c>
      <c r="T854" s="836"/>
      <c r="U854" s="838">
        <v>0</v>
      </c>
    </row>
    <row r="855" spans="1:21" ht="14.4" customHeight="1" x14ac:dyDescent="0.3">
      <c r="A855" s="831">
        <v>30</v>
      </c>
      <c r="B855" s="832" t="s">
        <v>2476</v>
      </c>
      <c r="C855" s="832" t="s">
        <v>2484</v>
      </c>
      <c r="D855" s="833" t="s">
        <v>3515</v>
      </c>
      <c r="E855" s="834" t="s">
        <v>2493</v>
      </c>
      <c r="F855" s="832" t="s">
        <v>2477</v>
      </c>
      <c r="G855" s="832" t="s">
        <v>2632</v>
      </c>
      <c r="H855" s="832" t="s">
        <v>595</v>
      </c>
      <c r="I855" s="832" t="s">
        <v>2033</v>
      </c>
      <c r="J855" s="832" t="s">
        <v>2032</v>
      </c>
      <c r="K855" s="832" t="s">
        <v>2034</v>
      </c>
      <c r="L855" s="835">
        <v>10.34</v>
      </c>
      <c r="M855" s="835">
        <v>20.68</v>
      </c>
      <c r="N855" s="832">
        <v>2</v>
      </c>
      <c r="O855" s="836">
        <v>1</v>
      </c>
      <c r="P855" s="835"/>
      <c r="Q855" s="837">
        <v>0</v>
      </c>
      <c r="R855" s="832"/>
      <c r="S855" s="837">
        <v>0</v>
      </c>
      <c r="T855" s="836"/>
      <c r="U855" s="838">
        <v>0</v>
      </c>
    </row>
    <row r="856" spans="1:21" ht="14.4" customHeight="1" x14ac:dyDescent="0.3">
      <c r="A856" s="831">
        <v>30</v>
      </c>
      <c r="B856" s="832" t="s">
        <v>2476</v>
      </c>
      <c r="C856" s="832" t="s">
        <v>2484</v>
      </c>
      <c r="D856" s="833" t="s">
        <v>3515</v>
      </c>
      <c r="E856" s="834" t="s">
        <v>2493</v>
      </c>
      <c r="F856" s="832" t="s">
        <v>2477</v>
      </c>
      <c r="G856" s="832" t="s">
        <v>2632</v>
      </c>
      <c r="H856" s="832" t="s">
        <v>567</v>
      </c>
      <c r="I856" s="832" t="s">
        <v>3491</v>
      </c>
      <c r="J856" s="832" t="s">
        <v>3492</v>
      </c>
      <c r="K856" s="832" t="s">
        <v>3493</v>
      </c>
      <c r="L856" s="835">
        <v>23.86</v>
      </c>
      <c r="M856" s="835">
        <v>23.86</v>
      </c>
      <c r="N856" s="832">
        <v>1</v>
      </c>
      <c r="O856" s="836">
        <v>0.5</v>
      </c>
      <c r="P856" s="835"/>
      <c r="Q856" s="837">
        <v>0</v>
      </c>
      <c r="R856" s="832"/>
      <c r="S856" s="837">
        <v>0</v>
      </c>
      <c r="T856" s="836"/>
      <c r="U856" s="838">
        <v>0</v>
      </c>
    </row>
    <row r="857" spans="1:21" ht="14.4" customHeight="1" x14ac:dyDescent="0.3">
      <c r="A857" s="831">
        <v>30</v>
      </c>
      <c r="B857" s="832" t="s">
        <v>2476</v>
      </c>
      <c r="C857" s="832" t="s">
        <v>2484</v>
      </c>
      <c r="D857" s="833" t="s">
        <v>3515</v>
      </c>
      <c r="E857" s="834" t="s">
        <v>2493</v>
      </c>
      <c r="F857" s="832" t="s">
        <v>2477</v>
      </c>
      <c r="G857" s="832" t="s">
        <v>3494</v>
      </c>
      <c r="H857" s="832" t="s">
        <v>595</v>
      </c>
      <c r="I857" s="832" t="s">
        <v>3495</v>
      </c>
      <c r="J857" s="832" t="s">
        <v>3496</v>
      </c>
      <c r="K857" s="832" t="s">
        <v>3497</v>
      </c>
      <c r="L857" s="835">
        <v>41.63</v>
      </c>
      <c r="M857" s="835">
        <v>41.63</v>
      </c>
      <c r="N857" s="832">
        <v>1</v>
      </c>
      <c r="O857" s="836">
        <v>0.5</v>
      </c>
      <c r="P857" s="835"/>
      <c r="Q857" s="837">
        <v>0</v>
      </c>
      <c r="R857" s="832"/>
      <c r="S857" s="837">
        <v>0</v>
      </c>
      <c r="T857" s="836"/>
      <c r="U857" s="838">
        <v>0</v>
      </c>
    </row>
    <row r="858" spans="1:21" ht="14.4" customHeight="1" x14ac:dyDescent="0.3">
      <c r="A858" s="831">
        <v>30</v>
      </c>
      <c r="B858" s="832" t="s">
        <v>2476</v>
      </c>
      <c r="C858" s="832" t="s">
        <v>2484</v>
      </c>
      <c r="D858" s="833" t="s">
        <v>3515</v>
      </c>
      <c r="E858" s="834" t="s">
        <v>2493</v>
      </c>
      <c r="F858" s="832" t="s">
        <v>2477</v>
      </c>
      <c r="G858" s="832" t="s">
        <v>2921</v>
      </c>
      <c r="H858" s="832" t="s">
        <v>567</v>
      </c>
      <c r="I858" s="832" t="s">
        <v>3162</v>
      </c>
      <c r="J858" s="832" t="s">
        <v>995</v>
      </c>
      <c r="K858" s="832" t="s">
        <v>640</v>
      </c>
      <c r="L858" s="835">
        <v>0</v>
      </c>
      <c r="M858" s="835">
        <v>0</v>
      </c>
      <c r="N858" s="832">
        <v>2</v>
      </c>
      <c r="O858" s="836">
        <v>1</v>
      </c>
      <c r="P858" s="835"/>
      <c r="Q858" s="837"/>
      <c r="R858" s="832"/>
      <c r="S858" s="837">
        <v>0</v>
      </c>
      <c r="T858" s="836"/>
      <c r="U858" s="838">
        <v>0</v>
      </c>
    </row>
    <row r="859" spans="1:21" ht="14.4" customHeight="1" x14ac:dyDescent="0.3">
      <c r="A859" s="831">
        <v>30</v>
      </c>
      <c r="B859" s="832" t="s">
        <v>2476</v>
      </c>
      <c r="C859" s="832" t="s">
        <v>2484</v>
      </c>
      <c r="D859" s="833" t="s">
        <v>3515</v>
      </c>
      <c r="E859" s="834" t="s">
        <v>2493</v>
      </c>
      <c r="F859" s="832" t="s">
        <v>2477</v>
      </c>
      <c r="G859" s="832" t="s">
        <v>2921</v>
      </c>
      <c r="H859" s="832" t="s">
        <v>567</v>
      </c>
      <c r="I859" s="832" t="s">
        <v>2922</v>
      </c>
      <c r="J859" s="832" t="s">
        <v>995</v>
      </c>
      <c r="K859" s="832" t="s">
        <v>2923</v>
      </c>
      <c r="L859" s="835">
        <v>0</v>
      </c>
      <c r="M859" s="835">
        <v>0</v>
      </c>
      <c r="N859" s="832">
        <v>1</v>
      </c>
      <c r="O859" s="836">
        <v>0.5</v>
      </c>
      <c r="P859" s="835"/>
      <c r="Q859" s="837"/>
      <c r="R859" s="832"/>
      <c r="S859" s="837">
        <v>0</v>
      </c>
      <c r="T859" s="836"/>
      <c r="U859" s="838">
        <v>0</v>
      </c>
    </row>
    <row r="860" spans="1:21" ht="14.4" customHeight="1" x14ac:dyDescent="0.3">
      <c r="A860" s="831">
        <v>30</v>
      </c>
      <c r="B860" s="832" t="s">
        <v>2476</v>
      </c>
      <c r="C860" s="832" t="s">
        <v>2484</v>
      </c>
      <c r="D860" s="833" t="s">
        <v>3515</v>
      </c>
      <c r="E860" s="834" t="s">
        <v>2493</v>
      </c>
      <c r="F860" s="832" t="s">
        <v>2477</v>
      </c>
      <c r="G860" s="832" t="s">
        <v>2637</v>
      </c>
      <c r="H860" s="832" t="s">
        <v>595</v>
      </c>
      <c r="I860" s="832" t="s">
        <v>2181</v>
      </c>
      <c r="J860" s="832" t="s">
        <v>1110</v>
      </c>
      <c r="K860" s="832" t="s">
        <v>1112</v>
      </c>
      <c r="L860" s="835">
        <v>0</v>
      </c>
      <c r="M860" s="835">
        <v>0</v>
      </c>
      <c r="N860" s="832">
        <v>2</v>
      </c>
      <c r="O860" s="836">
        <v>1</v>
      </c>
      <c r="P860" s="835"/>
      <c r="Q860" s="837"/>
      <c r="R860" s="832"/>
      <c r="S860" s="837">
        <v>0</v>
      </c>
      <c r="T860" s="836"/>
      <c r="U860" s="838">
        <v>0</v>
      </c>
    </row>
    <row r="861" spans="1:21" ht="14.4" customHeight="1" x14ac:dyDescent="0.3">
      <c r="A861" s="831">
        <v>30</v>
      </c>
      <c r="B861" s="832" t="s">
        <v>2476</v>
      </c>
      <c r="C861" s="832" t="s">
        <v>2484</v>
      </c>
      <c r="D861" s="833" t="s">
        <v>3515</v>
      </c>
      <c r="E861" s="834" t="s">
        <v>2493</v>
      </c>
      <c r="F861" s="832" t="s">
        <v>2477</v>
      </c>
      <c r="G861" s="832" t="s">
        <v>3081</v>
      </c>
      <c r="H861" s="832" t="s">
        <v>567</v>
      </c>
      <c r="I861" s="832" t="s">
        <v>3163</v>
      </c>
      <c r="J861" s="832" t="s">
        <v>1302</v>
      </c>
      <c r="K861" s="832" t="s">
        <v>3164</v>
      </c>
      <c r="L861" s="835">
        <v>210.38</v>
      </c>
      <c r="M861" s="835">
        <v>420.76</v>
      </c>
      <c r="N861" s="832">
        <v>2</v>
      </c>
      <c r="O861" s="836">
        <v>1</v>
      </c>
      <c r="P861" s="835"/>
      <c r="Q861" s="837">
        <v>0</v>
      </c>
      <c r="R861" s="832"/>
      <c r="S861" s="837">
        <v>0</v>
      </c>
      <c r="T861" s="836"/>
      <c r="U861" s="838">
        <v>0</v>
      </c>
    </row>
    <row r="862" spans="1:21" ht="14.4" customHeight="1" x14ac:dyDescent="0.3">
      <c r="A862" s="831">
        <v>30</v>
      </c>
      <c r="B862" s="832" t="s">
        <v>2476</v>
      </c>
      <c r="C862" s="832" t="s">
        <v>2484</v>
      </c>
      <c r="D862" s="833" t="s">
        <v>3515</v>
      </c>
      <c r="E862" s="834" t="s">
        <v>2493</v>
      </c>
      <c r="F862" s="832" t="s">
        <v>2477</v>
      </c>
      <c r="G862" s="832" t="s">
        <v>2656</v>
      </c>
      <c r="H862" s="832" t="s">
        <v>567</v>
      </c>
      <c r="I862" s="832" t="s">
        <v>2657</v>
      </c>
      <c r="J862" s="832" t="s">
        <v>1236</v>
      </c>
      <c r="K862" s="832" t="s">
        <v>2161</v>
      </c>
      <c r="L862" s="835">
        <v>122.73</v>
      </c>
      <c r="M862" s="835">
        <v>245.46</v>
      </c>
      <c r="N862" s="832">
        <v>2</v>
      </c>
      <c r="O862" s="836">
        <v>1.5</v>
      </c>
      <c r="P862" s="835">
        <v>122.73</v>
      </c>
      <c r="Q862" s="837">
        <v>0.5</v>
      </c>
      <c r="R862" s="832">
        <v>1</v>
      </c>
      <c r="S862" s="837">
        <v>0.5</v>
      </c>
      <c r="T862" s="836">
        <v>1</v>
      </c>
      <c r="U862" s="838">
        <v>0.66666666666666663</v>
      </c>
    </row>
    <row r="863" spans="1:21" ht="14.4" customHeight="1" x14ac:dyDescent="0.3">
      <c r="A863" s="831">
        <v>30</v>
      </c>
      <c r="B863" s="832" t="s">
        <v>2476</v>
      </c>
      <c r="C863" s="832" t="s">
        <v>2484</v>
      </c>
      <c r="D863" s="833" t="s">
        <v>3515</v>
      </c>
      <c r="E863" s="834" t="s">
        <v>2493</v>
      </c>
      <c r="F863" s="832" t="s">
        <v>2477</v>
      </c>
      <c r="G863" s="832" t="s">
        <v>2958</v>
      </c>
      <c r="H863" s="832" t="s">
        <v>567</v>
      </c>
      <c r="I863" s="832" t="s">
        <v>2959</v>
      </c>
      <c r="J863" s="832" t="s">
        <v>805</v>
      </c>
      <c r="K863" s="832" t="s">
        <v>2960</v>
      </c>
      <c r="L863" s="835">
        <v>43.94</v>
      </c>
      <c r="M863" s="835">
        <v>43.94</v>
      </c>
      <c r="N863" s="832">
        <v>1</v>
      </c>
      <c r="O863" s="836">
        <v>0.5</v>
      </c>
      <c r="P863" s="835"/>
      <c r="Q863" s="837">
        <v>0</v>
      </c>
      <c r="R863" s="832"/>
      <c r="S863" s="837">
        <v>0</v>
      </c>
      <c r="T863" s="836"/>
      <c r="U863" s="838">
        <v>0</v>
      </c>
    </row>
    <row r="864" spans="1:21" ht="14.4" customHeight="1" x14ac:dyDescent="0.3">
      <c r="A864" s="831">
        <v>30</v>
      </c>
      <c r="B864" s="832" t="s">
        <v>2476</v>
      </c>
      <c r="C864" s="832" t="s">
        <v>2484</v>
      </c>
      <c r="D864" s="833" t="s">
        <v>3515</v>
      </c>
      <c r="E864" s="834" t="s">
        <v>2493</v>
      </c>
      <c r="F864" s="832" t="s">
        <v>2477</v>
      </c>
      <c r="G864" s="832" t="s">
        <v>2961</v>
      </c>
      <c r="H864" s="832" t="s">
        <v>567</v>
      </c>
      <c r="I864" s="832" t="s">
        <v>2962</v>
      </c>
      <c r="J864" s="832" t="s">
        <v>709</v>
      </c>
      <c r="K864" s="832" t="s">
        <v>2963</v>
      </c>
      <c r="L864" s="835">
        <v>311.02</v>
      </c>
      <c r="M864" s="835">
        <v>311.02</v>
      </c>
      <c r="N864" s="832">
        <v>1</v>
      </c>
      <c r="O864" s="836">
        <v>0.5</v>
      </c>
      <c r="P864" s="835"/>
      <c r="Q864" s="837">
        <v>0</v>
      </c>
      <c r="R864" s="832"/>
      <c r="S864" s="837">
        <v>0</v>
      </c>
      <c r="T864" s="836"/>
      <c r="U864" s="838">
        <v>0</v>
      </c>
    </row>
    <row r="865" spans="1:21" ht="14.4" customHeight="1" x14ac:dyDescent="0.3">
      <c r="A865" s="831">
        <v>30</v>
      </c>
      <c r="B865" s="832" t="s">
        <v>2476</v>
      </c>
      <c r="C865" s="832" t="s">
        <v>2484</v>
      </c>
      <c r="D865" s="833" t="s">
        <v>3515</v>
      </c>
      <c r="E865" s="834" t="s">
        <v>2493</v>
      </c>
      <c r="F865" s="832" t="s">
        <v>2477</v>
      </c>
      <c r="G865" s="832" t="s">
        <v>2961</v>
      </c>
      <c r="H865" s="832" t="s">
        <v>567</v>
      </c>
      <c r="I865" s="832" t="s">
        <v>3265</v>
      </c>
      <c r="J865" s="832" t="s">
        <v>703</v>
      </c>
      <c r="K865" s="832" t="s">
        <v>3266</v>
      </c>
      <c r="L865" s="835">
        <v>0</v>
      </c>
      <c r="M865" s="835">
        <v>0</v>
      </c>
      <c r="N865" s="832">
        <v>1</v>
      </c>
      <c r="O865" s="836">
        <v>0.5</v>
      </c>
      <c r="P865" s="835"/>
      <c r="Q865" s="837"/>
      <c r="R865" s="832"/>
      <c r="S865" s="837">
        <v>0</v>
      </c>
      <c r="T865" s="836"/>
      <c r="U865" s="838">
        <v>0</v>
      </c>
    </row>
    <row r="866" spans="1:21" ht="14.4" customHeight="1" x14ac:dyDescent="0.3">
      <c r="A866" s="831">
        <v>30</v>
      </c>
      <c r="B866" s="832" t="s">
        <v>2476</v>
      </c>
      <c r="C866" s="832" t="s">
        <v>2484</v>
      </c>
      <c r="D866" s="833" t="s">
        <v>3515</v>
      </c>
      <c r="E866" s="834" t="s">
        <v>2493</v>
      </c>
      <c r="F866" s="832" t="s">
        <v>2477</v>
      </c>
      <c r="G866" s="832" t="s">
        <v>3180</v>
      </c>
      <c r="H866" s="832" t="s">
        <v>595</v>
      </c>
      <c r="I866" s="832" t="s">
        <v>2381</v>
      </c>
      <c r="J866" s="832" t="s">
        <v>1590</v>
      </c>
      <c r="K866" s="832" t="s">
        <v>2382</v>
      </c>
      <c r="L866" s="835">
        <v>218.73</v>
      </c>
      <c r="M866" s="835">
        <v>218.73</v>
      </c>
      <c r="N866" s="832">
        <v>1</v>
      </c>
      <c r="O866" s="836">
        <v>0.5</v>
      </c>
      <c r="P866" s="835"/>
      <c r="Q866" s="837">
        <v>0</v>
      </c>
      <c r="R866" s="832"/>
      <c r="S866" s="837">
        <v>0</v>
      </c>
      <c r="T866" s="836"/>
      <c r="U866" s="838">
        <v>0</v>
      </c>
    </row>
    <row r="867" spans="1:21" ht="14.4" customHeight="1" x14ac:dyDescent="0.3">
      <c r="A867" s="831">
        <v>30</v>
      </c>
      <c r="B867" s="832" t="s">
        <v>2476</v>
      </c>
      <c r="C867" s="832" t="s">
        <v>2484</v>
      </c>
      <c r="D867" s="833" t="s">
        <v>3515</v>
      </c>
      <c r="E867" s="834" t="s">
        <v>2493</v>
      </c>
      <c r="F867" s="832" t="s">
        <v>2477</v>
      </c>
      <c r="G867" s="832" t="s">
        <v>3498</v>
      </c>
      <c r="H867" s="832" t="s">
        <v>567</v>
      </c>
      <c r="I867" s="832" t="s">
        <v>3499</v>
      </c>
      <c r="J867" s="832" t="s">
        <v>3500</v>
      </c>
      <c r="K867" s="832" t="s">
        <v>3501</v>
      </c>
      <c r="L867" s="835">
        <v>138.86000000000001</v>
      </c>
      <c r="M867" s="835">
        <v>138.86000000000001</v>
      </c>
      <c r="N867" s="832">
        <v>1</v>
      </c>
      <c r="O867" s="836">
        <v>1</v>
      </c>
      <c r="P867" s="835"/>
      <c r="Q867" s="837">
        <v>0</v>
      </c>
      <c r="R867" s="832"/>
      <c r="S867" s="837">
        <v>0</v>
      </c>
      <c r="T867" s="836"/>
      <c r="U867" s="838">
        <v>0</v>
      </c>
    </row>
    <row r="868" spans="1:21" ht="14.4" customHeight="1" x14ac:dyDescent="0.3">
      <c r="A868" s="831">
        <v>30</v>
      </c>
      <c r="B868" s="832" t="s">
        <v>2476</v>
      </c>
      <c r="C868" s="832" t="s">
        <v>2484</v>
      </c>
      <c r="D868" s="833" t="s">
        <v>3515</v>
      </c>
      <c r="E868" s="834" t="s">
        <v>2493</v>
      </c>
      <c r="F868" s="832" t="s">
        <v>2477</v>
      </c>
      <c r="G868" s="832" t="s">
        <v>2673</v>
      </c>
      <c r="H868" s="832" t="s">
        <v>595</v>
      </c>
      <c r="I868" s="832" t="s">
        <v>2365</v>
      </c>
      <c r="J868" s="832" t="s">
        <v>1538</v>
      </c>
      <c r="K868" s="832" t="s">
        <v>2366</v>
      </c>
      <c r="L868" s="835">
        <v>1887.9</v>
      </c>
      <c r="M868" s="835">
        <v>1887.9</v>
      </c>
      <c r="N868" s="832">
        <v>1</v>
      </c>
      <c r="O868" s="836">
        <v>0.5</v>
      </c>
      <c r="P868" s="835"/>
      <c r="Q868" s="837">
        <v>0</v>
      </c>
      <c r="R868" s="832"/>
      <c r="S868" s="837">
        <v>0</v>
      </c>
      <c r="T868" s="836"/>
      <c r="U868" s="838">
        <v>0</v>
      </c>
    </row>
    <row r="869" spans="1:21" ht="14.4" customHeight="1" x14ac:dyDescent="0.3">
      <c r="A869" s="831">
        <v>30</v>
      </c>
      <c r="B869" s="832" t="s">
        <v>2476</v>
      </c>
      <c r="C869" s="832" t="s">
        <v>2484</v>
      </c>
      <c r="D869" s="833" t="s">
        <v>3515</v>
      </c>
      <c r="E869" s="834" t="s">
        <v>2493</v>
      </c>
      <c r="F869" s="832" t="s">
        <v>2477</v>
      </c>
      <c r="G869" s="832" t="s">
        <v>2981</v>
      </c>
      <c r="H869" s="832" t="s">
        <v>595</v>
      </c>
      <c r="I869" s="832" t="s">
        <v>2345</v>
      </c>
      <c r="J869" s="832" t="s">
        <v>1907</v>
      </c>
      <c r="K869" s="832" t="s">
        <v>2346</v>
      </c>
      <c r="L869" s="835">
        <v>414.07</v>
      </c>
      <c r="M869" s="835">
        <v>414.07</v>
      </c>
      <c r="N869" s="832">
        <v>1</v>
      </c>
      <c r="O869" s="836">
        <v>0.5</v>
      </c>
      <c r="P869" s="835">
        <v>414.07</v>
      </c>
      <c r="Q869" s="837">
        <v>1</v>
      </c>
      <c r="R869" s="832">
        <v>1</v>
      </c>
      <c r="S869" s="837">
        <v>1</v>
      </c>
      <c r="T869" s="836">
        <v>0.5</v>
      </c>
      <c r="U869" s="838">
        <v>1</v>
      </c>
    </row>
    <row r="870" spans="1:21" ht="14.4" customHeight="1" x14ac:dyDescent="0.3">
      <c r="A870" s="831">
        <v>30</v>
      </c>
      <c r="B870" s="832" t="s">
        <v>2476</v>
      </c>
      <c r="C870" s="832" t="s">
        <v>2484</v>
      </c>
      <c r="D870" s="833" t="s">
        <v>3515</v>
      </c>
      <c r="E870" s="834" t="s">
        <v>2493</v>
      </c>
      <c r="F870" s="832" t="s">
        <v>2477</v>
      </c>
      <c r="G870" s="832" t="s">
        <v>2676</v>
      </c>
      <c r="H870" s="832" t="s">
        <v>595</v>
      </c>
      <c r="I870" s="832" t="s">
        <v>2177</v>
      </c>
      <c r="J870" s="832" t="s">
        <v>2178</v>
      </c>
      <c r="K870" s="832" t="s">
        <v>2179</v>
      </c>
      <c r="L870" s="835">
        <v>50.32</v>
      </c>
      <c r="M870" s="835">
        <v>150.96</v>
      </c>
      <c r="N870" s="832">
        <v>3</v>
      </c>
      <c r="O870" s="836">
        <v>1</v>
      </c>
      <c r="P870" s="835">
        <v>150.96</v>
      </c>
      <c r="Q870" s="837">
        <v>1</v>
      </c>
      <c r="R870" s="832">
        <v>3</v>
      </c>
      <c r="S870" s="837">
        <v>1</v>
      </c>
      <c r="T870" s="836">
        <v>1</v>
      </c>
      <c r="U870" s="838">
        <v>1</v>
      </c>
    </row>
    <row r="871" spans="1:21" ht="14.4" customHeight="1" x14ac:dyDescent="0.3">
      <c r="A871" s="831">
        <v>30</v>
      </c>
      <c r="B871" s="832" t="s">
        <v>2476</v>
      </c>
      <c r="C871" s="832" t="s">
        <v>2484</v>
      </c>
      <c r="D871" s="833" t="s">
        <v>3515</v>
      </c>
      <c r="E871" s="834" t="s">
        <v>2493</v>
      </c>
      <c r="F871" s="832" t="s">
        <v>2477</v>
      </c>
      <c r="G871" s="832" t="s">
        <v>2677</v>
      </c>
      <c r="H871" s="832" t="s">
        <v>595</v>
      </c>
      <c r="I871" s="832" t="s">
        <v>2678</v>
      </c>
      <c r="J871" s="832" t="s">
        <v>791</v>
      </c>
      <c r="K871" s="832" t="s">
        <v>2679</v>
      </c>
      <c r="L871" s="835">
        <v>0</v>
      </c>
      <c r="M871" s="835">
        <v>0</v>
      </c>
      <c r="N871" s="832">
        <v>2</v>
      </c>
      <c r="O871" s="836">
        <v>1</v>
      </c>
      <c r="P871" s="835">
        <v>0</v>
      </c>
      <c r="Q871" s="837"/>
      <c r="R871" s="832">
        <v>1</v>
      </c>
      <c r="S871" s="837">
        <v>0.5</v>
      </c>
      <c r="T871" s="836">
        <v>0.5</v>
      </c>
      <c r="U871" s="838">
        <v>0.5</v>
      </c>
    </row>
    <row r="872" spans="1:21" ht="14.4" customHeight="1" x14ac:dyDescent="0.3">
      <c r="A872" s="831">
        <v>30</v>
      </c>
      <c r="B872" s="832" t="s">
        <v>2476</v>
      </c>
      <c r="C872" s="832" t="s">
        <v>2484</v>
      </c>
      <c r="D872" s="833" t="s">
        <v>3515</v>
      </c>
      <c r="E872" s="834" t="s">
        <v>2493</v>
      </c>
      <c r="F872" s="832" t="s">
        <v>2479</v>
      </c>
      <c r="G872" s="832" t="s">
        <v>3189</v>
      </c>
      <c r="H872" s="832" t="s">
        <v>567</v>
      </c>
      <c r="I872" s="832" t="s">
        <v>3502</v>
      </c>
      <c r="J872" s="832" t="s">
        <v>3503</v>
      </c>
      <c r="K872" s="832" t="s">
        <v>3504</v>
      </c>
      <c r="L872" s="835">
        <v>2700</v>
      </c>
      <c r="M872" s="835">
        <v>2700</v>
      </c>
      <c r="N872" s="832">
        <v>1</v>
      </c>
      <c r="O872" s="836">
        <v>1</v>
      </c>
      <c r="P872" s="835">
        <v>2700</v>
      </c>
      <c r="Q872" s="837">
        <v>1</v>
      </c>
      <c r="R872" s="832">
        <v>1</v>
      </c>
      <c r="S872" s="837">
        <v>1</v>
      </c>
      <c r="T872" s="836">
        <v>1</v>
      </c>
      <c r="U872" s="838">
        <v>1</v>
      </c>
    </row>
    <row r="873" spans="1:21" ht="14.4" customHeight="1" x14ac:dyDescent="0.3">
      <c r="A873" s="831">
        <v>30</v>
      </c>
      <c r="B873" s="832" t="s">
        <v>2476</v>
      </c>
      <c r="C873" s="832" t="s">
        <v>2480</v>
      </c>
      <c r="D873" s="833" t="s">
        <v>567</v>
      </c>
      <c r="E873" s="834" t="s">
        <v>2490</v>
      </c>
      <c r="F873" s="832" t="s">
        <v>2477</v>
      </c>
      <c r="G873" s="832" t="s">
        <v>2516</v>
      </c>
      <c r="H873" s="832" t="s">
        <v>595</v>
      </c>
      <c r="I873" s="832" t="s">
        <v>2004</v>
      </c>
      <c r="J873" s="832" t="s">
        <v>1501</v>
      </c>
      <c r="K873" s="832" t="s">
        <v>685</v>
      </c>
      <c r="L873" s="835">
        <v>17.559999999999999</v>
      </c>
      <c r="M873" s="835">
        <v>52.679999999999993</v>
      </c>
      <c r="N873" s="832">
        <v>3</v>
      </c>
      <c r="O873" s="836">
        <v>0.5</v>
      </c>
      <c r="P873" s="835">
        <v>52.679999999999993</v>
      </c>
      <c r="Q873" s="837">
        <v>1</v>
      </c>
      <c r="R873" s="832">
        <v>3</v>
      </c>
      <c r="S873" s="837">
        <v>1</v>
      </c>
      <c r="T873" s="836">
        <v>0.5</v>
      </c>
      <c r="U873" s="838">
        <v>1</v>
      </c>
    </row>
    <row r="874" spans="1:21" ht="14.4" customHeight="1" x14ac:dyDescent="0.3">
      <c r="A874" s="831">
        <v>30</v>
      </c>
      <c r="B874" s="832" t="s">
        <v>2476</v>
      </c>
      <c r="C874" s="832" t="s">
        <v>2480</v>
      </c>
      <c r="D874" s="833" t="s">
        <v>567</v>
      </c>
      <c r="E874" s="834" t="s">
        <v>2490</v>
      </c>
      <c r="F874" s="832" t="s">
        <v>2477</v>
      </c>
      <c r="G874" s="832" t="s">
        <v>3505</v>
      </c>
      <c r="H874" s="832" t="s">
        <v>567</v>
      </c>
      <c r="I874" s="832" t="s">
        <v>3506</v>
      </c>
      <c r="J874" s="832" t="s">
        <v>3507</v>
      </c>
      <c r="K874" s="832" t="s">
        <v>3508</v>
      </c>
      <c r="L874" s="835">
        <v>0</v>
      </c>
      <c r="M874" s="835">
        <v>0</v>
      </c>
      <c r="N874" s="832">
        <v>1</v>
      </c>
      <c r="O874" s="836">
        <v>0.5</v>
      </c>
      <c r="P874" s="835">
        <v>0</v>
      </c>
      <c r="Q874" s="837"/>
      <c r="R874" s="832">
        <v>1</v>
      </c>
      <c r="S874" s="837">
        <v>1</v>
      </c>
      <c r="T874" s="836">
        <v>0.5</v>
      </c>
      <c r="U874" s="838">
        <v>1</v>
      </c>
    </row>
    <row r="875" spans="1:21" ht="14.4" customHeight="1" x14ac:dyDescent="0.3">
      <c r="A875" s="831">
        <v>30</v>
      </c>
      <c r="B875" s="832" t="s">
        <v>2476</v>
      </c>
      <c r="C875" s="832" t="s">
        <v>2480</v>
      </c>
      <c r="D875" s="833" t="s">
        <v>567</v>
      </c>
      <c r="E875" s="834" t="s">
        <v>2490</v>
      </c>
      <c r="F875" s="832" t="s">
        <v>2477</v>
      </c>
      <c r="G875" s="832" t="s">
        <v>2571</v>
      </c>
      <c r="H875" s="832" t="s">
        <v>595</v>
      </c>
      <c r="I875" s="832" t="s">
        <v>1956</v>
      </c>
      <c r="J875" s="832" t="s">
        <v>1954</v>
      </c>
      <c r="K875" s="832" t="s">
        <v>1957</v>
      </c>
      <c r="L875" s="835">
        <v>186.87</v>
      </c>
      <c r="M875" s="835">
        <v>186.87</v>
      </c>
      <c r="N875" s="832">
        <v>1</v>
      </c>
      <c r="O875" s="836">
        <v>0.5</v>
      </c>
      <c r="P875" s="835">
        <v>186.87</v>
      </c>
      <c r="Q875" s="837">
        <v>1</v>
      </c>
      <c r="R875" s="832">
        <v>1</v>
      </c>
      <c r="S875" s="837">
        <v>1</v>
      </c>
      <c r="T875" s="836">
        <v>0.5</v>
      </c>
      <c r="U875" s="838">
        <v>1</v>
      </c>
    </row>
    <row r="876" spans="1:21" ht="14.4" customHeight="1" x14ac:dyDescent="0.3">
      <c r="A876" s="831">
        <v>30</v>
      </c>
      <c r="B876" s="832" t="s">
        <v>2476</v>
      </c>
      <c r="C876" s="832" t="s">
        <v>2480</v>
      </c>
      <c r="D876" s="833" t="s">
        <v>567</v>
      </c>
      <c r="E876" s="834" t="s">
        <v>2490</v>
      </c>
      <c r="F876" s="832" t="s">
        <v>2477</v>
      </c>
      <c r="G876" s="832" t="s">
        <v>2572</v>
      </c>
      <c r="H876" s="832" t="s">
        <v>567</v>
      </c>
      <c r="I876" s="832" t="s">
        <v>2573</v>
      </c>
      <c r="J876" s="832" t="s">
        <v>1052</v>
      </c>
      <c r="K876" s="832" t="s">
        <v>2574</v>
      </c>
      <c r="L876" s="835">
        <v>73.09</v>
      </c>
      <c r="M876" s="835">
        <v>73.09</v>
      </c>
      <c r="N876" s="832">
        <v>1</v>
      </c>
      <c r="O876" s="836">
        <v>1</v>
      </c>
      <c r="P876" s="835">
        <v>73.09</v>
      </c>
      <c r="Q876" s="837">
        <v>1</v>
      </c>
      <c r="R876" s="832">
        <v>1</v>
      </c>
      <c r="S876" s="837">
        <v>1</v>
      </c>
      <c r="T876" s="836">
        <v>1</v>
      </c>
      <c r="U876" s="838">
        <v>1</v>
      </c>
    </row>
    <row r="877" spans="1:21" ht="14.4" customHeight="1" x14ac:dyDescent="0.3">
      <c r="A877" s="831">
        <v>30</v>
      </c>
      <c r="B877" s="832" t="s">
        <v>2476</v>
      </c>
      <c r="C877" s="832" t="s">
        <v>2480</v>
      </c>
      <c r="D877" s="833" t="s">
        <v>567</v>
      </c>
      <c r="E877" s="834" t="s">
        <v>2490</v>
      </c>
      <c r="F877" s="832" t="s">
        <v>2477</v>
      </c>
      <c r="G877" s="832" t="s">
        <v>2575</v>
      </c>
      <c r="H877" s="832" t="s">
        <v>567</v>
      </c>
      <c r="I877" s="832" t="s">
        <v>2576</v>
      </c>
      <c r="J877" s="832" t="s">
        <v>1050</v>
      </c>
      <c r="K877" s="832" t="s">
        <v>2577</v>
      </c>
      <c r="L877" s="835">
        <v>0</v>
      </c>
      <c r="M877" s="835">
        <v>0</v>
      </c>
      <c r="N877" s="832">
        <v>1</v>
      </c>
      <c r="O877" s="836">
        <v>1</v>
      </c>
      <c r="P877" s="835">
        <v>0</v>
      </c>
      <c r="Q877" s="837"/>
      <c r="R877" s="832">
        <v>1</v>
      </c>
      <c r="S877" s="837">
        <v>1</v>
      </c>
      <c r="T877" s="836">
        <v>1</v>
      </c>
      <c r="U877" s="838">
        <v>1</v>
      </c>
    </row>
    <row r="878" spans="1:21" ht="14.4" customHeight="1" x14ac:dyDescent="0.3">
      <c r="A878" s="831">
        <v>30</v>
      </c>
      <c r="B878" s="832" t="s">
        <v>2476</v>
      </c>
      <c r="C878" s="832" t="s">
        <v>2480</v>
      </c>
      <c r="D878" s="833" t="s">
        <v>567</v>
      </c>
      <c r="E878" s="834" t="s">
        <v>2490</v>
      </c>
      <c r="F878" s="832" t="s">
        <v>2477</v>
      </c>
      <c r="G878" s="832" t="s">
        <v>3509</v>
      </c>
      <c r="H878" s="832" t="s">
        <v>567</v>
      </c>
      <c r="I878" s="832" t="s">
        <v>3510</v>
      </c>
      <c r="J878" s="832" t="s">
        <v>3511</v>
      </c>
      <c r="K878" s="832" t="s">
        <v>3512</v>
      </c>
      <c r="L878" s="835">
        <v>882.24</v>
      </c>
      <c r="M878" s="835">
        <v>882.24</v>
      </c>
      <c r="N878" s="832">
        <v>1</v>
      </c>
      <c r="O878" s="836">
        <v>0.5</v>
      </c>
      <c r="P878" s="835">
        <v>882.24</v>
      </c>
      <c r="Q878" s="837">
        <v>1</v>
      </c>
      <c r="R878" s="832">
        <v>1</v>
      </c>
      <c r="S878" s="837">
        <v>1</v>
      </c>
      <c r="T878" s="836">
        <v>0.5</v>
      </c>
      <c r="U878" s="838">
        <v>1</v>
      </c>
    </row>
    <row r="879" spans="1:21" ht="14.4" customHeight="1" x14ac:dyDescent="0.3">
      <c r="A879" s="831">
        <v>30</v>
      </c>
      <c r="B879" s="832" t="s">
        <v>2476</v>
      </c>
      <c r="C879" s="832" t="s">
        <v>2480</v>
      </c>
      <c r="D879" s="833" t="s">
        <v>567</v>
      </c>
      <c r="E879" s="834" t="s">
        <v>2490</v>
      </c>
      <c r="F879" s="832" t="s">
        <v>2477</v>
      </c>
      <c r="G879" s="832" t="s">
        <v>2608</v>
      </c>
      <c r="H879" s="832" t="s">
        <v>567</v>
      </c>
      <c r="I879" s="832" t="s">
        <v>3513</v>
      </c>
      <c r="J879" s="832" t="s">
        <v>2850</v>
      </c>
      <c r="K879" s="832" t="s">
        <v>3514</v>
      </c>
      <c r="L879" s="835">
        <v>86.41</v>
      </c>
      <c r="M879" s="835">
        <v>86.41</v>
      </c>
      <c r="N879" s="832">
        <v>1</v>
      </c>
      <c r="O879" s="836">
        <v>0.5</v>
      </c>
      <c r="P879" s="835">
        <v>86.41</v>
      </c>
      <c r="Q879" s="837">
        <v>1</v>
      </c>
      <c r="R879" s="832">
        <v>1</v>
      </c>
      <c r="S879" s="837">
        <v>1</v>
      </c>
      <c r="T879" s="836">
        <v>0.5</v>
      </c>
      <c r="U879" s="838">
        <v>1</v>
      </c>
    </row>
    <row r="880" spans="1:21" ht="14.4" customHeight="1" x14ac:dyDescent="0.3">
      <c r="A880" s="831">
        <v>30</v>
      </c>
      <c r="B880" s="832" t="s">
        <v>2476</v>
      </c>
      <c r="C880" s="832" t="s">
        <v>2480</v>
      </c>
      <c r="D880" s="833" t="s">
        <v>567</v>
      </c>
      <c r="E880" s="834" t="s">
        <v>2490</v>
      </c>
      <c r="F880" s="832" t="s">
        <v>2477</v>
      </c>
      <c r="G880" s="832" t="s">
        <v>2853</v>
      </c>
      <c r="H880" s="832" t="s">
        <v>595</v>
      </c>
      <c r="I880" s="832" t="s">
        <v>2854</v>
      </c>
      <c r="J880" s="832" t="s">
        <v>2855</v>
      </c>
      <c r="K880" s="832" t="s">
        <v>2856</v>
      </c>
      <c r="L880" s="835">
        <v>32.869999999999997</v>
      </c>
      <c r="M880" s="835">
        <v>65.739999999999995</v>
      </c>
      <c r="N880" s="832">
        <v>2</v>
      </c>
      <c r="O880" s="836">
        <v>0.5</v>
      </c>
      <c r="P880" s="835">
        <v>65.739999999999995</v>
      </c>
      <c r="Q880" s="837">
        <v>1</v>
      </c>
      <c r="R880" s="832">
        <v>2</v>
      </c>
      <c r="S880" s="837">
        <v>1</v>
      </c>
      <c r="T880" s="836">
        <v>0.5</v>
      </c>
      <c r="U880" s="838">
        <v>1</v>
      </c>
    </row>
    <row r="881" spans="1:21" ht="14.4" customHeight="1" x14ac:dyDescent="0.3">
      <c r="A881" s="831">
        <v>30</v>
      </c>
      <c r="B881" s="832" t="s">
        <v>2476</v>
      </c>
      <c r="C881" s="832" t="s">
        <v>2480</v>
      </c>
      <c r="D881" s="833" t="s">
        <v>567</v>
      </c>
      <c r="E881" s="834" t="s">
        <v>2490</v>
      </c>
      <c r="F881" s="832" t="s">
        <v>2477</v>
      </c>
      <c r="G881" s="832" t="s">
        <v>2615</v>
      </c>
      <c r="H881" s="832" t="s">
        <v>567</v>
      </c>
      <c r="I881" s="832" t="s">
        <v>2616</v>
      </c>
      <c r="J881" s="832" t="s">
        <v>819</v>
      </c>
      <c r="K881" s="832" t="s">
        <v>2617</v>
      </c>
      <c r="L881" s="835">
        <v>57.28</v>
      </c>
      <c r="M881" s="835">
        <v>57.28</v>
      </c>
      <c r="N881" s="832">
        <v>1</v>
      </c>
      <c r="O881" s="836">
        <v>0.5</v>
      </c>
      <c r="P881" s="835">
        <v>57.28</v>
      </c>
      <c r="Q881" s="837">
        <v>1</v>
      </c>
      <c r="R881" s="832">
        <v>1</v>
      </c>
      <c r="S881" s="837">
        <v>1</v>
      </c>
      <c r="T881" s="836">
        <v>0.5</v>
      </c>
      <c r="U881" s="838">
        <v>1</v>
      </c>
    </row>
    <row r="882" spans="1:21" ht="14.4" customHeight="1" x14ac:dyDescent="0.3">
      <c r="A882" s="831">
        <v>30</v>
      </c>
      <c r="B882" s="832" t="s">
        <v>2476</v>
      </c>
      <c r="C882" s="832" t="s">
        <v>2480</v>
      </c>
      <c r="D882" s="833" t="s">
        <v>567</v>
      </c>
      <c r="E882" s="834" t="s">
        <v>2490</v>
      </c>
      <c r="F882" s="832" t="s">
        <v>2477</v>
      </c>
      <c r="G882" s="832" t="s">
        <v>2625</v>
      </c>
      <c r="H882" s="832" t="s">
        <v>595</v>
      </c>
      <c r="I882" s="832" t="s">
        <v>1893</v>
      </c>
      <c r="J882" s="832" t="s">
        <v>1894</v>
      </c>
      <c r="K882" s="832" t="s">
        <v>1895</v>
      </c>
      <c r="L882" s="835">
        <v>16.12</v>
      </c>
      <c r="M882" s="835">
        <v>32.24</v>
      </c>
      <c r="N882" s="832">
        <v>2</v>
      </c>
      <c r="O882" s="836">
        <v>0.5</v>
      </c>
      <c r="P882" s="835">
        <v>32.24</v>
      </c>
      <c r="Q882" s="837">
        <v>1</v>
      </c>
      <c r="R882" s="832">
        <v>2</v>
      </c>
      <c r="S882" s="837">
        <v>1</v>
      </c>
      <c r="T882" s="836">
        <v>0.5</v>
      </c>
      <c r="U882" s="838">
        <v>1</v>
      </c>
    </row>
    <row r="883" spans="1:21" ht="14.4" customHeight="1" x14ac:dyDescent="0.3">
      <c r="A883" s="831">
        <v>30</v>
      </c>
      <c r="B883" s="832" t="s">
        <v>2476</v>
      </c>
      <c r="C883" s="832" t="s">
        <v>2480</v>
      </c>
      <c r="D883" s="833" t="s">
        <v>567</v>
      </c>
      <c r="E883" s="834" t="s">
        <v>2490</v>
      </c>
      <c r="F883" s="832" t="s">
        <v>2477</v>
      </c>
      <c r="G883" s="832" t="s">
        <v>2632</v>
      </c>
      <c r="H883" s="832" t="s">
        <v>595</v>
      </c>
      <c r="I883" s="832" t="s">
        <v>2037</v>
      </c>
      <c r="J883" s="832" t="s">
        <v>2032</v>
      </c>
      <c r="K883" s="832" t="s">
        <v>2020</v>
      </c>
      <c r="L883" s="835">
        <v>47.7</v>
      </c>
      <c r="M883" s="835">
        <v>143.10000000000002</v>
      </c>
      <c r="N883" s="832">
        <v>3</v>
      </c>
      <c r="O883" s="836">
        <v>0.5</v>
      </c>
      <c r="P883" s="835">
        <v>143.10000000000002</v>
      </c>
      <c r="Q883" s="837">
        <v>1</v>
      </c>
      <c r="R883" s="832">
        <v>3</v>
      </c>
      <c r="S883" s="837">
        <v>1</v>
      </c>
      <c r="T883" s="836">
        <v>0.5</v>
      </c>
      <c r="U883" s="838">
        <v>1</v>
      </c>
    </row>
    <row r="884" spans="1:21" ht="14.4" customHeight="1" x14ac:dyDescent="0.3">
      <c r="A884" s="831">
        <v>30</v>
      </c>
      <c r="B884" s="832" t="s">
        <v>2476</v>
      </c>
      <c r="C884" s="832" t="s">
        <v>2480</v>
      </c>
      <c r="D884" s="833" t="s">
        <v>567</v>
      </c>
      <c r="E884" s="834" t="s">
        <v>2490</v>
      </c>
      <c r="F884" s="832" t="s">
        <v>2477</v>
      </c>
      <c r="G884" s="832" t="s">
        <v>2921</v>
      </c>
      <c r="H884" s="832" t="s">
        <v>567</v>
      </c>
      <c r="I884" s="832" t="s">
        <v>2922</v>
      </c>
      <c r="J884" s="832" t="s">
        <v>995</v>
      </c>
      <c r="K884" s="832" t="s">
        <v>2923</v>
      </c>
      <c r="L884" s="835">
        <v>0</v>
      </c>
      <c r="M884" s="835">
        <v>0</v>
      </c>
      <c r="N884" s="832">
        <v>1</v>
      </c>
      <c r="O884" s="836">
        <v>0.5</v>
      </c>
      <c r="P884" s="835">
        <v>0</v>
      </c>
      <c r="Q884" s="837"/>
      <c r="R884" s="832">
        <v>1</v>
      </c>
      <c r="S884" s="837">
        <v>1</v>
      </c>
      <c r="T884" s="836">
        <v>0.5</v>
      </c>
      <c r="U884" s="838">
        <v>1</v>
      </c>
    </row>
    <row r="885" spans="1:21" ht="14.4" customHeight="1" x14ac:dyDescent="0.3">
      <c r="A885" s="831">
        <v>30</v>
      </c>
      <c r="B885" s="832" t="s">
        <v>2476</v>
      </c>
      <c r="C885" s="832" t="s">
        <v>2480</v>
      </c>
      <c r="D885" s="833" t="s">
        <v>567</v>
      </c>
      <c r="E885" s="834" t="s">
        <v>2490</v>
      </c>
      <c r="F885" s="832" t="s">
        <v>2477</v>
      </c>
      <c r="G885" s="832" t="s">
        <v>2637</v>
      </c>
      <c r="H885" s="832" t="s">
        <v>595</v>
      </c>
      <c r="I885" s="832" t="s">
        <v>2181</v>
      </c>
      <c r="J885" s="832" t="s">
        <v>1110</v>
      </c>
      <c r="K885" s="832" t="s">
        <v>1112</v>
      </c>
      <c r="L885" s="835">
        <v>0</v>
      </c>
      <c r="M885" s="835">
        <v>0</v>
      </c>
      <c r="N885" s="832">
        <v>3</v>
      </c>
      <c r="O885" s="836">
        <v>0.5</v>
      </c>
      <c r="P885" s="835">
        <v>0</v>
      </c>
      <c r="Q885" s="837"/>
      <c r="R885" s="832">
        <v>3</v>
      </c>
      <c r="S885" s="837">
        <v>1</v>
      </c>
      <c r="T885" s="836">
        <v>0.5</v>
      </c>
      <c r="U885" s="838">
        <v>1</v>
      </c>
    </row>
    <row r="886" spans="1:21" ht="14.4" customHeight="1" x14ac:dyDescent="0.3">
      <c r="A886" s="831">
        <v>30</v>
      </c>
      <c r="B886" s="832" t="s">
        <v>2476</v>
      </c>
      <c r="C886" s="832" t="s">
        <v>2480</v>
      </c>
      <c r="D886" s="833" t="s">
        <v>567</v>
      </c>
      <c r="E886" s="834" t="s">
        <v>2490</v>
      </c>
      <c r="F886" s="832" t="s">
        <v>2477</v>
      </c>
      <c r="G886" s="832" t="s">
        <v>2670</v>
      </c>
      <c r="H886" s="832" t="s">
        <v>595</v>
      </c>
      <c r="I886" s="832" t="s">
        <v>2238</v>
      </c>
      <c r="J886" s="832" t="s">
        <v>1333</v>
      </c>
      <c r="K886" s="832" t="s">
        <v>2239</v>
      </c>
      <c r="L886" s="835">
        <v>0</v>
      </c>
      <c r="M886" s="835">
        <v>0</v>
      </c>
      <c r="N886" s="832">
        <v>1</v>
      </c>
      <c r="O886" s="836">
        <v>0.5</v>
      </c>
      <c r="P886" s="835">
        <v>0</v>
      </c>
      <c r="Q886" s="837"/>
      <c r="R886" s="832">
        <v>1</v>
      </c>
      <c r="S886" s="837">
        <v>1</v>
      </c>
      <c r="T886" s="836">
        <v>0.5</v>
      </c>
      <c r="U886" s="838">
        <v>1</v>
      </c>
    </row>
    <row r="887" spans="1:21" ht="14.4" customHeight="1" x14ac:dyDescent="0.3">
      <c r="A887" s="831">
        <v>30</v>
      </c>
      <c r="B887" s="832" t="s">
        <v>2476</v>
      </c>
      <c r="C887" s="832" t="s">
        <v>2482</v>
      </c>
      <c r="D887" s="833" t="s">
        <v>3516</v>
      </c>
      <c r="E887" s="834" t="s">
        <v>2492</v>
      </c>
      <c r="F887" s="832" t="s">
        <v>2477</v>
      </c>
      <c r="G887" s="832" t="s">
        <v>2516</v>
      </c>
      <c r="H887" s="832" t="s">
        <v>595</v>
      </c>
      <c r="I887" s="832" t="s">
        <v>2004</v>
      </c>
      <c r="J887" s="832" t="s">
        <v>1501</v>
      </c>
      <c r="K887" s="832" t="s">
        <v>685</v>
      </c>
      <c r="L887" s="835">
        <v>17.559999999999999</v>
      </c>
      <c r="M887" s="835">
        <v>17.559999999999999</v>
      </c>
      <c r="N887" s="832">
        <v>1</v>
      </c>
      <c r="O887" s="836">
        <v>0.5</v>
      </c>
      <c r="P887" s="835"/>
      <c r="Q887" s="837">
        <v>0</v>
      </c>
      <c r="R887" s="832"/>
      <c r="S887" s="837">
        <v>0</v>
      </c>
      <c r="T887" s="836"/>
      <c r="U887" s="838">
        <v>0</v>
      </c>
    </row>
    <row r="888" spans="1:21" ht="14.4" customHeight="1" x14ac:dyDescent="0.3">
      <c r="A888" s="831">
        <v>30</v>
      </c>
      <c r="B888" s="832" t="s">
        <v>2476</v>
      </c>
      <c r="C888" s="832" t="s">
        <v>2482</v>
      </c>
      <c r="D888" s="833" t="s">
        <v>3516</v>
      </c>
      <c r="E888" s="834" t="s">
        <v>2492</v>
      </c>
      <c r="F888" s="832" t="s">
        <v>2477</v>
      </c>
      <c r="G888" s="832" t="s">
        <v>2551</v>
      </c>
      <c r="H888" s="832" t="s">
        <v>567</v>
      </c>
      <c r="I888" s="832" t="s">
        <v>2552</v>
      </c>
      <c r="J888" s="832" t="s">
        <v>2553</v>
      </c>
      <c r="K888" s="832" t="s">
        <v>2554</v>
      </c>
      <c r="L888" s="835">
        <v>31.23</v>
      </c>
      <c r="M888" s="835">
        <v>31.23</v>
      </c>
      <c r="N888" s="832">
        <v>1</v>
      </c>
      <c r="O888" s="836">
        <v>0.5</v>
      </c>
      <c r="P888" s="835"/>
      <c r="Q888" s="837">
        <v>0</v>
      </c>
      <c r="R888" s="832"/>
      <c r="S888" s="837">
        <v>0</v>
      </c>
      <c r="T888" s="836"/>
      <c r="U888" s="838">
        <v>0</v>
      </c>
    </row>
    <row r="889" spans="1:21" ht="14.4" customHeight="1" x14ac:dyDescent="0.3">
      <c r="A889" s="831">
        <v>30</v>
      </c>
      <c r="B889" s="832" t="s">
        <v>2476</v>
      </c>
      <c r="C889" s="832" t="s">
        <v>2482</v>
      </c>
      <c r="D889" s="833" t="s">
        <v>3516</v>
      </c>
      <c r="E889" s="834" t="s">
        <v>2492</v>
      </c>
      <c r="F889" s="832" t="s">
        <v>2477</v>
      </c>
      <c r="G889" s="832" t="s">
        <v>2600</v>
      </c>
      <c r="H889" s="832" t="s">
        <v>595</v>
      </c>
      <c r="I889" s="832" t="s">
        <v>3063</v>
      </c>
      <c r="J889" s="832" t="s">
        <v>3064</v>
      </c>
      <c r="K889" s="832" t="s">
        <v>3065</v>
      </c>
      <c r="L889" s="835">
        <v>79.11</v>
      </c>
      <c r="M889" s="835">
        <v>79.11</v>
      </c>
      <c r="N889" s="832">
        <v>1</v>
      </c>
      <c r="O889" s="836">
        <v>0.5</v>
      </c>
      <c r="P889" s="835"/>
      <c r="Q889" s="837">
        <v>0</v>
      </c>
      <c r="R889" s="832"/>
      <c r="S889" s="837">
        <v>0</v>
      </c>
      <c r="T889" s="836"/>
      <c r="U889" s="838">
        <v>0</v>
      </c>
    </row>
    <row r="890" spans="1:21" ht="14.4" customHeight="1" x14ac:dyDescent="0.3">
      <c r="A890" s="831">
        <v>30</v>
      </c>
      <c r="B890" s="832" t="s">
        <v>2476</v>
      </c>
      <c r="C890" s="832" t="s">
        <v>2482</v>
      </c>
      <c r="D890" s="833" t="s">
        <v>3516</v>
      </c>
      <c r="E890" s="834" t="s">
        <v>2492</v>
      </c>
      <c r="F890" s="832" t="s">
        <v>2477</v>
      </c>
      <c r="G890" s="832" t="s">
        <v>2614</v>
      </c>
      <c r="H890" s="832" t="s">
        <v>595</v>
      </c>
      <c r="I890" s="832" t="s">
        <v>1946</v>
      </c>
      <c r="J890" s="832" t="s">
        <v>866</v>
      </c>
      <c r="K890" s="832" t="s">
        <v>1947</v>
      </c>
      <c r="L890" s="835">
        <v>368.16</v>
      </c>
      <c r="M890" s="835">
        <v>368.16</v>
      </c>
      <c r="N890" s="832">
        <v>1</v>
      </c>
      <c r="O890" s="836">
        <v>0.5</v>
      </c>
      <c r="P890" s="835"/>
      <c r="Q890" s="837">
        <v>0</v>
      </c>
      <c r="R890" s="832"/>
      <c r="S890" s="837">
        <v>0</v>
      </c>
      <c r="T890" s="836"/>
      <c r="U890" s="838">
        <v>0</v>
      </c>
    </row>
    <row r="891" spans="1:21" ht="14.4" customHeight="1" x14ac:dyDescent="0.3">
      <c r="A891" s="831">
        <v>30</v>
      </c>
      <c r="B891" s="832" t="s">
        <v>2476</v>
      </c>
      <c r="C891" s="832" t="s">
        <v>2482</v>
      </c>
      <c r="D891" s="833" t="s">
        <v>3516</v>
      </c>
      <c r="E891" s="834" t="s">
        <v>2492</v>
      </c>
      <c r="F891" s="832" t="s">
        <v>2477</v>
      </c>
      <c r="G891" s="832" t="s">
        <v>2625</v>
      </c>
      <c r="H891" s="832" t="s">
        <v>595</v>
      </c>
      <c r="I891" s="832" t="s">
        <v>1893</v>
      </c>
      <c r="J891" s="832" t="s">
        <v>1894</v>
      </c>
      <c r="K891" s="832" t="s">
        <v>1895</v>
      </c>
      <c r="L891" s="835">
        <v>16.12</v>
      </c>
      <c r="M891" s="835">
        <v>16.12</v>
      </c>
      <c r="N891" s="832">
        <v>1</v>
      </c>
      <c r="O891" s="836">
        <v>0.5</v>
      </c>
      <c r="P891" s="835"/>
      <c r="Q891" s="837">
        <v>0</v>
      </c>
      <c r="R891" s="832"/>
      <c r="S891" s="837">
        <v>0</v>
      </c>
      <c r="T891" s="836"/>
      <c r="U891" s="838">
        <v>0</v>
      </c>
    </row>
    <row r="892" spans="1:21" ht="14.4" customHeight="1" x14ac:dyDescent="0.3">
      <c r="A892" s="831">
        <v>30</v>
      </c>
      <c r="B892" s="832" t="s">
        <v>2476</v>
      </c>
      <c r="C892" s="832" t="s">
        <v>2482</v>
      </c>
      <c r="D892" s="833" t="s">
        <v>3516</v>
      </c>
      <c r="E892" s="834" t="s">
        <v>2492</v>
      </c>
      <c r="F892" s="832" t="s">
        <v>2477</v>
      </c>
      <c r="G892" s="832" t="s">
        <v>2637</v>
      </c>
      <c r="H892" s="832" t="s">
        <v>595</v>
      </c>
      <c r="I892" s="832" t="s">
        <v>2181</v>
      </c>
      <c r="J892" s="832" t="s">
        <v>1110</v>
      </c>
      <c r="K892" s="832" t="s">
        <v>1112</v>
      </c>
      <c r="L892" s="835">
        <v>0</v>
      </c>
      <c r="M892" s="835">
        <v>0</v>
      </c>
      <c r="N892" s="832">
        <v>1</v>
      </c>
      <c r="O892" s="836">
        <v>1</v>
      </c>
      <c r="P892" s="835"/>
      <c r="Q892" s="837"/>
      <c r="R892" s="832"/>
      <c r="S892" s="837">
        <v>0</v>
      </c>
      <c r="T892" s="836"/>
      <c r="U892" s="838">
        <v>0</v>
      </c>
    </row>
    <row r="893" spans="1:21" ht="14.4" customHeight="1" x14ac:dyDescent="0.3">
      <c r="A893" s="831">
        <v>30</v>
      </c>
      <c r="B893" s="832" t="s">
        <v>2476</v>
      </c>
      <c r="C893" s="832" t="s">
        <v>2482</v>
      </c>
      <c r="D893" s="833" t="s">
        <v>3516</v>
      </c>
      <c r="E893" s="834" t="s">
        <v>2492</v>
      </c>
      <c r="F893" s="832" t="s">
        <v>2477</v>
      </c>
      <c r="G893" s="832" t="s">
        <v>2676</v>
      </c>
      <c r="H893" s="832" t="s">
        <v>595</v>
      </c>
      <c r="I893" s="832" t="s">
        <v>2177</v>
      </c>
      <c r="J893" s="832" t="s">
        <v>2178</v>
      </c>
      <c r="K893" s="832" t="s">
        <v>2179</v>
      </c>
      <c r="L893" s="835">
        <v>50.32</v>
      </c>
      <c r="M893" s="835">
        <v>50.32</v>
      </c>
      <c r="N893" s="832">
        <v>1</v>
      </c>
      <c r="O893" s="836">
        <v>0.5</v>
      </c>
      <c r="P893" s="835"/>
      <c r="Q893" s="837">
        <v>0</v>
      </c>
      <c r="R893" s="832"/>
      <c r="S893" s="837">
        <v>0</v>
      </c>
      <c r="T893" s="836"/>
      <c r="U893" s="838">
        <v>0</v>
      </c>
    </row>
    <row r="894" spans="1:21" ht="14.4" customHeight="1" thickBot="1" x14ac:dyDescent="0.35">
      <c r="A894" s="839">
        <v>30</v>
      </c>
      <c r="B894" s="840" t="s">
        <v>2476</v>
      </c>
      <c r="C894" s="840" t="s">
        <v>2482</v>
      </c>
      <c r="D894" s="841" t="s">
        <v>3516</v>
      </c>
      <c r="E894" s="842" t="s">
        <v>2491</v>
      </c>
      <c r="F894" s="840" t="s">
        <v>2479</v>
      </c>
      <c r="G894" s="840" t="s">
        <v>3189</v>
      </c>
      <c r="H894" s="840" t="s">
        <v>567</v>
      </c>
      <c r="I894" s="840" t="s">
        <v>3502</v>
      </c>
      <c r="J894" s="840" t="s">
        <v>3503</v>
      </c>
      <c r="K894" s="840" t="s">
        <v>3504</v>
      </c>
      <c r="L894" s="843">
        <v>2700</v>
      </c>
      <c r="M894" s="843">
        <v>2700</v>
      </c>
      <c r="N894" s="840">
        <v>1</v>
      </c>
      <c r="O894" s="844">
        <v>1</v>
      </c>
      <c r="P894" s="843">
        <v>2700</v>
      </c>
      <c r="Q894" s="845">
        <v>1</v>
      </c>
      <c r="R894" s="840">
        <v>1</v>
      </c>
      <c r="S894" s="845">
        <v>1</v>
      </c>
      <c r="T894" s="844">
        <v>1</v>
      </c>
      <c r="U894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8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3518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2490</v>
      </c>
      <c r="B5" s="225">
        <v>7457.2300000000014</v>
      </c>
      <c r="C5" s="830">
        <v>0.2363899295987392</v>
      </c>
      <c r="D5" s="225">
        <v>24089.079999999994</v>
      </c>
      <c r="E5" s="830">
        <v>0.76361007040126072</v>
      </c>
      <c r="F5" s="848">
        <v>31546.309999999998</v>
      </c>
    </row>
    <row r="6" spans="1:6" ht="14.4" customHeight="1" x14ac:dyDescent="0.3">
      <c r="A6" s="857" t="s">
        <v>2489</v>
      </c>
      <c r="B6" s="849">
        <v>815.96999999999991</v>
      </c>
      <c r="C6" s="837">
        <v>9.0035783919415011E-2</v>
      </c>
      <c r="D6" s="849">
        <v>8246.76</v>
      </c>
      <c r="E6" s="837">
        <v>0.90996421608058509</v>
      </c>
      <c r="F6" s="850">
        <v>9062.73</v>
      </c>
    </row>
    <row r="7" spans="1:6" ht="14.4" customHeight="1" x14ac:dyDescent="0.3">
      <c r="A7" s="857" t="s">
        <v>2495</v>
      </c>
      <c r="B7" s="849">
        <v>759.73</v>
      </c>
      <c r="C7" s="837">
        <v>3.1569967288539016E-2</v>
      </c>
      <c r="D7" s="849">
        <v>23305.230000000007</v>
      </c>
      <c r="E7" s="837">
        <v>0.968430032711461</v>
      </c>
      <c r="F7" s="850">
        <v>24064.960000000006</v>
      </c>
    </row>
    <row r="8" spans="1:6" ht="14.4" customHeight="1" x14ac:dyDescent="0.3">
      <c r="A8" s="857" t="s">
        <v>2496</v>
      </c>
      <c r="B8" s="849">
        <v>514.14</v>
      </c>
      <c r="C8" s="837">
        <v>3.3056246540165569E-2</v>
      </c>
      <c r="D8" s="849">
        <v>15039.350000000008</v>
      </c>
      <c r="E8" s="837">
        <v>0.96694375345983452</v>
      </c>
      <c r="F8" s="850">
        <v>15553.490000000007</v>
      </c>
    </row>
    <row r="9" spans="1:6" ht="14.4" customHeight="1" x14ac:dyDescent="0.3">
      <c r="A9" s="857" t="s">
        <v>2497</v>
      </c>
      <c r="B9" s="849">
        <v>394.68</v>
      </c>
      <c r="C9" s="837">
        <v>2.1939574449634527E-2</v>
      </c>
      <c r="D9" s="849">
        <v>17594.730000000007</v>
      </c>
      <c r="E9" s="837">
        <v>0.97806042555036543</v>
      </c>
      <c r="F9" s="850">
        <v>17989.410000000007</v>
      </c>
    </row>
    <row r="10" spans="1:6" ht="14.4" customHeight="1" x14ac:dyDescent="0.3">
      <c r="A10" s="857" t="s">
        <v>2494</v>
      </c>
      <c r="B10" s="849">
        <v>103.8</v>
      </c>
      <c r="C10" s="837">
        <v>1.1727766673935318E-2</v>
      </c>
      <c r="D10" s="849">
        <v>8746.9900000000034</v>
      </c>
      <c r="E10" s="837">
        <v>0.98827223332606473</v>
      </c>
      <c r="F10" s="850">
        <v>8850.7900000000027</v>
      </c>
    </row>
    <row r="11" spans="1:6" ht="14.4" customHeight="1" x14ac:dyDescent="0.3">
      <c r="A11" s="857" t="s">
        <v>2492</v>
      </c>
      <c r="B11" s="849">
        <v>103.8</v>
      </c>
      <c r="C11" s="837">
        <v>5.3312068768665317E-4</v>
      </c>
      <c r="D11" s="849">
        <v>194598.83000000002</v>
      </c>
      <c r="E11" s="837">
        <v>0.99946687931231337</v>
      </c>
      <c r="F11" s="850">
        <v>194702.63</v>
      </c>
    </row>
    <row r="12" spans="1:6" ht="14.4" customHeight="1" x14ac:dyDescent="0.3">
      <c r="A12" s="857" t="s">
        <v>2493</v>
      </c>
      <c r="B12" s="849">
        <v>86.5</v>
      </c>
      <c r="C12" s="837">
        <v>1.2533452727148904E-2</v>
      </c>
      <c r="D12" s="849">
        <v>6815.0300000000016</v>
      </c>
      <c r="E12" s="837">
        <v>0.9874665472728511</v>
      </c>
      <c r="F12" s="850">
        <v>6901.5300000000016</v>
      </c>
    </row>
    <row r="13" spans="1:6" ht="14.4" customHeight="1" thickBot="1" x14ac:dyDescent="0.35">
      <c r="A13" s="858" t="s">
        <v>2491</v>
      </c>
      <c r="B13" s="853"/>
      <c r="C13" s="854">
        <v>0</v>
      </c>
      <c r="D13" s="853">
        <v>6740.6600000000044</v>
      </c>
      <c r="E13" s="854">
        <v>1</v>
      </c>
      <c r="F13" s="855">
        <v>6740.6600000000044</v>
      </c>
    </row>
    <row r="14" spans="1:6" ht="14.4" customHeight="1" thickBot="1" x14ac:dyDescent="0.35">
      <c r="A14" s="771" t="s">
        <v>3</v>
      </c>
      <c r="B14" s="772">
        <v>10235.849999999999</v>
      </c>
      <c r="C14" s="773">
        <v>3.2452263862330626E-2</v>
      </c>
      <c r="D14" s="772">
        <v>305176.66000000009</v>
      </c>
      <c r="E14" s="773">
        <v>0.96754773613766942</v>
      </c>
      <c r="F14" s="774">
        <v>315412.51000000007</v>
      </c>
    </row>
    <row r="15" spans="1:6" ht="14.4" customHeight="1" thickBot="1" x14ac:dyDescent="0.35"/>
    <row r="16" spans="1:6" ht="14.4" customHeight="1" x14ac:dyDescent="0.3">
      <c r="A16" s="856" t="s">
        <v>1848</v>
      </c>
      <c r="B16" s="225">
        <v>1938.96</v>
      </c>
      <c r="C16" s="830">
        <v>1</v>
      </c>
      <c r="D16" s="225"/>
      <c r="E16" s="830">
        <v>0</v>
      </c>
      <c r="F16" s="848">
        <v>1938.96</v>
      </c>
    </row>
    <row r="17" spans="1:6" ht="14.4" customHeight="1" x14ac:dyDescent="0.3">
      <c r="A17" s="857" t="s">
        <v>1831</v>
      </c>
      <c r="B17" s="849">
        <v>1383.3300000000002</v>
      </c>
      <c r="C17" s="837">
        <v>0.50173006615598892</v>
      </c>
      <c r="D17" s="849">
        <v>1373.79</v>
      </c>
      <c r="E17" s="837">
        <v>0.49826993384401114</v>
      </c>
      <c r="F17" s="850">
        <v>2757.12</v>
      </c>
    </row>
    <row r="18" spans="1:6" ht="14.4" customHeight="1" x14ac:dyDescent="0.3">
      <c r="A18" s="857" t="s">
        <v>1889</v>
      </c>
      <c r="B18" s="849">
        <v>675.55000000000007</v>
      </c>
      <c r="C18" s="837">
        <v>3.5467019347073989E-3</v>
      </c>
      <c r="D18" s="849">
        <v>189797.18000000002</v>
      </c>
      <c r="E18" s="837">
        <v>0.9964532980652927</v>
      </c>
      <c r="F18" s="850">
        <v>190472.73</v>
      </c>
    </row>
    <row r="19" spans="1:6" ht="14.4" customHeight="1" x14ac:dyDescent="0.3">
      <c r="A19" s="857" t="s">
        <v>1805</v>
      </c>
      <c r="B19" s="849">
        <v>600.66</v>
      </c>
      <c r="C19" s="837">
        <v>0.21127607711545154</v>
      </c>
      <c r="D19" s="849">
        <v>2242.3500000000004</v>
      </c>
      <c r="E19" s="837">
        <v>0.78872392288454851</v>
      </c>
      <c r="F19" s="850">
        <v>2843.01</v>
      </c>
    </row>
    <row r="20" spans="1:6" ht="14.4" customHeight="1" x14ac:dyDescent="0.3">
      <c r="A20" s="857" t="s">
        <v>1830</v>
      </c>
      <c r="B20" s="849">
        <v>595.88</v>
      </c>
      <c r="C20" s="837">
        <v>8.6016352172205948E-2</v>
      </c>
      <c r="D20" s="849">
        <v>6331.6399999999976</v>
      </c>
      <c r="E20" s="837">
        <v>0.91398364782779407</v>
      </c>
      <c r="F20" s="850">
        <v>6927.5199999999977</v>
      </c>
    </row>
    <row r="21" spans="1:6" ht="14.4" customHeight="1" x14ac:dyDescent="0.3">
      <c r="A21" s="857" t="s">
        <v>1826</v>
      </c>
      <c r="B21" s="849">
        <v>513.96</v>
      </c>
      <c r="C21" s="837">
        <v>0.83206786575790448</v>
      </c>
      <c r="D21" s="849">
        <v>103.73</v>
      </c>
      <c r="E21" s="837">
        <v>0.16793213424209555</v>
      </c>
      <c r="F21" s="850">
        <v>617.69000000000005</v>
      </c>
    </row>
    <row r="22" spans="1:6" ht="14.4" customHeight="1" x14ac:dyDescent="0.3">
      <c r="A22" s="857" t="s">
        <v>1814</v>
      </c>
      <c r="B22" s="849">
        <v>472.79999999999995</v>
      </c>
      <c r="C22" s="837">
        <v>0.29507582849653624</v>
      </c>
      <c r="D22" s="849">
        <v>1129.4999999999998</v>
      </c>
      <c r="E22" s="837">
        <v>0.70492417150346376</v>
      </c>
      <c r="F22" s="850">
        <v>1602.2999999999997</v>
      </c>
    </row>
    <row r="23" spans="1:6" ht="14.4" customHeight="1" x14ac:dyDescent="0.3">
      <c r="A23" s="857" t="s">
        <v>1858</v>
      </c>
      <c r="B23" s="849">
        <v>393.63</v>
      </c>
      <c r="C23" s="837">
        <v>1</v>
      </c>
      <c r="D23" s="849"/>
      <c r="E23" s="837">
        <v>0</v>
      </c>
      <c r="F23" s="850">
        <v>393.63</v>
      </c>
    </row>
    <row r="24" spans="1:6" ht="14.4" customHeight="1" x14ac:dyDescent="0.3">
      <c r="A24" s="857" t="s">
        <v>1827</v>
      </c>
      <c r="B24" s="849">
        <v>371.34</v>
      </c>
      <c r="C24" s="837">
        <v>0.54408791208791207</v>
      </c>
      <c r="D24" s="849">
        <v>311.15999999999997</v>
      </c>
      <c r="E24" s="837">
        <v>0.45591208791208787</v>
      </c>
      <c r="F24" s="850">
        <v>682.5</v>
      </c>
    </row>
    <row r="25" spans="1:6" ht="14.4" customHeight="1" x14ac:dyDescent="0.3">
      <c r="A25" s="857" t="s">
        <v>1853</v>
      </c>
      <c r="B25" s="849">
        <v>366.31</v>
      </c>
      <c r="C25" s="837">
        <v>0.5</v>
      </c>
      <c r="D25" s="849">
        <v>366.31</v>
      </c>
      <c r="E25" s="837">
        <v>0.5</v>
      </c>
      <c r="F25" s="850">
        <v>732.62</v>
      </c>
    </row>
    <row r="26" spans="1:6" ht="14.4" customHeight="1" x14ac:dyDescent="0.3">
      <c r="A26" s="857" t="s">
        <v>1887</v>
      </c>
      <c r="B26" s="849">
        <v>336.72</v>
      </c>
      <c r="C26" s="837">
        <v>0.14980846832497655</v>
      </c>
      <c r="D26" s="849">
        <v>1910.95</v>
      </c>
      <c r="E26" s="837">
        <v>0.85019153167502348</v>
      </c>
      <c r="F26" s="850">
        <v>2247.67</v>
      </c>
    </row>
    <row r="27" spans="1:6" ht="14.4" customHeight="1" x14ac:dyDescent="0.3">
      <c r="A27" s="857" t="s">
        <v>3519</v>
      </c>
      <c r="B27" s="849">
        <v>335.15999999999997</v>
      </c>
      <c r="C27" s="837">
        <v>1</v>
      </c>
      <c r="D27" s="849"/>
      <c r="E27" s="837">
        <v>0</v>
      </c>
      <c r="F27" s="850">
        <v>335.15999999999997</v>
      </c>
    </row>
    <row r="28" spans="1:6" ht="14.4" customHeight="1" x14ac:dyDescent="0.3">
      <c r="A28" s="857" t="s">
        <v>1801</v>
      </c>
      <c r="B28" s="849">
        <v>328.38</v>
      </c>
      <c r="C28" s="837">
        <v>0.50668106773646038</v>
      </c>
      <c r="D28" s="849">
        <v>319.72000000000003</v>
      </c>
      <c r="E28" s="837">
        <v>0.49331893226353962</v>
      </c>
      <c r="F28" s="850">
        <v>648.1</v>
      </c>
    </row>
    <row r="29" spans="1:6" ht="14.4" customHeight="1" x14ac:dyDescent="0.3">
      <c r="A29" s="857" t="s">
        <v>1879</v>
      </c>
      <c r="B29" s="849">
        <v>327.49</v>
      </c>
      <c r="C29" s="837">
        <v>0.10000183215057834</v>
      </c>
      <c r="D29" s="849">
        <v>2947.3500000000004</v>
      </c>
      <c r="E29" s="837">
        <v>0.89999816784942177</v>
      </c>
      <c r="F29" s="850">
        <v>3274.84</v>
      </c>
    </row>
    <row r="30" spans="1:6" ht="14.4" customHeight="1" x14ac:dyDescent="0.3">
      <c r="A30" s="857" t="s">
        <v>1869</v>
      </c>
      <c r="B30" s="849">
        <v>294.10000000000002</v>
      </c>
      <c r="C30" s="837">
        <v>0.69387755102040816</v>
      </c>
      <c r="D30" s="849">
        <v>129.75</v>
      </c>
      <c r="E30" s="837">
        <v>0.30612244897959184</v>
      </c>
      <c r="F30" s="850">
        <v>423.85</v>
      </c>
    </row>
    <row r="31" spans="1:6" ht="14.4" customHeight="1" x14ac:dyDescent="0.3">
      <c r="A31" s="857" t="s">
        <v>1810</v>
      </c>
      <c r="B31" s="849">
        <v>212.55</v>
      </c>
      <c r="C31" s="837">
        <v>8.133550176982686E-2</v>
      </c>
      <c r="D31" s="849">
        <v>2400.6999999999994</v>
      </c>
      <c r="E31" s="837">
        <v>0.91866449823017304</v>
      </c>
      <c r="F31" s="850">
        <v>2613.2499999999995</v>
      </c>
    </row>
    <row r="32" spans="1:6" ht="14.4" customHeight="1" x14ac:dyDescent="0.3">
      <c r="A32" s="857" t="s">
        <v>3520</v>
      </c>
      <c r="B32" s="849">
        <v>188.62</v>
      </c>
      <c r="C32" s="837">
        <v>0.36990841521052736</v>
      </c>
      <c r="D32" s="849">
        <v>321.29000000000002</v>
      </c>
      <c r="E32" s="837">
        <v>0.63009158478947269</v>
      </c>
      <c r="F32" s="850">
        <v>509.91</v>
      </c>
    </row>
    <row r="33" spans="1:6" ht="14.4" customHeight="1" x14ac:dyDescent="0.3">
      <c r="A33" s="857" t="s">
        <v>1803</v>
      </c>
      <c r="B33" s="849">
        <v>184.74</v>
      </c>
      <c r="C33" s="837">
        <v>0.10233542354479186</v>
      </c>
      <c r="D33" s="849">
        <v>1620.4999999999995</v>
      </c>
      <c r="E33" s="837">
        <v>0.89766457645520814</v>
      </c>
      <c r="F33" s="850">
        <v>1805.2399999999996</v>
      </c>
    </row>
    <row r="34" spans="1:6" ht="14.4" customHeight="1" x14ac:dyDescent="0.3">
      <c r="A34" s="857" t="s">
        <v>1806</v>
      </c>
      <c r="B34" s="849">
        <v>160.1</v>
      </c>
      <c r="C34" s="837">
        <v>0.33332639337094794</v>
      </c>
      <c r="D34" s="849">
        <v>320.20999999999998</v>
      </c>
      <c r="E34" s="837">
        <v>0.66667360662905206</v>
      </c>
      <c r="F34" s="850">
        <v>480.30999999999995</v>
      </c>
    </row>
    <row r="35" spans="1:6" ht="14.4" customHeight="1" x14ac:dyDescent="0.3">
      <c r="A35" s="857" t="s">
        <v>1881</v>
      </c>
      <c r="B35" s="849">
        <v>150.94</v>
      </c>
      <c r="C35" s="837">
        <v>0.149983107772412</v>
      </c>
      <c r="D35" s="849">
        <v>855.44000000000017</v>
      </c>
      <c r="E35" s="837">
        <v>0.85001689222758803</v>
      </c>
      <c r="F35" s="850">
        <v>1006.3800000000001</v>
      </c>
    </row>
    <row r="36" spans="1:6" ht="14.4" customHeight="1" x14ac:dyDescent="0.3">
      <c r="A36" s="857" t="s">
        <v>1846</v>
      </c>
      <c r="B36" s="849">
        <v>145.09</v>
      </c>
      <c r="C36" s="837">
        <v>6.290074350248194E-2</v>
      </c>
      <c r="D36" s="849">
        <v>2161.5600000000004</v>
      </c>
      <c r="E36" s="837">
        <v>0.93709925649751802</v>
      </c>
      <c r="F36" s="850">
        <v>2306.6500000000005</v>
      </c>
    </row>
    <row r="37" spans="1:6" ht="14.4" customHeight="1" x14ac:dyDescent="0.3">
      <c r="A37" s="857" t="s">
        <v>1797</v>
      </c>
      <c r="B37" s="849">
        <v>112.9</v>
      </c>
      <c r="C37" s="837">
        <v>8.8636613437593215E-2</v>
      </c>
      <c r="D37" s="849">
        <v>1160.8400000000001</v>
      </c>
      <c r="E37" s="837">
        <v>0.91136338656240667</v>
      </c>
      <c r="F37" s="850">
        <v>1273.7400000000002</v>
      </c>
    </row>
    <row r="38" spans="1:6" ht="14.4" customHeight="1" x14ac:dyDescent="0.3">
      <c r="A38" s="857" t="s">
        <v>3521</v>
      </c>
      <c r="B38" s="849">
        <v>105.32</v>
      </c>
      <c r="C38" s="837">
        <v>0.76274623406720743</v>
      </c>
      <c r="D38" s="849">
        <v>32.76</v>
      </c>
      <c r="E38" s="837">
        <v>0.2372537659327926</v>
      </c>
      <c r="F38" s="850">
        <v>138.07999999999998</v>
      </c>
    </row>
    <row r="39" spans="1:6" ht="14.4" customHeight="1" x14ac:dyDescent="0.3">
      <c r="A39" s="857" t="s">
        <v>1812</v>
      </c>
      <c r="B39" s="849">
        <v>41.32</v>
      </c>
      <c r="C39" s="837">
        <v>3.8468341820822448E-2</v>
      </c>
      <c r="D39" s="849">
        <v>1032.8099999999997</v>
      </c>
      <c r="E39" s="837">
        <v>0.96153165817917763</v>
      </c>
      <c r="F39" s="850">
        <v>1074.1299999999997</v>
      </c>
    </row>
    <row r="40" spans="1:6" ht="14.4" customHeight="1" x14ac:dyDescent="0.3">
      <c r="A40" s="857" t="s">
        <v>1873</v>
      </c>
      <c r="B40" s="849"/>
      <c r="C40" s="837">
        <v>0</v>
      </c>
      <c r="D40" s="849">
        <v>176.32</v>
      </c>
      <c r="E40" s="837">
        <v>1</v>
      </c>
      <c r="F40" s="850">
        <v>176.32</v>
      </c>
    </row>
    <row r="41" spans="1:6" ht="14.4" customHeight="1" x14ac:dyDescent="0.3">
      <c r="A41" s="857" t="s">
        <v>1822</v>
      </c>
      <c r="B41" s="849"/>
      <c r="C41" s="837">
        <v>0</v>
      </c>
      <c r="D41" s="849">
        <v>89.03</v>
      </c>
      <c r="E41" s="837">
        <v>1</v>
      </c>
      <c r="F41" s="850">
        <v>89.03</v>
      </c>
    </row>
    <row r="42" spans="1:6" ht="14.4" customHeight="1" x14ac:dyDescent="0.3">
      <c r="A42" s="857" t="s">
        <v>1817</v>
      </c>
      <c r="B42" s="849"/>
      <c r="C42" s="837">
        <v>0</v>
      </c>
      <c r="D42" s="849">
        <v>435.26</v>
      </c>
      <c r="E42" s="837">
        <v>1</v>
      </c>
      <c r="F42" s="850">
        <v>435.26</v>
      </c>
    </row>
    <row r="43" spans="1:6" ht="14.4" customHeight="1" x14ac:dyDescent="0.3">
      <c r="A43" s="857" t="s">
        <v>1823</v>
      </c>
      <c r="B43" s="849"/>
      <c r="C43" s="837">
        <v>0</v>
      </c>
      <c r="D43" s="849">
        <v>2413.6099999999997</v>
      </c>
      <c r="E43" s="837">
        <v>1</v>
      </c>
      <c r="F43" s="850">
        <v>2413.6099999999997</v>
      </c>
    </row>
    <row r="44" spans="1:6" ht="14.4" customHeight="1" x14ac:dyDescent="0.3">
      <c r="A44" s="857" t="s">
        <v>1865</v>
      </c>
      <c r="B44" s="849"/>
      <c r="C44" s="837">
        <v>0</v>
      </c>
      <c r="D44" s="849">
        <v>644.24</v>
      </c>
      <c r="E44" s="837">
        <v>1</v>
      </c>
      <c r="F44" s="850">
        <v>644.24</v>
      </c>
    </row>
    <row r="45" spans="1:6" ht="14.4" customHeight="1" x14ac:dyDescent="0.3">
      <c r="A45" s="857" t="s">
        <v>1824</v>
      </c>
      <c r="B45" s="849"/>
      <c r="C45" s="837">
        <v>0</v>
      </c>
      <c r="D45" s="849">
        <v>171.01</v>
      </c>
      <c r="E45" s="837">
        <v>1</v>
      </c>
      <c r="F45" s="850">
        <v>171.01</v>
      </c>
    </row>
    <row r="46" spans="1:6" ht="14.4" customHeight="1" x14ac:dyDescent="0.3">
      <c r="A46" s="857" t="s">
        <v>1818</v>
      </c>
      <c r="B46" s="849"/>
      <c r="C46" s="837">
        <v>0</v>
      </c>
      <c r="D46" s="849">
        <v>437.46</v>
      </c>
      <c r="E46" s="837">
        <v>1</v>
      </c>
      <c r="F46" s="850">
        <v>437.46</v>
      </c>
    </row>
    <row r="47" spans="1:6" ht="14.4" customHeight="1" x14ac:dyDescent="0.3">
      <c r="A47" s="857" t="s">
        <v>1825</v>
      </c>
      <c r="B47" s="849"/>
      <c r="C47" s="837">
        <v>0</v>
      </c>
      <c r="D47" s="849">
        <v>158.22</v>
      </c>
      <c r="E47" s="837">
        <v>1</v>
      </c>
      <c r="F47" s="850">
        <v>158.22</v>
      </c>
    </row>
    <row r="48" spans="1:6" ht="14.4" customHeight="1" x14ac:dyDescent="0.3">
      <c r="A48" s="857" t="s">
        <v>1821</v>
      </c>
      <c r="B48" s="849"/>
      <c r="C48" s="837">
        <v>0</v>
      </c>
      <c r="D48" s="849">
        <v>44.52</v>
      </c>
      <c r="E48" s="837">
        <v>1</v>
      </c>
      <c r="F48" s="850">
        <v>44.52</v>
      </c>
    </row>
    <row r="49" spans="1:6" ht="14.4" customHeight="1" x14ac:dyDescent="0.3">
      <c r="A49" s="857" t="s">
        <v>1808</v>
      </c>
      <c r="B49" s="849"/>
      <c r="C49" s="837">
        <v>0</v>
      </c>
      <c r="D49" s="849">
        <v>787.91999999999985</v>
      </c>
      <c r="E49" s="837">
        <v>1</v>
      </c>
      <c r="F49" s="850">
        <v>787.91999999999985</v>
      </c>
    </row>
    <row r="50" spans="1:6" ht="14.4" customHeight="1" x14ac:dyDescent="0.3">
      <c r="A50" s="857" t="s">
        <v>1863</v>
      </c>
      <c r="B50" s="849"/>
      <c r="C50" s="837">
        <v>0</v>
      </c>
      <c r="D50" s="849">
        <v>614.79999999999995</v>
      </c>
      <c r="E50" s="837">
        <v>1</v>
      </c>
      <c r="F50" s="850">
        <v>614.79999999999995</v>
      </c>
    </row>
    <row r="51" spans="1:6" ht="14.4" customHeight="1" x14ac:dyDescent="0.3">
      <c r="A51" s="857" t="s">
        <v>3522</v>
      </c>
      <c r="B51" s="849"/>
      <c r="C51" s="837">
        <v>0</v>
      </c>
      <c r="D51" s="849">
        <v>900.93000000000006</v>
      </c>
      <c r="E51" s="837">
        <v>1</v>
      </c>
      <c r="F51" s="850">
        <v>900.93000000000006</v>
      </c>
    </row>
    <row r="52" spans="1:6" ht="14.4" customHeight="1" x14ac:dyDescent="0.3">
      <c r="A52" s="857" t="s">
        <v>1868</v>
      </c>
      <c r="B52" s="849"/>
      <c r="C52" s="837">
        <v>0</v>
      </c>
      <c r="D52" s="849">
        <v>6869.78</v>
      </c>
      <c r="E52" s="837">
        <v>1</v>
      </c>
      <c r="F52" s="850">
        <v>6869.78</v>
      </c>
    </row>
    <row r="53" spans="1:6" ht="14.4" customHeight="1" x14ac:dyDescent="0.3">
      <c r="A53" s="857" t="s">
        <v>1829</v>
      </c>
      <c r="B53" s="849"/>
      <c r="C53" s="837">
        <v>0</v>
      </c>
      <c r="D53" s="849">
        <v>310.60000000000002</v>
      </c>
      <c r="E53" s="837">
        <v>1</v>
      </c>
      <c r="F53" s="850">
        <v>310.60000000000002</v>
      </c>
    </row>
    <row r="54" spans="1:6" ht="14.4" customHeight="1" x14ac:dyDescent="0.3">
      <c r="A54" s="857" t="s">
        <v>1816</v>
      </c>
      <c r="B54" s="849">
        <v>0</v>
      </c>
      <c r="C54" s="837">
        <v>0</v>
      </c>
      <c r="D54" s="849">
        <v>777.25</v>
      </c>
      <c r="E54" s="837">
        <v>1</v>
      </c>
      <c r="F54" s="850">
        <v>777.25</v>
      </c>
    </row>
    <row r="55" spans="1:6" ht="14.4" customHeight="1" x14ac:dyDescent="0.3">
      <c r="A55" s="857" t="s">
        <v>1804</v>
      </c>
      <c r="B55" s="849"/>
      <c r="C55" s="837">
        <v>0</v>
      </c>
      <c r="D55" s="849">
        <v>17620.53</v>
      </c>
      <c r="E55" s="837">
        <v>1</v>
      </c>
      <c r="F55" s="850">
        <v>17620.53</v>
      </c>
    </row>
    <row r="56" spans="1:6" ht="14.4" customHeight="1" x14ac:dyDescent="0.3">
      <c r="A56" s="857" t="s">
        <v>1819</v>
      </c>
      <c r="B56" s="849"/>
      <c r="C56" s="837">
        <v>0</v>
      </c>
      <c r="D56" s="849">
        <v>810.87000000000023</v>
      </c>
      <c r="E56" s="837">
        <v>1</v>
      </c>
      <c r="F56" s="850">
        <v>810.87000000000023</v>
      </c>
    </row>
    <row r="57" spans="1:6" ht="14.4" customHeight="1" x14ac:dyDescent="0.3">
      <c r="A57" s="857" t="s">
        <v>1820</v>
      </c>
      <c r="B57" s="849"/>
      <c r="C57" s="837">
        <v>0</v>
      </c>
      <c r="D57" s="849">
        <v>962.87000000000012</v>
      </c>
      <c r="E57" s="837">
        <v>1</v>
      </c>
      <c r="F57" s="850">
        <v>962.87000000000012</v>
      </c>
    </row>
    <row r="58" spans="1:6" ht="14.4" customHeight="1" x14ac:dyDescent="0.3">
      <c r="A58" s="857" t="s">
        <v>1856</v>
      </c>
      <c r="B58" s="849"/>
      <c r="C58" s="837">
        <v>0</v>
      </c>
      <c r="D58" s="849">
        <v>169.29</v>
      </c>
      <c r="E58" s="837">
        <v>1</v>
      </c>
      <c r="F58" s="850">
        <v>169.29</v>
      </c>
    </row>
    <row r="59" spans="1:6" ht="14.4" customHeight="1" x14ac:dyDescent="0.3">
      <c r="A59" s="857" t="s">
        <v>1860</v>
      </c>
      <c r="B59" s="849"/>
      <c r="C59" s="837">
        <v>0</v>
      </c>
      <c r="D59" s="849">
        <v>136.31</v>
      </c>
      <c r="E59" s="837">
        <v>1</v>
      </c>
      <c r="F59" s="850">
        <v>136.31</v>
      </c>
    </row>
    <row r="60" spans="1:6" ht="14.4" customHeight="1" x14ac:dyDescent="0.3">
      <c r="A60" s="857" t="s">
        <v>1859</v>
      </c>
      <c r="B60" s="849"/>
      <c r="C60" s="837">
        <v>0</v>
      </c>
      <c r="D60" s="849">
        <v>145.16</v>
      </c>
      <c r="E60" s="837">
        <v>1</v>
      </c>
      <c r="F60" s="850">
        <v>145.16</v>
      </c>
    </row>
    <row r="61" spans="1:6" ht="14.4" customHeight="1" x14ac:dyDescent="0.3">
      <c r="A61" s="857" t="s">
        <v>3523</v>
      </c>
      <c r="B61" s="849"/>
      <c r="C61" s="837"/>
      <c r="D61" s="849">
        <v>0</v>
      </c>
      <c r="E61" s="837"/>
      <c r="F61" s="850">
        <v>0</v>
      </c>
    </row>
    <row r="62" spans="1:6" ht="14.4" customHeight="1" x14ac:dyDescent="0.3">
      <c r="A62" s="857" t="s">
        <v>3524</v>
      </c>
      <c r="B62" s="849"/>
      <c r="C62" s="837">
        <v>0</v>
      </c>
      <c r="D62" s="849">
        <v>593.94999999999993</v>
      </c>
      <c r="E62" s="837">
        <v>1</v>
      </c>
      <c r="F62" s="850">
        <v>593.94999999999993</v>
      </c>
    </row>
    <row r="63" spans="1:6" ht="14.4" customHeight="1" x14ac:dyDescent="0.3">
      <c r="A63" s="857" t="s">
        <v>1861</v>
      </c>
      <c r="B63" s="849">
        <v>0</v>
      </c>
      <c r="C63" s="837"/>
      <c r="D63" s="849">
        <v>0</v>
      </c>
      <c r="E63" s="837"/>
      <c r="F63" s="850">
        <v>0</v>
      </c>
    </row>
    <row r="64" spans="1:6" ht="14.4" customHeight="1" x14ac:dyDescent="0.3">
      <c r="A64" s="857" t="s">
        <v>1888</v>
      </c>
      <c r="B64" s="849"/>
      <c r="C64" s="837">
        <v>0</v>
      </c>
      <c r="D64" s="849">
        <v>672.95</v>
      </c>
      <c r="E64" s="837">
        <v>1</v>
      </c>
      <c r="F64" s="850">
        <v>672.95</v>
      </c>
    </row>
    <row r="65" spans="1:6" ht="14.4" customHeight="1" x14ac:dyDescent="0.3">
      <c r="A65" s="857" t="s">
        <v>1862</v>
      </c>
      <c r="B65" s="849"/>
      <c r="C65" s="837">
        <v>0</v>
      </c>
      <c r="D65" s="849">
        <v>132</v>
      </c>
      <c r="E65" s="837">
        <v>1</v>
      </c>
      <c r="F65" s="850">
        <v>132</v>
      </c>
    </row>
    <row r="66" spans="1:6" ht="14.4" customHeight="1" x14ac:dyDescent="0.3">
      <c r="A66" s="857" t="s">
        <v>1834</v>
      </c>
      <c r="B66" s="849"/>
      <c r="C66" s="837">
        <v>0</v>
      </c>
      <c r="D66" s="849">
        <v>350.65999999999997</v>
      </c>
      <c r="E66" s="837">
        <v>1</v>
      </c>
      <c r="F66" s="850">
        <v>350.65999999999997</v>
      </c>
    </row>
    <row r="67" spans="1:6" ht="14.4" customHeight="1" x14ac:dyDescent="0.3">
      <c r="A67" s="857" t="s">
        <v>1864</v>
      </c>
      <c r="B67" s="849"/>
      <c r="C67" s="837">
        <v>0</v>
      </c>
      <c r="D67" s="849">
        <v>615.99</v>
      </c>
      <c r="E67" s="837">
        <v>1</v>
      </c>
      <c r="F67" s="850">
        <v>615.99</v>
      </c>
    </row>
    <row r="68" spans="1:6" ht="14.4" customHeight="1" x14ac:dyDescent="0.3">
      <c r="A68" s="857" t="s">
        <v>1835</v>
      </c>
      <c r="B68" s="849"/>
      <c r="C68" s="837">
        <v>0</v>
      </c>
      <c r="D68" s="849">
        <v>170.52</v>
      </c>
      <c r="E68" s="837">
        <v>1</v>
      </c>
      <c r="F68" s="850">
        <v>170.52</v>
      </c>
    </row>
    <row r="69" spans="1:6" ht="14.4" customHeight="1" x14ac:dyDescent="0.3">
      <c r="A69" s="857" t="s">
        <v>1867</v>
      </c>
      <c r="B69" s="849"/>
      <c r="C69" s="837"/>
      <c r="D69" s="849">
        <v>0</v>
      </c>
      <c r="E69" s="837"/>
      <c r="F69" s="850">
        <v>0</v>
      </c>
    </row>
    <row r="70" spans="1:6" ht="14.4" customHeight="1" x14ac:dyDescent="0.3">
      <c r="A70" s="857" t="s">
        <v>3525</v>
      </c>
      <c r="B70" s="849"/>
      <c r="C70" s="837">
        <v>0</v>
      </c>
      <c r="D70" s="849">
        <v>82.63</v>
      </c>
      <c r="E70" s="837">
        <v>1</v>
      </c>
      <c r="F70" s="850">
        <v>82.63</v>
      </c>
    </row>
    <row r="71" spans="1:6" ht="14.4" customHeight="1" x14ac:dyDescent="0.3">
      <c r="A71" s="857" t="s">
        <v>1815</v>
      </c>
      <c r="B71" s="849"/>
      <c r="C71" s="837">
        <v>0</v>
      </c>
      <c r="D71" s="849">
        <v>140.5</v>
      </c>
      <c r="E71" s="837">
        <v>1</v>
      </c>
      <c r="F71" s="850">
        <v>140.5</v>
      </c>
    </row>
    <row r="72" spans="1:6" ht="14.4" customHeight="1" x14ac:dyDescent="0.3">
      <c r="A72" s="857" t="s">
        <v>1844</v>
      </c>
      <c r="B72" s="849"/>
      <c r="C72" s="837">
        <v>0</v>
      </c>
      <c r="D72" s="849">
        <v>550.39</v>
      </c>
      <c r="E72" s="837">
        <v>1</v>
      </c>
      <c r="F72" s="850">
        <v>550.39</v>
      </c>
    </row>
    <row r="73" spans="1:6" ht="14.4" customHeight="1" x14ac:dyDescent="0.3">
      <c r="A73" s="857" t="s">
        <v>1875</v>
      </c>
      <c r="B73" s="849"/>
      <c r="C73" s="837">
        <v>0</v>
      </c>
      <c r="D73" s="849">
        <v>41939.040000000001</v>
      </c>
      <c r="E73" s="837">
        <v>1</v>
      </c>
      <c r="F73" s="850">
        <v>41939.040000000001</v>
      </c>
    </row>
    <row r="74" spans="1:6" ht="14.4" customHeight="1" x14ac:dyDescent="0.3">
      <c r="A74" s="857" t="s">
        <v>1845</v>
      </c>
      <c r="B74" s="849"/>
      <c r="C74" s="837">
        <v>0</v>
      </c>
      <c r="D74" s="849">
        <v>140.96</v>
      </c>
      <c r="E74" s="837">
        <v>1</v>
      </c>
      <c r="F74" s="850">
        <v>140.96</v>
      </c>
    </row>
    <row r="75" spans="1:6" ht="14.4" customHeight="1" x14ac:dyDescent="0.3">
      <c r="A75" s="857" t="s">
        <v>1880</v>
      </c>
      <c r="B75" s="849"/>
      <c r="C75" s="837">
        <v>0</v>
      </c>
      <c r="D75" s="849">
        <v>2650.05</v>
      </c>
      <c r="E75" s="837">
        <v>1</v>
      </c>
      <c r="F75" s="850">
        <v>2650.05</v>
      </c>
    </row>
    <row r="76" spans="1:6" ht="14.4" customHeight="1" x14ac:dyDescent="0.3">
      <c r="A76" s="857" t="s">
        <v>1883</v>
      </c>
      <c r="B76" s="849"/>
      <c r="C76" s="837">
        <v>0</v>
      </c>
      <c r="D76" s="849">
        <v>1912.0400000000002</v>
      </c>
      <c r="E76" s="837">
        <v>1</v>
      </c>
      <c r="F76" s="850">
        <v>1912.0400000000002</v>
      </c>
    </row>
    <row r="77" spans="1:6" ht="14.4" customHeight="1" x14ac:dyDescent="0.3">
      <c r="A77" s="857" t="s">
        <v>1882</v>
      </c>
      <c r="B77" s="849"/>
      <c r="C77" s="837">
        <v>0</v>
      </c>
      <c r="D77" s="849">
        <v>379.42</v>
      </c>
      <c r="E77" s="837">
        <v>1</v>
      </c>
      <c r="F77" s="850">
        <v>379.42</v>
      </c>
    </row>
    <row r="78" spans="1:6" ht="14.4" customHeight="1" x14ac:dyDescent="0.3">
      <c r="A78" s="857" t="s">
        <v>3526</v>
      </c>
      <c r="B78" s="849"/>
      <c r="C78" s="837"/>
      <c r="D78" s="849">
        <v>0</v>
      </c>
      <c r="E78" s="837"/>
      <c r="F78" s="850">
        <v>0</v>
      </c>
    </row>
    <row r="79" spans="1:6" ht="14.4" customHeight="1" x14ac:dyDescent="0.3">
      <c r="A79" s="857" t="s">
        <v>1850</v>
      </c>
      <c r="B79" s="849"/>
      <c r="C79" s="837"/>
      <c r="D79" s="849">
        <v>0</v>
      </c>
      <c r="E79" s="837"/>
      <c r="F79" s="850">
        <v>0</v>
      </c>
    </row>
    <row r="80" spans="1:6" ht="14.4" customHeight="1" x14ac:dyDescent="0.3">
      <c r="A80" s="857" t="s">
        <v>1807</v>
      </c>
      <c r="B80" s="849"/>
      <c r="C80" s="837">
        <v>0</v>
      </c>
      <c r="D80" s="849">
        <v>160.02000000000001</v>
      </c>
      <c r="E80" s="837">
        <v>1</v>
      </c>
      <c r="F80" s="850">
        <v>160.02000000000001</v>
      </c>
    </row>
    <row r="81" spans="1:6" ht="14.4" customHeight="1" x14ac:dyDescent="0.3">
      <c r="A81" s="857" t="s">
        <v>1813</v>
      </c>
      <c r="B81" s="849"/>
      <c r="C81" s="837">
        <v>0</v>
      </c>
      <c r="D81" s="849">
        <v>1507.3799999999997</v>
      </c>
      <c r="E81" s="837">
        <v>1</v>
      </c>
      <c r="F81" s="850">
        <v>1507.3799999999997</v>
      </c>
    </row>
    <row r="82" spans="1:6" ht="14.4" customHeight="1" x14ac:dyDescent="0.3">
      <c r="A82" s="857" t="s">
        <v>3527</v>
      </c>
      <c r="B82" s="849"/>
      <c r="C82" s="837">
        <v>0</v>
      </c>
      <c r="D82" s="849">
        <v>41.63</v>
      </c>
      <c r="E82" s="837">
        <v>1</v>
      </c>
      <c r="F82" s="850">
        <v>41.63</v>
      </c>
    </row>
    <row r="83" spans="1:6" ht="14.4" customHeight="1" x14ac:dyDescent="0.3">
      <c r="A83" s="857" t="s">
        <v>1832</v>
      </c>
      <c r="B83" s="849"/>
      <c r="C83" s="837">
        <v>0</v>
      </c>
      <c r="D83" s="849">
        <v>926.72</v>
      </c>
      <c r="E83" s="837">
        <v>1</v>
      </c>
      <c r="F83" s="850">
        <v>926.72</v>
      </c>
    </row>
    <row r="84" spans="1:6" ht="14.4" customHeight="1" thickBot="1" x14ac:dyDescent="0.35">
      <c r="A84" s="858" t="s">
        <v>3528</v>
      </c>
      <c r="B84" s="853"/>
      <c r="C84" s="854">
        <v>0</v>
      </c>
      <c r="D84" s="853">
        <v>664.29</v>
      </c>
      <c r="E84" s="854">
        <v>1</v>
      </c>
      <c r="F84" s="855">
        <v>664.29</v>
      </c>
    </row>
    <row r="85" spans="1:6" ht="14.4" customHeight="1" thickBot="1" x14ac:dyDescent="0.35">
      <c r="A85" s="771" t="s">
        <v>3</v>
      </c>
      <c r="B85" s="772">
        <v>10235.85</v>
      </c>
      <c r="C85" s="773">
        <v>3.2452263862330633E-2</v>
      </c>
      <c r="D85" s="772">
        <v>305176.66000000003</v>
      </c>
      <c r="E85" s="773">
        <v>0.96754773613766942</v>
      </c>
      <c r="F85" s="774">
        <v>315412.51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{9BE0B3F7-E2DE-4E96-ADA9-CCECB3B22B3C}</x14:id>
        </ext>
      </extLst>
    </cfRule>
  </conditionalFormatting>
  <conditionalFormatting sqref="F16:F8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{AFED4787-FA25-4ADD-8DA5-1E967ABD5E9B}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E0B3F7-E2DE-4E96-ADA9-CCECB3B22B3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AFED4787-FA25-4ADD-8DA5-1E967ABD5E9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F16:F84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0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3539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97</v>
      </c>
      <c r="G3" s="47">
        <f>SUBTOTAL(9,G6:G1048576)</f>
        <v>10235.849999999999</v>
      </c>
      <c r="H3" s="48">
        <f>IF(M3=0,0,G3/M3)</f>
        <v>3.2452263862330626E-2</v>
      </c>
      <c r="I3" s="47">
        <f>SUBTOTAL(9,I6:I1048576)</f>
        <v>2278</v>
      </c>
      <c r="J3" s="47">
        <f>SUBTOTAL(9,J6:J1048576)</f>
        <v>305176.65999999992</v>
      </c>
      <c r="K3" s="48">
        <f>IF(M3=0,0,J3/M3)</f>
        <v>0.96754773613766887</v>
      </c>
      <c r="L3" s="47">
        <f>SUBTOTAL(9,L6:L1048576)</f>
        <v>2375</v>
      </c>
      <c r="M3" s="49">
        <f>SUBTOTAL(9,M6:M1048576)</f>
        <v>315412.51000000007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2489</v>
      </c>
      <c r="B6" s="825" t="s">
        <v>1890</v>
      </c>
      <c r="C6" s="825" t="s">
        <v>1896</v>
      </c>
      <c r="D6" s="825" t="s">
        <v>1894</v>
      </c>
      <c r="E6" s="825" t="s">
        <v>1897</v>
      </c>
      <c r="F6" s="225"/>
      <c r="G6" s="225"/>
      <c r="H6" s="830">
        <v>0</v>
      </c>
      <c r="I6" s="225">
        <v>1</v>
      </c>
      <c r="J6" s="225">
        <v>57.6</v>
      </c>
      <c r="K6" s="830">
        <v>1</v>
      </c>
      <c r="L6" s="225">
        <v>1</v>
      </c>
      <c r="M6" s="848">
        <v>57.6</v>
      </c>
    </row>
    <row r="7" spans="1:13" ht="14.4" customHeight="1" x14ac:dyDescent="0.3">
      <c r="A7" s="831" t="s">
        <v>2489</v>
      </c>
      <c r="B7" s="832" t="s">
        <v>1890</v>
      </c>
      <c r="C7" s="832" t="s">
        <v>1893</v>
      </c>
      <c r="D7" s="832" t="s">
        <v>1894</v>
      </c>
      <c r="E7" s="832" t="s">
        <v>1895</v>
      </c>
      <c r="F7" s="849"/>
      <c r="G7" s="849"/>
      <c r="H7" s="837">
        <v>0</v>
      </c>
      <c r="I7" s="849">
        <v>7</v>
      </c>
      <c r="J7" s="849">
        <v>112.84</v>
      </c>
      <c r="K7" s="837">
        <v>1</v>
      </c>
      <c r="L7" s="849">
        <v>7</v>
      </c>
      <c r="M7" s="850">
        <v>112.84</v>
      </c>
    </row>
    <row r="8" spans="1:13" ht="14.4" customHeight="1" x14ac:dyDescent="0.3">
      <c r="A8" s="831" t="s">
        <v>2489</v>
      </c>
      <c r="B8" s="832" t="s">
        <v>3529</v>
      </c>
      <c r="C8" s="832" t="s">
        <v>2678</v>
      </c>
      <c r="D8" s="832" t="s">
        <v>791</v>
      </c>
      <c r="E8" s="832" t="s">
        <v>2679</v>
      </c>
      <c r="F8" s="849"/>
      <c r="G8" s="849"/>
      <c r="H8" s="837"/>
      <c r="I8" s="849">
        <v>1</v>
      </c>
      <c r="J8" s="849">
        <v>0</v>
      </c>
      <c r="K8" s="837"/>
      <c r="L8" s="849">
        <v>1</v>
      </c>
      <c r="M8" s="850">
        <v>0</v>
      </c>
    </row>
    <row r="9" spans="1:13" ht="14.4" customHeight="1" x14ac:dyDescent="0.3">
      <c r="A9" s="831" t="s">
        <v>2489</v>
      </c>
      <c r="B9" s="832" t="s">
        <v>1928</v>
      </c>
      <c r="C9" s="832" t="s">
        <v>2609</v>
      </c>
      <c r="D9" s="832" t="s">
        <v>1930</v>
      </c>
      <c r="E9" s="832" t="s">
        <v>2610</v>
      </c>
      <c r="F9" s="849"/>
      <c r="G9" s="849"/>
      <c r="H9" s="837">
        <v>0</v>
      </c>
      <c r="I9" s="849">
        <v>1</v>
      </c>
      <c r="J9" s="849">
        <v>146.9</v>
      </c>
      <c r="K9" s="837">
        <v>1</v>
      </c>
      <c r="L9" s="849">
        <v>1</v>
      </c>
      <c r="M9" s="850">
        <v>146.9</v>
      </c>
    </row>
    <row r="10" spans="1:13" ht="14.4" customHeight="1" x14ac:dyDescent="0.3">
      <c r="A10" s="831" t="s">
        <v>2489</v>
      </c>
      <c r="B10" s="832" t="s">
        <v>1937</v>
      </c>
      <c r="C10" s="832" t="s">
        <v>2665</v>
      </c>
      <c r="D10" s="832" t="s">
        <v>1939</v>
      </c>
      <c r="E10" s="832" t="s">
        <v>2666</v>
      </c>
      <c r="F10" s="849"/>
      <c r="G10" s="849"/>
      <c r="H10" s="837">
        <v>0</v>
      </c>
      <c r="I10" s="849">
        <v>2</v>
      </c>
      <c r="J10" s="849">
        <v>369.48</v>
      </c>
      <c r="K10" s="837">
        <v>1</v>
      </c>
      <c r="L10" s="849">
        <v>2</v>
      </c>
      <c r="M10" s="850">
        <v>369.48</v>
      </c>
    </row>
    <row r="11" spans="1:13" ht="14.4" customHeight="1" x14ac:dyDescent="0.3">
      <c r="A11" s="831" t="s">
        <v>2489</v>
      </c>
      <c r="B11" s="832" t="s">
        <v>1937</v>
      </c>
      <c r="C11" s="832" t="s">
        <v>2667</v>
      </c>
      <c r="D11" s="832" t="s">
        <v>2668</v>
      </c>
      <c r="E11" s="832" t="s">
        <v>2669</v>
      </c>
      <c r="F11" s="849"/>
      <c r="G11" s="849"/>
      <c r="H11" s="837">
        <v>0</v>
      </c>
      <c r="I11" s="849">
        <v>2</v>
      </c>
      <c r="J11" s="849">
        <v>241.22</v>
      </c>
      <c r="K11" s="837">
        <v>1</v>
      </c>
      <c r="L11" s="849">
        <v>2</v>
      </c>
      <c r="M11" s="850">
        <v>241.22</v>
      </c>
    </row>
    <row r="12" spans="1:13" ht="14.4" customHeight="1" x14ac:dyDescent="0.3">
      <c r="A12" s="831" t="s">
        <v>2489</v>
      </c>
      <c r="B12" s="832" t="s">
        <v>1941</v>
      </c>
      <c r="C12" s="832" t="s">
        <v>1950</v>
      </c>
      <c r="D12" s="832" t="s">
        <v>866</v>
      </c>
      <c r="E12" s="832" t="s">
        <v>1951</v>
      </c>
      <c r="F12" s="849"/>
      <c r="G12" s="849"/>
      <c r="H12" s="837">
        <v>0</v>
      </c>
      <c r="I12" s="849">
        <v>4</v>
      </c>
      <c r="J12" s="849">
        <v>1963.56</v>
      </c>
      <c r="K12" s="837">
        <v>1</v>
      </c>
      <c r="L12" s="849">
        <v>4</v>
      </c>
      <c r="M12" s="850">
        <v>1963.56</v>
      </c>
    </row>
    <row r="13" spans="1:13" ht="14.4" customHeight="1" x14ac:dyDescent="0.3">
      <c r="A13" s="831" t="s">
        <v>2489</v>
      </c>
      <c r="B13" s="832" t="s">
        <v>1952</v>
      </c>
      <c r="C13" s="832" t="s">
        <v>1953</v>
      </c>
      <c r="D13" s="832" t="s">
        <v>1954</v>
      </c>
      <c r="E13" s="832" t="s">
        <v>1955</v>
      </c>
      <c r="F13" s="849"/>
      <c r="G13" s="849"/>
      <c r="H13" s="837">
        <v>0</v>
      </c>
      <c r="I13" s="849">
        <v>4</v>
      </c>
      <c r="J13" s="849">
        <v>373.72</v>
      </c>
      <c r="K13" s="837">
        <v>1</v>
      </c>
      <c r="L13" s="849">
        <v>4</v>
      </c>
      <c r="M13" s="850">
        <v>373.72</v>
      </c>
    </row>
    <row r="14" spans="1:13" ht="14.4" customHeight="1" x14ac:dyDescent="0.3">
      <c r="A14" s="831" t="s">
        <v>2489</v>
      </c>
      <c r="B14" s="832" t="s">
        <v>1970</v>
      </c>
      <c r="C14" s="832" t="s">
        <v>1971</v>
      </c>
      <c r="D14" s="832" t="s">
        <v>1972</v>
      </c>
      <c r="E14" s="832" t="s">
        <v>1973</v>
      </c>
      <c r="F14" s="849"/>
      <c r="G14" s="849"/>
      <c r="H14" s="837">
        <v>0</v>
      </c>
      <c r="I14" s="849">
        <v>3</v>
      </c>
      <c r="J14" s="849">
        <v>393.96</v>
      </c>
      <c r="K14" s="837">
        <v>1</v>
      </c>
      <c r="L14" s="849">
        <v>3</v>
      </c>
      <c r="M14" s="850">
        <v>393.96</v>
      </c>
    </row>
    <row r="15" spans="1:13" ht="14.4" customHeight="1" x14ac:dyDescent="0.3">
      <c r="A15" s="831" t="s">
        <v>2489</v>
      </c>
      <c r="B15" s="832" t="s">
        <v>1978</v>
      </c>
      <c r="C15" s="832" t="s">
        <v>1980</v>
      </c>
      <c r="D15" s="832" t="s">
        <v>874</v>
      </c>
      <c r="E15" s="832" t="s">
        <v>1981</v>
      </c>
      <c r="F15" s="849"/>
      <c r="G15" s="849"/>
      <c r="H15" s="837">
        <v>0</v>
      </c>
      <c r="I15" s="849">
        <v>1</v>
      </c>
      <c r="J15" s="849">
        <v>42.51</v>
      </c>
      <c r="K15" s="837">
        <v>1</v>
      </c>
      <c r="L15" s="849">
        <v>1</v>
      </c>
      <c r="M15" s="850">
        <v>42.51</v>
      </c>
    </row>
    <row r="16" spans="1:13" ht="14.4" customHeight="1" x14ac:dyDescent="0.3">
      <c r="A16" s="831" t="s">
        <v>2489</v>
      </c>
      <c r="B16" s="832" t="s">
        <v>1978</v>
      </c>
      <c r="C16" s="832" t="s">
        <v>2549</v>
      </c>
      <c r="D16" s="832" t="s">
        <v>2550</v>
      </c>
      <c r="E16" s="832" t="s">
        <v>1981</v>
      </c>
      <c r="F16" s="849">
        <v>5</v>
      </c>
      <c r="G16" s="849">
        <v>212.55</v>
      </c>
      <c r="H16" s="837">
        <v>1</v>
      </c>
      <c r="I16" s="849"/>
      <c r="J16" s="849"/>
      <c r="K16" s="837">
        <v>0</v>
      </c>
      <c r="L16" s="849">
        <v>5</v>
      </c>
      <c r="M16" s="850">
        <v>212.55</v>
      </c>
    </row>
    <row r="17" spans="1:13" ht="14.4" customHeight="1" x14ac:dyDescent="0.3">
      <c r="A17" s="831" t="s">
        <v>2489</v>
      </c>
      <c r="B17" s="832" t="s">
        <v>1999</v>
      </c>
      <c r="C17" s="832" t="s">
        <v>2000</v>
      </c>
      <c r="D17" s="832" t="s">
        <v>2001</v>
      </c>
      <c r="E17" s="832" t="s">
        <v>2002</v>
      </c>
      <c r="F17" s="849"/>
      <c r="G17" s="849"/>
      <c r="H17" s="837">
        <v>0</v>
      </c>
      <c r="I17" s="849">
        <v>1</v>
      </c>
      <c r="J17" s="849">
        <v>65.540000000000006</v>
      </c>
      <c r="K17" s="837">
        <v>1</v>
      </c>
      <c r="L17" s="849">
        <v>1</v>
      </c>
      <c r="M17" s="850">
        <v>65.540000000000006</v>
      </c>
    </row>
    <row r="18" spans="1:13" ht="14.4" customHeight="1" x14ac:dyDescent="0.3">
      <c r="A18" s="831" t="s">
        <v>2489</v>
      </c>
      <c r="B18" s="832" t="s">
        <v>2003</v>
      </c>
      <c r="C18" s="832" t="s">
        <v>2005</v>
      </c>
      <c r="D18" s="832" t="s">
        <v>1501</v>
      </c>
      <c r="E18" s="832" t="s">
        <v>2006</v>
      </c>
      <c r="F18" s="849"/>
      <c r="G18" s="849"/>
      <c r="H18" s="837">
        <v>0</v>
      </c>
      <c r="I18" s="849">
        <v>2</v>
      </c>
      <c r="J18" s="849">
        <v>70.22</v>
      </c>
      <c r="K18" s="837">
        <v>1</v>
      </c>
      <c r="L18" s="849">
        <v>2</v>
      </c>
      <c r="M18" s="850">
        <v>70.22</v>
      </c>
    </row>
    <row r="19" spans="1:13" ht="14.4" customHeight="1" x14ac:dyDescent="0.3">
      <c r="A19" s="831" t="s">
        <v>2489</v>
      </c>
      <c r="B19" s="832" t="s">
        <v>2003</v>
      </c>
      <c r="C19" s="832" t="s">
        <v>2517</v>
      </c>
      <c r="D19" s="832" t="s">
        <v>2518</v>
      </c>
      <c r="E19" s="832" t="s">
        <v>2006</v>
      </c>
      <c r="F19" s="849">
        <v>1</v>
      </c>
      <c r="G19" s="849">
        <v>35.11</v>
      </c>
      <c r="H19" s="837">
        <v>1</v>
      </c>
      <c r="I19" s="849"/>
      <c r="J19" s="849"/>
      <c r="K19" s="837">
        <v>0</v>
      </c>
      <c r="L19" s="849">
        <v>1</v>
      </c>
      <c r="M19" s="850">
        <v>35.11</v>
      </c>
    </row>
    <row r="20" spans="1:13" ht="14.4" customHeight="1" x14ac:dyDescent="0.3">
      <c r="A20" s="831" t="s">
        <v>2489</v>
      </c>
      <c r="B20" s="832" t="s">
        <v>2003</v>
      </c>
      <c r="C20" s="832" t="s">
        <v>2004</v>
      </c>
      <c r="D20" s="832" t="s">
        <v>1501</v>
      </c>
      <c r="E20" s="832" t="s">
        <v>685</v>
      </c>
      <c r="F20" s="849"/>
      <c r="G20" s="849"/>
      <c r="H20" s="837">
        <v>0</v>
      </c>
      <c r="I20" s="849">
        <v>2</v>
      </c>
      <c r="J20" s="849">
        <v>35.119999999999997</v>
      </c>
      <c r="K20" s="837">
        <v>1</v>
      </c>
      <c r="L20" s="849">
        <v>2</v>
      </c>
      <c r="M20" s="850">
        <v>35.119999999999997</v>
      </c>
    </row>
    <row r="21" spans="1:13" ht="14.4" customHeight="1" x14ac:dyDescent="0.3">
      <c r="A21" s="831" t="s">
        <v>2489</v>
      </c>
      <c r="B21" s="832" t="s">
        <v>2009</v>
      </c>
      <c r="C21" s="832" t="s">
        <v>2015</v>
      </c>
      <c r="D21" s="832" t="s">
        <v>2011</v>
      </c>
      <c r="E21" s="832" t="s">
        <v>2016</v>
      </c>
      <c r="F21" s="849"/>
      <c r="G21" s="849"/>
      <c r="H21" s="837">
        <v>0</v>
      </c>
      <c r="I21" s="849">
        <v>1</v>
      </c>
      <c r="J21" s="849">
        <v>35.11</v>
      </c>
      <c r="K21" s="837">
        <v>1</v>
      </c>
      <c r="L21" s="849">
        <v>1</v>
      </c>
      <c r="M21" s="850">
        <v>35.11</v>
      </c>
    </row>
    <row r="22" spans="1:13" ht="14.4" customHeight="1" x14ac:dyDescent="0.3">
      <c r="A22" s="831" t="s">
        <v>2489</v>
      </c>
      <c r="B22" s="832" t="s">
        <v>2017</v>
      </c>
      <c r="C22" s="832" t="s">
        <v>2018</v>
      </c>
      <c r="D22" s="832" t="s">
        <v>2019</v>
      </c>
      <c r="E22" s="832" t="s">
        <v>2020</v>
      </c>
      <c r="F22" s="849"/>
      <c r="G22" s="849"/>
      <c r="H22" s="837">
        <v>0</v>
      </c>
      <c r="I22" s="849">
        <v>4</v>
      </c>
      <c r="J22" s="849">
        <v>124.36</v>
      </c>
      <c r="K22" s="837">
        <v>1</v>
      </c>
      <c r="L22" s="849">
        <v>4</v>
      </c>
      <c r="M22" s="850">
        <v>124.36</v>
      </c>
    </row>
    <row r="23" spans="1:13" ht="14.4" customHeight="1" x14ac:dyDescent="0.3">
      <c r="A23" s="831" t="s">
        <v>2489</v>
      </c>
      <c r="B23" s="832" t="s">
        <v>3530</v>
      </c>
      <c r="C23" s="832" t="s">
        <v>2619</v>
      </c>
      <c r="D23" s="832" t="s">
        <v>2620</v>
      </c>
      <c r="E23" s="832" t="s">
        <v>2621</v>
      </c>
      <c r="F23" s="849"/>
      <c r="G23" s="849"/>
      <c r="H23" s="837">
        <v>0</v>
      </c>
      <c r="I23" s="849">
        <v>1</v>
      </c>
      <c r="J23" s="849">
        <v>31.09</v>
      </c>
      <c r="K23" s="837">
        <v>1</v>
      </c>
      <c r="L23" s="849">
        <v>1</v>
      </c>
      <c r="M23" s="850">
        <v>31.09</v>
      </c>
    </row>
    <row r="24" spans="1:13" ht="14.4" customHeight="1" x14ac:dyDescent="0.3">
      <c r="A24" s="831" t="s">
        <v>2489</v>
      </c>
      <c r="B24" s="832" t="s">
        <v>2026</v>
      </c>
      <c r="C24" s="832" t="s">
        <v>2027</v>
      </c>
      <c r="D24" s="832" t="s">
        <v>1160</v>
      </c>
      <c r="E24" s="832" t="s">
        <v>2006</v>
      </c>
      <c r="F24" s="849"/>
      <c r="G24" s="849"/>
      <c r="H24" s="837">
        <v>0</v>
      </c>
      <c r="I24" s="849">
        <v>1</v>
      </c>
      <c r="J24" s="849">
        <v>47.7</v>
      </c>
      <c r="K24" s="837">
        <v>1</v>
      </c>
      <c r="L24" s="849">
        <v>1</v>
      </c>
      <c r="M24" s="850">
        <v>47.7</v>
      </c>
    </row>
    <row r="25" spans="1:13" ht="14.4" customHeight="1" x14ac:dyDescent="0.3">
      <c r="A25" s="831" t="s">
        <v>2489</v>
      </c>
      <c r="B25" s="832" t="s">
        <v>2030</v>
      </c>
      <c r="C25" s="832" t="s">
        <v>2033</v>
      </c>
      <c r="D25" s="832" t="s">
        <v>2032</v>
      </c>
      <c r="E25" s="832" t="s">
        <v>2034</v>
      </c>
      <c r="F25" s="849"/>
      <c r="G25" s="849"/>
      <c r="H25" s="837">
        <v>0</v>
      </c>
      <c r="I25" s="849">
        <v>2</v>
      </c>
      <c r="J25" s="849">
        <v>20.68</v>
      </c>
      <c r="K25" s="837">
        <v>1</v>
      </c>
      <c r="L25" s="849">
        <v>2</v>
      </c>
      <c r="M25" s="850">
        <v>20.68</v>
      </c>
    </row>
    <row r="26" spans="1:13" ht="14.4" customHeight="1" x14ac:dyDescent="0.3">
      <c r="A26" s="831" t="s">
        <v>2489</v>
      </c>
      <c r="B26" s="832" t="s">
        <v>2030</v>
      </c>
      <c r="C26" s="832" t="s">
        <v>2035</v>
      </c>
      <c r="D26" s="832" t="s">
        <v>2032</v>
      </c>
      <c r="E26" s="832" t="s">
        <v>2036</v>
      </c>
      <c r="F26" s="849"/>
      <c r="G26" s="849"/>
      <c r="H26" s="837">
        <v>0</v>
      </c>
      <c r="I26" s="849">
        <v>1</v>
      </c>
      <c r="J26" s="849">
        <v>15.9</v>
      </c>
      <c r="K26" s="837">
        <v>1</v>
      </c>
      <c r="L26" s="849">
        <v>1</v>
      </c>
      <c r="M26" s="850">
        <v>15.9</v>
      </c>
    </row>
    <row r="27" spans="1:13" ht="14.4" customHeight="1" x14ac:dyDescent="0.3">
      <c r="A27" s="831" t="s">
        <v>2489</v>
      </c>
      <c r="B27" s="832" t="s">
        <v>2030</v>
      </c>
      <c r="C27" s="832" t="s">
        <v>2037</v>
      </c>
      <c r="D27" s="832" t="s">
        <v>2032</v>
      </c>
      <c r="E27" s="832" t="s">
        <v>2020</v>
      </c>
      <c r="F27" s="849"/>
      <c r="G27" s="849"/>
      <c r="H27" s="837">
        <v>0</v>
      </c>
      <c r="I27" s="849">
        <v>1</v>
      </c>
      <c r="J27" s="849">
        <v>47.7</v>
      </c>
      <c r="K27" s="837">
        <v>1</v>
      </c>
      <c r="L27" s="849">
        <v>1</v>
      </c>
      <c r="M27" s="850">
        <v>47.7</v>
      </c>
    </row>
    <row r="28" spans="1:13" ht="14.4" customHeight="1" x14ac:dyDescent="0.3">
      <c r="A28" s="831" t="s">
        <v>2489</v>
      </c>
      <c r="B28" s="832" t="s">
        <v>2046</v>
      </c>
      <c r="C28" s="832" t="s">
        <v>2050</v>
      </c>
      <c r="D28" s="832" t="s">
        <v>2048</v>
      </c>
      <c r="E28" s="832" t="s">
        <v>2051</v>
      </c>
      <c r="F28" s="849"/>
      <c r="G28" s="849"/>
      <c r="H28" s="837">
        <v>0</v>
      </c>
      <c r="I28" s="849">
        <v>1</v>
      </c>
      <c r="J28" s="849">
        <v>234.91</v>
      </c>
      <c r="K28" s="837">
        <v>1</v>
      </c>
      <c r="L28" s="849">
        <v>1</v>
      </c>
      <c r="M28" s="850">
        <v>234.91</v>
      </c>
    </row>
    <row r="29" spans="1:13" ht="14.4" customHeight="1" x14ac:dyDescent="0.3">
      <c r="A29" s="831" t="s">
        <v>2489</v>
      </c>
      <c r="B29" s="832" t="s">
        <v>2056</v>
      </c>
      <c r="C29" s="832" t="s">
        <v>2057</v>
      </c>
      <c r="D29" s="832" t="s">
        <v>2058</v>
      </c>
      <c r="E29" s="832" t="s">
        <v>2059</v>
      </c>
      <c r="F29" s="849"/>
      <c r="G29" s="849"/>
      <c r="H29" s="837">
        <v>0</v>
      </c>
      <c r="I29" s="849">
        <v>1</v>
      </c>
      <c r="J29" s="849">
        <v>12.79</v>
      </c>
      <c r="K29" s="837">
        <v>1</v>
      </c>
      <c r="L29" s="849">
        <v>1</v>
      </c>
      <c r="M29" s="850">
        <v>12.79</v>
      </c>
    </row>
    <row r="30" spans="1:13" ht="14.4" customHeight="1" x14ac:dyDescent="0.3">
      <c r="A30" s="831" t="s">
        <v>2489</v>
      </c>
      <c r="B30" s="832" t="s">
        <v>2397</v>
      </c>
      <c r="C30" s="832" t="s">
        <v>2401</v>
      </c>
      <c r="D30" s="832" t="s">
        <v>2402</v>
      </c>
      <c r="E30" s="832" t="s">
        <v>2403</v>
      </c>
      <c r="F30" s="849"/>
      <c r="G30" s="849"/>
      <c r="H30" s="837">
        <v>0</v>
      </c>
      <c r="I30" s="849">
        <v>1</v>
      </c>
      <c r="J30" s="849">
        <v>79.11</v>
      </c>
      <c r="K30" s="837">
        <v>1</v>
      </c>
      <c r="L30" s="849">
        <v>1</v>
      </c>
      <c r="M30" s="850">
        <v>79.11</v>
      </c>
    </row>
    <row r="31" spans="1:13" ht="14.4" customHeight="1" x14ac:dyDescent="0.3">
      <c r="A31" s="831" t="s">
        <v>2489</v>
      </c>
      <c r="B31" s="832" t="s">
        <v>2064</v>
      </c>
      <c r="C31" s="832" t="s">
        <v>2065</v>
      </c>
      <c r="D31" s="832" t="s">
        <v>1031</v>
      </c>
      <c r="E31" s="832" t="s">
        <v>2066</v>
      </c>
      <c r="F31" s="849"/>
      <c r="G31" s="849"/>
      <c r="H31" s="837">
        <v>0</v>
      </c>
      <c r="I31" s="849">
        <v>1</v>
      </c>
      <c r="J31" s="849">
        <v>25.94</v>
      </c>
      <c r="K31" s="837">
        <v>1</v>
      </c>
      <c r="L31" s="849">
        <v>1</v>
      </c>
      <c r="M31" s="850">
        <v>25.94</v>
      </c>
    </row>
    <row r="32" spans="1:13" ht="14.4" customHeight="1" x14ac:dyDescent="0.3">
      <c r="A32" s="831" t="s">
        <v>2489</v>
      </c>
      <c r="B32" s="832" t="s">
        <v>2076</v>
      </c>
      <c r="C32" s="832" t="s">
        <v>2082</v>
      </c>
      <c r="D32" s="832" t="s">
        <v>2078</v>
      </c>
      <c r="E32" s="832" t="s">
        <v>2083</v>
      </c>
      <c r="F32" s="849"/>
      <c r="G32" s="849"/>
      <c r="H32" s="837">
        <v>0</v>
      </c>
      <c r="I32" s="849">
        <v>1</v>
      </c>
      <c r="J32" s="849">
        <v>93.18</v>
      </c>
      <c r="K32" s="837">
        <v>1</v>
      </c>
      <c r="L32" s="849">
        <v>1</v>
      </c>
      <c r="M32" s="850">
        <v>93.18</v>
      </c>
    </row>
    <row r="33" spans="1:13" ht="14.4" customHeight="1" x14ac:dyDescent="0.3">
      <c r="A33" s="831" t="s">
        <v>2489</v>
      </c>
      <c r="B33" s="832" t="s">
        <v>2076</v>
      </c>
      <c r="C33" s="832" t="s">
        <v>2080</v>
      </c>
      <c r="D33" s="832" t="s">
        <v>2078</v>
      </c>
      <c r="E33" s="832" t="s">
        <v>2081</v>
      </c>
      <c r="F33" s="849"/>
      <c r="G33" s="849"/>
      <c r="H33" s="837">
        <v>0</v>
      </c>
      <c r="I33" s="849">
        <v>1</v>
      </c>
      <c r="J33" s="849">
        <v>46.6</v>
      </c>
      <c r="K33" s="837">
        <v>1</v>
      </c>
      <c r="L33" s="849">
        <v>1</v>
      </c>
      <c r="M33" s="850">
        <v>46.6</v>
      </c>
    </row>
    <row r="34" spans="1:13" ht="14.4" customHeight="1" x14ac:dyDescent="0.3">
      <c r="A34" s="831" t="s">
        <v>2489</v>
      </c>
      <c r="B34" s="832" t="s">
        <v>2084</v>
      </c>
      <c r="C34" s="832" t="s">
        <v>2634</v>
      </c>
      <c r="D34" s="832" t="s">
        <v>2635</v>
      </c>
      <c r="E34" s="832" t="s">
        <v>730</v>
      </c>
      <c r="F34" s="849">
        <v>1</v>
      </c>
      <c r="G34" s="849">
        <v>93.18</v>
      </c>
      <c r="H34" s="837">
        <v>1</v>
      </c>
      <c r="I34" s="849"/>
      <c r="J34" s="849"/>
      <c r="K34" s="837">
        <v>0</v>
      </c>
      <c r="L34" s="849">
        <v>1</v>
      </c>
      <c r="M34" s="850">
        <v>93.18</v>
      </c>
    </row>
    <row r="35" spans="1:13" ht="14.4" customHeight="1" x14ac:dyDescent="0.3">
      <c r="A35" s="831" t="s">
        <v>2489</v>
      </c>
      <c r="B35" s="832" t="s">
        <v>2417</v>
      </c>
      <c r="C35" s="832" t="s">
        <v>2421</v>
      </c>
      <c r="D35" s="832" t="s">
        <v>1612</v>
      </c>
      <c r="E35" s="832" t="s">
        <v>1613</v>
      </c>
      <c r="F35" s="849"/>
      <c r="G35" s="849"/>
      <c r="H35" s="837">
        <v>0</v>
      </c>
      <c r="I35" s="849">
        <v>1</v>
      </c>
      <c r="J35" s="849">
        <v>185.34</v>
      </c>
      <c r="K35" s="837">
        <v>1</v>
      </c>
      <c r="L35" s="849">
        <v>1</v>
      </c>
      <c r="M35" s="850">
        <v>185.34</v>
      </c>
    </row>
    <row r="36" spans="1:13" ht="14.4" customHeight="1" x14ac:dyDescent="0.3">
      <c r="A36" s="831" t="s">
        <v>2489</v>
      </c>
      <c r="B36" s="832" t="s">
        <v>2097</v>
      </c>
      <c r="C36" s="832" t="s">
        <v>2098</v>
      </c>
      <c r="D36" s="832" t="s">
        <v>2099</v>
      </c>
      <c r="E36" s="832" t="s">
        <v>2100</v>
      </c>
      <c r="F36" s="849"/>
      <c r="G36" s="849"/>
      <c r="H36" s="837">
        <v>0</v>
      </c>
      <c r="I36" s="849">
        <v>1</v>
      </c>
      <c r="J36" s="849">
        <v>84.18</v>
      </c>
      <c r="K36" s="837">
        <v>1</v>
      </c>
      <c r="L36" s="849">
        <v>1</v>
      </c>
      <c r="M36" s="850">
        <v>84.18</v>
      </c>
    </row>
    <row r="37" spans="1:13" ht="14.4" customHeight="1" x14ac:dyDescent="0.3">
      <c r="A37" s="831" t="s">
        <v>2489</v>
      </c>
      <c r="B37" s="832" t="s">
        <v>2097</v>
      </c>
      <c r="C37" s="832" t="s">
        <v>2101</v>
      </c>
      <c r="D37" s="832" t="s">
        <v>2102</v>
      </c>
      <c r="E37" s="832" t="s">
        <v>2103</v>
      </c>
      <c r="F37" s="849"/>
      <c r="G37" s="849"/>
      <c r="H37" s="837">
        <v>0</v>
      </c>
      <c r="I37" s="849">
        <v>2</v>
      </c>
      <c r="J37" s="849">
        <v>98.16</v>
      </c>
      <c r="K37" s="837">
        <v>1</v>
      </c>
      <c r="L37" s="849">
        <v>2</v>
      </c>
      <c r="M37" s="850">
        <v>98.16</v>
      </c>
    </row>
    <row r="38" spans="1:13" ht="14.4" customHeight="1" x14ac:dyDescent="0.3">
      <c r="A38" s="831" t="s">
        <v>2489</v>
      </c>
      <c r="B38" s="832" t="s">
        <v>2097</v>
      </c>
      <c r="C38" s="832" t="s">
        <v>2681</v>
      </c>
      <c r="D38" s="832" t="s">
        <v>2099</v>
      </c>
      <c r="E38" s="832" t="s">
        <v>2682</v>
      </c>
      <c r="F38" s="849"/>
      <c r="G38" s="849"/>
      <c r="H38" s="837">
        <v>0</v>
      </c>
      <c r="I38" s="849">
        <v>1</v>
      </c>
      <c r="J38" s="849">
        <v>49.08</v>
      </c>
      <c r="K38" s="837">
        <v>1</v>
      </c>
      <c r="L38" s="849">
        <v>1</v>
      </c>
      <c r="M38" s="850">
        <v>49.08</v>
      </c>
    </row>
    <row r="39" spans="1:13" ht="14.4" customHeight="1" x14ac:dyDescent="0.3">
      <c r="A39" s="831" t="s">
        <v>2489</v>
      </c>
      <c r="B39" s="832" t="s">
        <v>2156</v>
      </c>
      <c r="C39" s="832" t="s">
        <v>2499</v>
      </c>
      <c r="D39" s="832" t="s">
        <v>2500</v>
      </c>
      <c r="E39" s="832" t="s">
        <v>616</v>
      </c>
      <c r="F39" s="849">
        <v>1</v>
      </c>
      <c r="G39" s="849">
        <v>72.55</v>
      </c>
      <c r="H39" s="837">
        <v>1</v>
      </c>
      <c r="I39" s="849"/>
      <c r="J39" s="849"/>
      <c r="K39" s="837">
        <v>0</v>
      </c>
      <c r="L39" s="849">
        <v>1</v>
      </c>
      <c r="M39" s="850">
        <v>72.55</v>
      </c>
    </row>
    <row r="40" spans="1:13" ht="14.4" customHeight="1" x14ac:dyDescent="0.3">
      <c r="A40" s="831" t="s">
        <v>2489</v>
      </c>
      <c r="B40" s="832" t="s">
        <v>2156</v>
      </c>
      <c r="C40" s="832" t="s">
        <v>2501</v>
      </c>
      <c r="D40" s="832" t="s">
        <v>2502</v>
      </c>
      <c r="E40" s="832" t="s">
        <v>2161</v>
      </c>
      <c r="F40" s="849">
        <v>1</v>
      </c>
      <c r="G40" s="849">
        <v>36.270000000000003</v>
      </c>
      <c r="H40" s="837">
        <v>1</v>
      </c>
      <c r="I40" s="849"/>
      <c r="J40" s="849"/>
      <c r="K40" s="837">
        <v>0</v>
      </c>
      <c r="L40" s="849">
        <v>1</v>
      </c>
      <c r="M40" s="850">
        <v>36.270000000000003</v>
      </c>
    </row>
    <row r="41" spans="1:13" ht="14.4" customHeight="1" x14ac:dyDescent="0.3">
      <c r="A41" s="831" t="s">
        <v>2489</v>
      </c>
      <c r="B41" s="832" t="s">
        <v>2180</v>
      </c>
      <c r="C41" s="832" t="s">
        <v>2181</v>
      </c>
      <c r="D41" s="832" t="s">
        <v>1110</v>
      </c>
      <c r="E41" s="832" t="s">
        <v>1112</v>
      </c>
      <c r="F41" s="849"/>
      <c r="G41" s="849"/>
      <c r="H41" s="837"/>
      <c r="I41" s="849">
        <v>1</v>
      </c>
      <c r="J41" s="849">
        <v>0</v>
      </c>
      <c r="K41" s="837"/>
      <c r="L41" s="849">
        <v>1</v>
      </c>
      <c r="M41" s="850">
        <v>0</v>
      </c>
    </row>
    <row r="42" spans="1:13" ht="14.4" customHeight="1" x14ac:dyDescent="0.3">
      <c r="A42" s="831" t="s">
        <v>2489</v>
      </c>
      <c r="B42" s="832" t="s">
        <v>2195</v>
      </c>
      <c r="C42" s="832" t="s">
        <v>2597</v>
      </c>
      <c r="D42" s="832" t="s">
        <v>2598</v>
      </c>
      <c r="E42" s="832" t="s">
        <v>2599</v>
      </c>
      <c r="F42" s="849">
        <v>1</v>
      </c>
      <c r="G42" s="849">
        <v>366.31</v>
      </c>
      <c r="H42" s="837">
        <v>1</v>
      </c>
      <c r="I42" s="849"/>
      <c r="J42" s="849"/>
      <c r="K42" s="837">
        <v>0</v>
      </c>
      <c r="L42" s="849">
        <v>1</v>
      </c>
      <c r="M42" s="850">
        <v>366.31</v>
      </c>
    </row>
    <row r="43" spans="1:13" ht="14.4" customHeight="1" x14ac:dyDescent="0.3">
      <c r="A43" s="831" t="s">
        <v>2489</v>
      </c>
      <c r="B43" s="832" t="s">
        <v>2231</v>
      </c>
      <c r="C43" s="832" t="s">
        <v>2232</v>
      </c>
      <c r="D43" s="832" t="s">
        <v>2233</v>
      </c>
      <c r="E43" s="832" t="s">
        <v>2234</v>
      </c>
      <c r="F43" s="849"/>
      <c r="G43" s="849"/>
      <c r="H43" s="837">
        <v>0</v>
      </c>
      <c r="I43" s="849">
        <v>1</v>
      </c>
      <c r="J43" s="849">
        <v>9.4</v>
      </c>
      <c r="K43" s="837">
        <v>1</v>
      </c>
      <c r="L43" s="849">
        <v>1</v>
      </c>
      <c r="M43" s="850">
        <v>9.4</v>
      </c>
    </row>
    <row r="44" spans="1:13" ht="14.4" customHeight="1" x14ac:dyDescent="0.3">
      <c r="A44" s="831" t="s">
        <v>2489</v>
      </c>
      <c r="B44" s="832" t="s">
        <v>2237</v>
      </c>
      <c r="C44" s="832" t="s">
        <v>2671</v>
      </c>
      <c r="D44" s="832" t="s">
        <v>1333</v>
      </c>
      <c r="E44" s="832" t="s">
        <v>2672</v>
      </c>
      <c r="F44" s="849">
        <v>1</v>
      </c>
      <c r="G44" s="849">
        <v>0</v>
      </c>
      <c r="H44" s="837"/>
      <c r="I44" s="849"/>
      <c r="J44" s="849"/>
      <c r="K44" s="837"/>
      <c r="L44" s="849">
        <v>1</v>
      </c>
      <c r="M44" s="850">
        <v>0</v>
      </c>
    </row>
    <row r="45" spans="1:13" ht="14.4" customHeight="1" x14ac:dyDescent="0.3">
      <c r="A45" s="831" t="s">
        <v>2489</v>
      </c>
      <c r="B45" s="832" t="s">
        <v>3531</v>
      </c>
      <c r="C45" s="832" t="s">
        <v>2523</v>
      </c>
      <c r="D45" s="832" t="s">
        <v>729</v>
      </c>
      <c r="E45" s="832" t="s">
        <v>730</v>
      </c>
      <c r="F45" s="849"/>
      <c r="G45" s="849"/>
      <c r="H45" s="837">
        <v>0</v>
      </c>
      <c r="I45" s="849">
        <v>1</v>
      </c>
      <c r="J45" s="849">
        <v>65.989999999999995</v>
      </c>
      <c r="K45" s="837">
        <v>1</v>
      </c>
      <c r="L45" s="849">
        <v>1</v>
      </c>
      <c r="M45" s="850">
        <v>65.989999999999995</v>
      </c>
    </row>
    <row r="46" spans="1:13" ht="14.4" customHeight="1" x14ac:dyDescent="0.3">
      <c r="A46" s="831" t="s">
        <v>2489</v>
      </c>
      <c r="B46" s="832" t="s">
        <v>3531</v>
      </c>
      <c r="C46" s="832" t="s">
        <v>2524</v>
      </c>
      <c r="D46" s="832" t="s">
        <v>731</v>
      </c>
      <c r="E46" s="832" t="s">
        <v>732</v>
      </c>
      <c r="F46" s="849"/>
      <c r="G46" s="849"/>
      <c r="H46" s="837">
        <v>0</v>
      </c>
      <c r="I46" s="849">
        <v>1</v>
      </c>
      <c r="J46" s="849">
        <v>132</v>
      </c>
      <c r="K46" s="837">
        <v>1</v>
      </c>
      <c r="L46" s="849">
        <v>1</v>
      </c>
      <c r="M46" s="850">
        <v>132</v>
      </c>
    </row>
    <row r="47" spans="1:13" ht="14.4" customHeight="1" x14ac:dyDescent="0.3">
      <c r="A47" s="831" t="s">
        <v>2489</v>
      </c>
      <c r="B47" s="832" t="s">
        <v>2242</v>
      </c>
      <c r="C47" s="832" t="s">
        <v>2243</v>
      </c>
      <c r="D47" s="832" t="s">
        <v>2244</v>
      </c>
      <c r="E47" s="832" t="s">
        <v>2245</v>
      </c>
      <c r="F47" s="849"/>
      <c r="G47" s="849"/>
      <c r="H47" s="837">
        <v>0</v>
      </c>
      <c r="I47" s="849">
        <v>2</v>
      </c>
      <c r="J47" s="849">
        <v>245.92</v>
      </c>
      <c r="K47" s="837">
        <v>1</v>
      </c>
      <c r="L47" s="849">
        <v>2</v>
      </c>
      <c r="M47" s="850">
        <v>245.92</v>
      </c>
    </row>
    <row r="48" spans="1:13" ht="14.4" customHeight="1" x14ac:dyDescent="0.3">
      <c r="A48" s="831" t="s">
        <v>2489</v>
      </c>
      <c r="B48" s="832" t="s">
        <v>2252</v>
      </c>
      <c r="C48" s="832" t="s">
        <v>2256</v>
      </c>
      <c r="D48" s="832" t="s">
        <v>2257</v>
      </c>
      <c r="E48" s="832" t="s">
        <v>2255</v>
      </c>
      <c r="F48" s="849"/>
      <c r="G48" s="849"/>
      <c r="H48" s="837">
        <v>0</v>
      </c>
      <c r="I48" s="849">
        <v>1</v>
      </c>
      <c r="J48" s="849">
        <v>161.06</v>
      </c>
      <c r="K48" s="837">
        <v>1</v>
      </c>
      <c r="L48" s="849">
        <v>1</v>
      </c>
      <c r="M48" s="850">
        <v>161.06</v>
      </c>
    </row>
    <row r="49" spans="1:13" ht="14.4" customHeight="1" x14ac:dyDescent="0.3">
      <c r="A49" s="831" t="s">
        <v>2489</v>
      </c>
      <c r="B49" s="832" t="s">
        <v>1958</v>
      </c>
      <c r="C49" s="832" t="s">
        <v>2674</v>
      </c>
      <c r="D49" s="832" t="s">
        <v>1538</v>
      </c>
      <c r="E49" s="832" t="s">
        <v>2675</v>
      </c>
      <c r="F49" s="849"/>
      <c r="G49" s="849"/>
      <c r="H49" s="837">
        <v>0</v>
      </c>
      <c r="I49" s="849">
        <v>1</v>
      </c>
      <c r="J49" s="849">
        <v>2376.9299999999998</v>
      </c>
      <c r="K49" s="837">
        <v>1</v>
      </c>
      <c r="L49" s="849">
        <v>1</v>
      </c>
      <c r="M49" s="850">
        <v>2376.9299999999998</v>
      </c>
    </row>
    <row r="50" spans="1:13" ht="14.4" customHeight="1" x14ac:dyDescent="0.3">
      <c r="A50" s="831" t="s">
        <v>2489</v>
      </c>
      <c r="B50" s="832" t="s">
        <v>2176</v>
      </c>
      <c r="C50" s="832" t="s">
        <v>2177</v>
      </c>
      <c r="D50" s="832" t="s">
        <v>2178</v>
      </c>
      <c r="E50" s="832" t="s">
        <v>2179</v>
      </c>
      <c r="F50" s="849"/>
      <c r="G50" s="849"/>
      <c r="H50" s="837">
        <v>0</v>
      </c>
      <c r="I50" s="849">
        <v>3</v>
      </c>
      <c r="J50" s="849">
        <v>150.96</v>
      </c>
      <c r="K50" s="837">
        <v>1</v>
      </c>
      <c r="L50" s="849">
        <v>3</v>
      </c>
      <c r="M50" s="850">
        <v>150.96</v>
      </c>
    </row>
    <row r="51" spans="1:13" ht="14.4" customHeight="1" x14ac:dyDescent="0.3">
      <c r="A51" s="831" t="s">
        <v>2490</v>
      </c>
      <c r="B51" s="832" t="s">
        <v>1890</v>
      </c>
      <c r="C51" s="832" t="s">
        <v>2879</v>
      </c>
      <c r="D51" s="832" t="s">
        <v>2880</v>
      </c>
      <c r="E51" s="832" t="s">
        <v>2881</v>
      </c>
      <c r="F51" s="849">
        <v>2</v>
      </c>
      <c r="G51" s="849">
        <v>112.9</v>
      </c>
      <c r="H51" s="837">
        <v>1</v>
      </c>
      <c r="I51" s="849"/>
      <c r="J51" s="849"/>
      <c r="K51" s="837">
        <v>0</v>
      </c>
      <c r="L51" s="849">
        <v>2</v>
      </c>
      <c r="M51" s="850">
        <v>112.9</v>
      </c>
    </row>
    <row r="52" spans="1:13" ht="14.4" customHeight="1" x14ac:dyDescent="0.3">
      <c r="A52" s="831" t="s">
        <v>2490</v>
      </c>
      <c r="B52" s="832" t="s">
        <v>1890</v>
      </c>
      <c r="C52" s="832" t="s">
        <v>1893</v>
      </c>
      <c r="D52" s="832" t="s">
        <v>1894</v>
      </c>
      <c r="E52" s="832" t="s">
        <v>1895</v>
      </c>
      <c r="F52" s="849"/>
      <c r="G52" s="849"/>
      <c r="H52" s="837">
        <v>0</v>
      </c>
      <c r="I52" s="849">
        <v>5</v>
      </c>
      <c r="J52" s="849">
        <v>80.599999999999994</v>
      </c>
      <c r="K52" s="837">
        <v>1</v>
      </c>
      <c r="L52" s="849">
        <v>5</v>
      </c>
      <c r="M52" s="850">
        <v>80.599999999999994</v>
      </c>
    </row>
    <row r="53" spans="1:13" ht="14.4" customHeight="1" x14ac:dyDescent="0.3">
      <c r="A53" s="831" t="s">
        <v>2490</v>
      </c>
      <c r="B53" s="832" t="s">
        <v>1912</v>
      </c>
      <c r="C53" s="832" t="s">
        <v>1916</v>
      </c>
      <c r="D53" s="832" t="s">
        <v>1917</v>
      </c>
      <c r="E53" s="832" t="s">
        <v>1918</v>
      </c>
      <c r="F53" s="849"/>
      <c r="G53" s="849"/>
      <c r="H53" s="837">
        <v>0</v>
      </c>
      <c r="I53" s="849">
        <v>1</v>
      </c>
      <c r="J53" s="849">
        <v>672.95</v>
      </c>
      <c r="K53" s="837">
        <v>1</v>
      </c>
      <c r="L53" s="849">
        <v>1</v>
      </c>
      <c r="M53" s="850">
        <v>672.95</v>
      </c>
    </row>
    <row r="54" spans="1:13" ht="14.4" customHeight="1" x14ac:dyDescent="0.3">
      <c r="A54" s="831" t="s">
        <v>2490</v>
      </c>
      <c r="B54" s="832" t="s">
        <v>1928</v>
      </c>
      <c r="C54" s="832" t="s">
        <v>3513</v>
      </c>
      <c r="D54" s="832" t="s">
        <v>2850</v>
      </c>
      <c r="E54" s="832" t="s">
        <v>3514</v>
      </c>
      <c r="F54" s="849">
        <v>1</v>
      </c>
      <c r="G54" s="849">
        <v>86.41</v>
      </c>
      <c r="H54" s="837">
        <v>1</v>
      </c>
      <c r="I54" s="849"/>
      <c r="J54" s="849"/>
      <c r="K54" s="837">
        <v>0</v>
      </c>
      <c r="L54" s="849">
        <v>1</v>
      </c>
      <c r="M54" s="850">
        <v>86.41</v>
      </c>
    </row>
    <row r="55" spans="1:13" ht="14.4" customHeight="1" x14ac:dyDescent="0.3">
      <c r="A55" s="831" t="s">
        <v>2490</v>
      </c>
      <c r="B55" s="832" t="s">
        <v>1928</v>
      </c>
      <c r="C55" s="832" t="s">
        <v>2849</v>
      </c>
      <c r="D55" s="832" t="s">
        <v>2850</v>
      </c>
      <c r="E55" s="832" t="s">
        <v>2851</v>
      </c>
      <c r="F55" s="849">
        <v>2</v>
      </c>
      <c r="G55" s="849">
        <v>112.34</v>
      </c>
      <c r="H55" s="837">
        <v>1</v>
      </c>
      <c r="I55" s="849"/>
      <c r="J55" s="849"/>
      <c r="K55" s="837">
        <v>0</v>
      </c>
      <c r="L55" s="849">
        <v>2</v>
      </c>
      <c r="M55" s="850">
        <v>112.34</v>
      </c>
    </row>
    <row r="56" spans="1:13" ht="14.4" customHeight="1" x14ac:dyDescent="0.3">
      <c r="A56" s="831" t="s">
        <v>2490</v>
      </c>
      <c r="B56" s="832" t="s">
        <v>1937</v>
      </c>
      <c r="C56" s="832" t="s">
        <v>2969</v>
      </c>
      <c r="D56" s="832" t="s">
        <v>2668</v>
      </c>
      <c r="E56" s="832" t="s">
        <v>2039</v>
      </c>
      <c r="F56" s="849">
        <v>1</v>
      </c>
      <c r="G56" s="849">
        <v>184.74</v>
      </c>
      <c r="H56" s="837">
        <v>1</v>
      </c>
      <c r="I56" s="849"/>
      <c r="J56" s="849"/>
      <c r="K56" s="837">
        <v>0</v>
      </c>
      <c r="L56" s="849">
        <v>1</v>
      </c>
      <c r="M56" s="850">
        <v>184.74</v>
      </c>
    </row>
    <row r="57" spans="1:13" ht="14.4" customHeight="1" x14ac:dyDescent="0.3">
      <c r="A57" s="831" t="s">
        <v>2490</v>
      </c>
      <c r="B57" s="832" t="s">
        <v>1941</v>
      </c>
      <c r="C57" s="832" t="s">
        <v>1950</v>
      </c>
      <c r="D57" s="832" t="s">
        <v>866</v>
      </c>
      <c r="E57" s="832" t="s">
        <v>1951</v>
      </c>
      <c r="F57" s="849"/>
      <c r="G57" s="849"/>
      <c r="H57" s="837">
        <v>0</v>
      </c>
      <c r="I57" s="849">
        <v>1</v>
      </c>
      <c r="J57" s="849">
        <v>490.89</v>
      </c>
      <c r="K57" s="837">
        <v>1</v>
      </c>
      <c r="L57" s="849">
        <v>1</v>
      </c>
      <c r="M57" s="850">
        <v>490.89</v>
      </c>
    </row>
    <row r="58" spans="1:13" ht="14.4" customHeight="1" x14ac:dyDescent="0.3">
      <c r="A58" s="831" t="s">
        <v>2490</v>
      </c>
      <c r="B58" s="832" t="s">
        <v>1941</v>
      </c>
      <c r="C58" s="832" t="s">
        <v>1944</v>
      </c>
      <c r="D58" s="832" t="s">
        <v>866</v>
      </c>
      <c r="E58" s="832" t="s">
        <v>1945</v>
      </c>
      <c r="F58" s="849"/>
      <c r="G58" s="849"/>
      <c r="H58" s="837">
        <v>0</v>
      </c>
      <c r="I58" s="849">
        <v>3</v>
      </c>
      <c r="J58" s="849">
        <v>2771.2200000000003</v>
      </c>
      <c r="K58" s="837">
        <v>1</v>
      </c>
      <c r="L58" s="849">
        <v>3</v>
      </c>
      <c r="M58" s="850">
        <v>2771.2200000000003</v>
      </c>
    </row>
    <row r="59" spans="1:13" ht="14.4" customHeight="1" x14ac:dyDescent="0.3">
      <c r="A59" s="831" t="s">
        <v>2490</v>
      </c>
      <c r="B59" s="832" t="s">
        <v>1952</v>
      </c>
      <c r="C59" s="832" t="s">
        <v>2799</v>
      </c>
      <c r="D59" s="832" t="s">
        <v>2800</v>
      </c>
      <c r="E59" s="832" t="s">
        <v>2801</v>
      </c>
      <c r="F59" s="849">
        <v>1</v>
      </c>
      <c r="G59" s="849">
        <v>300.33</v>
      </c>
      <c r="H59" s="837">
        <v>1</v>
      </c>
      <c r="I59" s="849"/>
      <c r="J59" s="849"/>
      <c r="K59" s="837">
        <v>0</v>
      </c>
      <c r="L59" s="849">
        <v>1</v>
      </c>
      <c r="M59" s="850">
        <v>300.33</v>
      </c>
    </row>
    <row r="60" spans="1:13" ht="14.4" customHeight="1" x14ac:dyDescent="0.3">
      <c r="A60" s="831" t="s">
        <v>2490</v>
      </c>
      <c r="B60" s="832" t="s">
        <v>1952</v>
      </c>
      <c r="C60" s="832" t="s">
        <v>1956</v>
      </c>
      <c r="D60" s="832" t="s">
        <v>1954</v>
      </c>
      <c r="E60" s="832" t="s">
        <v>1957</v>
      </c>
      <c r="F60" s="849"/>
      <c r="G60" s="849"/>
      <c r="H60" s="837">
        <v>0</v>
      </c>
      <c r="I60" s="849">
        <v>1</v>
      </c>
      <c r="J60" s="849">
        <v>186.87</v>
      </c>
      <c r="K60" s="837">
        <v>1</v>
      </c>
      <c r="L60" s="849">
        <v>1</v>
      </c>
      <c r="M60" s="850">
        <v>186.87</v>
      </c>
    </row>
    <row r="61" spans="1:13" ht="14.4" customHeight="1" x14ac:dyDescent="0.3">
      <c r="A61" s="831" t="s">
        <v>2490</v>
      </c>
      <c r="B61" s="832" t="s">
        <v>1961</v>
      </c>
      <c r="C61" s="832" t="s">
        <v>2895</v>
      </c>
      <c r="D61" s="832" t="s">
        <v>2896</v>
      </c>
      <c r="E61" s="832" t="s">
        <v>1964</v>
      </c>
      <c r="F61" s="849">
        <v>1</v>
      </c>
      <c r="G61" s="849">
        <v>160.1</v>
      </c>
      <c r="H61" s="837">
        <v>1</v>
      </c>
      <c r="I61" s="849"/>
      <c r="J61" s="849"/>
      <c r="K61" s="837">
        <v>0</v>
      </c>
      <c r="L61" s="849">
        <v>1</v>
      </c>
      <c r="M61" s="850">
        <v>160.1</v>
      </c>
    </row>
    <row r="62" spans="1:13" ht="14.4" customHeight="1" x14ac:dyDescent="0.3">
      <c r="A62" s="831" t="s">
        <v>2490</v>
      </c>
      <c r="B62" s="832" t="s">
        <v>3532</v>
      </c>
      <c r="C62" s="832" t="s">
        <v>2741</v>
      </c>
      <c r="D62" s="832" t="s">
        <v>2742</v>
      </c>
      <c r="E62" s="832" t="s">
        <v>2743</v>
      </c>
      <c r="F62" s="849"/>
      <c r="G62" s="849"/>
      <c r="H62" s="837">
        <v>0</v>
      </c>
      <c r="I62" s="849">
        <v>1</v>
      </c>
      <c r="J62" s="849">
        <v>300.31</v>
      </c>
      <c r="K62" s="837">
        <v>1</v>
      </c>
      <c r="L62" s="849">
        <v>1</v>
      </c>
      <c r="M62" s="850">
        <v>300.31</v>
      </c>
    </row>
    <row r="63" spans="1:13" ht="14.4" customHeight="1" x14ac:dyDescent="0.3">
      <c r="A63" s="831" t="s">
        <v>2490</v>
      </c>
      <c r="B63" s="832" t="s">
        <v>1978</v>
      </c>
      <c r="C63" s="832" t="s">
        <v>1980</v>
      </c>
      <c r="D63" s="832" t="s">
        <v>874</v>
      </c>
      <c r="E63" s="832" t="s">
        <v>1981</v>
      </c>
      <c r="F63" s="849"/>
      <c r="G63" s="849"/>
      <c r="H63" s="837">
        <v>0</v>
      </c>
      <c r="I63" s="849">
        <v>3</v>
      </c>
      <c r="J63" s="849">
        <v>127.53</v>
      </c>
      <c r="K63" s="837">
        <v>1</v>
      </c>
      <c r="L63" s="849">
        <v>3</v>
      </c>
      <c r="M63" s="850">
        <v>127.53</v>
      </c>
    </row>
    <row r="64" spans="1:13" ht="14.4" customHeight="1" x14ac:dyDescent="0.3">
      <c r="A64" s="831" t="s">
        <v>2490</v>
      </c>
      <c r="B64" s="832" t="s">
        <v>1993</v>
      </c>
      <c r="C64" s="832" t="s">
        <v>2858</v>
      </c>
      <c r="D64" s="832" t="s">
        <v>1294</v>
      </c>
      <c r="E64" s="832" t="s">
        <v>1995</v>
      </c>
      <c r="F64" s="849">
        <v>1</v>
      </c>
      <c r="G64" s="849">
        <v>41.32</v>
      </c>
      <c r="H64" s="837">
        <v>1</v>
      </c>
      <c r="I64" s="849"/>
      <c r="J64" s="849"/>
      <c r="K64" s="837">
        <v>0</v>
      </c>
      <c r="L64" s="849">
        <v>1</v>
      </c>
      <c r="M64" s="850">
        <v>41.32</v>
      </c>
    </row>
    <row r="65" spans="1:13" ht="14.4" customHeight="1" x14ac:dyDescent="0.3">
      <c r="A65" s="831" t="s">
        <v>2490</v>
      </c>
      <c r="B65" s="832" t="s">
        <v>1993</v>
      </c>
      <c r="C65" s="832" t="s">
        <v>1996</v>
      </c>
      <c r="D65" s="832" t="s">
        <v>667</v>
      </c>
      <c r="E65" s="832" t="s">
        <v>668</v>
      </c>
      <c r="F65" s="849"/>
      <c r="G65" s="849"/>
      <c r="H65" s="837">
        <v>0</v>
      </c>
      <c r="I65" s="849">
        <v>3</v>
      </c>
      <c r="J65" s="849">
        <v>31.950000000000003</v>
      </c>
      <c r="K65" s="837">
        <v>1</v>
      </c>
      <c r="L65" s="849">
        <v>3</v>
      </c>
      <c r="M65" s="850">
        <v>31.950000000000003</v>
      </c>
    </row>
    <row r="66" spans="1:13" ht="14.4" customHeight="1" x14ac:dyDescent="0.3">
      <c r="A66" s="831" t="s">
        <v>2490</v>
      </c>
      <c r="B66" s="832" t="s">
        <v>1993</v>
      </c>
      <c r="C66" s="832" t="s">
        <v>2859</v>
      </c>
      <c r="D66" s="832" t="s">
        <v>667</v>
      </c>
      <c r="E66" s="832" t="s">
        <v>671</v>
      </c>
      <c r="F66" s="849"/>
      <c r="G66" s="849"/>
      <c r="H66" s="837">
        <v>0</v>
      </c>
      <c r="I66" s="849">
        <v>6</v>
      </c>
      <c r="J66" s="849">
        <v>105.35999999999999</v>
      </c>
      <c r="K66" s="837">
        <v>1</v>
      </c>
      <c r="L66" s="849">
        <v>6</v>
      </c>
      <c r="M66" s="850">
        <v>105.35999999999999</v>
      </c>
    </row>
    <row r="67" spans="1:13" ht="14.4" customHeight="1" x14ac:dyDescent="0.3">
      <c r="A67" s="831" t="s">
        <v>2490</v>
      </c>
      <c r="B67" s="832" t="s">
        <v>1999</v>
      </c>
      <c r="C67" s="832" t="s">
        <v>2000</v>
      </c>
      <c r="D67" s="832" t="s">
        <v>2001</v>
      </c>
      <c r="E67" s="832" t="s">
        <v>2002</v>
      </c>
      <c r="F67" s="849"/>
      <c r="G67" s="849"/>
      <c r="H67" s="837">
        <v>0</v>
      </c>
      <c r="I67" s="849">
        <v>3</v>
      </c>
      <c r="J67" s="849">
        <v>196.62</v>
      </c>
      <c r="K67" s="837">
        <v>1</v>
      </c>
      <c r="L67" s="849">
        <v>3</v>
      </c>
      <c r="M67" s="850">
        <v>196.62</v>
      </c>
    </row>
    <row r="68" spans="1:13" ht="14.4" customHeight="1" x14ac:dyDescent="0.3">
      <c r="A68" s="831" t="s">
        <v>2490</v>
      </c>
      <c r="B68" s="832" t="s">
        <v>1999</v>
      </c>
      <c r="C68" s="832" t="s">
        <v>2373</v>
      </c>
      <c r="D68" s="832" t="s">
        <v>2001</v>
      </c>
      <c r="E68" s="832" t="s">
        <v>2374</v>
      </c>
      <c r="F68" s="849"/>
      <c r="G68" s="849"/>
      <c r="H68" s="837">
        <v>0</v>
      </c>
      <c r="I68" s="849">
        <v>2</v>
      </c>
      <c r="J68" s="849">
        <v>458.76</v>
      </c>
      <c r="K68" s="837">
        <v>1</v>
      </c>
      <c r="L68" s="849">
        <v>2</v>
      </c>
      <c r="M68" s="850">
        <v>458.76</v>
      </c>
    </row>
    <row r="69" spans="1:13" ht="14.4" customHeight="1" x14ac:dyDescent="0.3">
      <c r="A69" s="831" t="s">
        <v>2490</v>
      </c>
      <c r="B69" s="832" t="s">
        <v>2003</v>
      </c>
      <c r="C69" s="832" t="s">
        <v>2005</v>
      </c>
      <c r="D69" s="832" t="s">
        <v>1501</v>
      </c>
      <c r="E69" s="832" t="s">
        <v>2006</v>
      </c>
      <c r="F69" s="849"/>
      <c r="G69" s="849"/>
      <c r="H69" s="837">
        <v>0</v>
      </c>
      <c r="I69" s="849">
        <v>1</v>
      </c>
      <c r="J69" s="849">
        <v>35.11</v>
      </c>
      <c r="K69" s="837">
        <v>1</v>
      </c>
      <c r="L69" s="849">
        <v>1</v>
      </c>
      <c r="M69" s="850">
        <v>35.11</v>
      </c>
    </row>
    <row r="70" spans="1:13" ht="14.4" customHeight="1" x14ac:dyDescent="0.3">
      <c r="A70" s="831" t="s">
        <v>2490</v>
      </c>
      <c r="B70" s="832" t="s">
        <v>2003</v>
      </c>
      <c r="C70" s="832" t="s">
        <v>2706</v>
      </c>
      <c r="D70" s="832" t="s">
        <v>2518</v>
      </c>
      <c r="E70" s="832" t="s">
        <v>2707</v>
      </c>
      <c r="F70" s="849">
        <v>1</v>
      </c>
      <c r="G70" s="849">
        <v>105.32</v>
      </c>
      <c r="H70" s="837">
        <v>1</v>
      </c>
      <c r="I70" s="849"/>
      <c r="J70" s="849"/>
      <c r="K70" s="837">
        <v>0</v>
      </c>
      <c r="L70" s="849">
        <v>1</v>
      </c>
      <c r="M70" s="850">
        <v>105.32</v>
      </c>
    </row>
    <row r="71" spans="1:13" ht="14.4" customHeight="1" x14ac:dyDescent="0.3">
      <c r="A71" s="831" t="s">
        <v>2490</v>
      </c>
      <c r="B71" s="832" t="s">
        <v>2003</v>
      </c>
      <c r="C71" s="832" t="s">
        <v>2708</v>
      </c>
      <c r="D71" s="832" t="s">
        <v>2709</v>
      </c>
      <c r="E71" s="832" t="s">
        <v>2710</v>
      </c>
      <c r="F71" s="849">
        <v>1</v>
      </c>
      <c r="G71" s="849">
        <v>16.38</v>
      </c>
      <c r="H71" s="837">
        <v>1</v>
      </c>
      <c r="I71" s="849"/>
      <c r="J71" s="849"/>
      <c r="K71" s="837">
        <v>0</v>
      </c>
      <c r="L71" s="849">
        <v>1</v>
      </c>
      <c r="M71" s="850">
        <v>16.38</v>
      </c>
    </row>
    <row r="72" spans="1:13" ht="14.4" customHeight="1" x14ac:dyDescent="0.3">
      <c r="A72" s="831" t="s">
        <v>2490</v>
      </c>
      <c r="B72" s="832" t="s">
        <v>2003</v>
      </c>
      <c r="C72" s="832" t="s">
        <v>2711</v>
      </c>
      <c r="D72" s="832" t="s">
        <v>2712</v>
      </c>
      <c r="E72" s="832" t="s">
        <v>2006</v>
      </c>
      <c r="F72" s="849">
        <v>9</v>
      </c>
      <c r="G72" s="849">
        <v>315.99</v>
      </c>
      <c r="H72" s="837">
        <v>1</v>
      </c>
      <c r="I72" s="849"/>
      <c r="J72" s="849"/>
      <c r="K72" s="837">
        <v>0</v>
      </c>
      <c r="L72" s="849">
        <v>9</v>
      </c>
      <c r="M72" s="850">
        <v>315.99</v>
      </c>
    </row>
    <row r="73" spans="1:13" ht="14.4" customHeight="1" x14ac:dyDescent="0.3">
      <c r="A73" s="831" t="s">
        <v>2490</v>
      </c>
      <c r="B73" s="832" t="s">
        <v>2003</v>
      </c>
      <c r="C73" s="832" t="s">
        <v>2004</v>
      </c>
      <c r="D73" s="832" t="s">
        <v>1501</v>
      </c>
      <c r="E73" s="832" t="s">
        <v>685</v>
      </c>
      <c r="F73" s="849"/>
      <c r="G73" s="849"/>
      <c r="H73" s="837">
        <v>0</v>
      </c>
      <c r="I73" s="849">
        <v>9</v>
      </c>
      <c r="J73" s="849">
        <v>158.03999999999996</v>
      </c>
      <c r="K73" s="837">
        <v>1</v>
      </c>
      <c r="L73" s="849">
        <v>9</v>
      </c>
      <c r="M73" s="850">
        <v>158.03999999999996</v>
      </c>
    </row>
    <row r="74" spans="1:13" ht="14.4" customHeight="1" x14ac:dyDescent="0.3">
      <c r="A74" s="831" t="s">
        <v>2490</v>
      </c>
      <c r="B74" s="832" t="s">
        <v>3533</v>
      </c>
      <c r="C74" s="832" t="s">
        <v>2861</v>
      </c>
      <c r="D74" s="832" t="s">
        <v>2862</v>
      </c>
      <c r="E74" s="832" t="s">
        <v>2379</v>
      </c>
      <c r="F74" s="849">
        <v>1</v>
      </c>
      <c r="G74" s="849">
        <v>105.32</v>
      </c>
      <c r="H74" s="837">
        <v>1</v>
      </c>
      <c r="I74" s="849"/>
      <c r="J74" s="849"/>
      <c r="K74" s="837">
        <v>0</v>
      </c>
      <c r="L74" s="849">
        <v>1</v>
      </c>
      <c r="M74" s="850">
        <v>105.32</v>
      </c>
    </row>
    <row r="75" spans="1:13" ht="14.4" customHeight="1" x14ac:dyDescent="0.3">
      <c r="A75" s="831" t="s">
        <v>2490</v>
      </c>
      <c r="B75" s="832" t="s">
        <v>2017</v>
      </c>
      <c r="C75" s="832" t="s">
        <v>2378</v>
      </c>
      <c r="D75" s="832" t="s">
        <v>2019</v>
      </c>
      <c r="E75" s="832" t="s">
        <v>2379</v>
      </c>
      <c r="F75" s="849"/>
      <c r="G75" s="849"/>
      <c r="H75" s="837">
        <v>0</v>
      </c>
      <c r="I75" s="849">
        <v>2</v>
      </c>
      <c r="J75" s="849">
        <v>186.54</v>
      </c>
      <c r="K75" s="837">
        <v>1</v>
      </c>
      <c r="L75" s="849">
        <v>2</v>
      </c>
      <c r="M75" s="850">
        <v>186.54</v>
      </c>
    </row>
    <row r="76" spans="1:13" ht="14.4" customHeight="1" x14ac:dyDescent="0.3">
      <c r="A76" s="831" t="s">
        <v>2490</v>
      </c>
      <c r="B76" s="832" t="s">
        <v>2017</v>
      </c>
      <c r="C76" s="832" t="s">
        <v>2018</v>
      </c>
      <c r="D76" s="832" t="s">
        <v>2019</v>
      </c>
      <c r="E76" s="832" t="s">
        <v>2020</v>
      </c>
      <c r="F76" s="849"/>
      <c r="G76" s="849"/>
      <c r="H76" s="837">
        <v>0</v>
      </c>
      <c r="I76" s="849">
        <v>1</v>
      </c>
      <c r="J76" s="849">
        <v>31.09</v>
      </c>
      <c r="K76" s="837">
        <v>1</v>
      </c>
      <c r="L76" s="849">
        <v>1</v>
      </c>
      <c r="M76" s="850">
        <v>31.09</v>
      </c>
    </row>
    <row r="77" spans="1:13" ht="14.4" customHeight="1" x14ac:dyDescent="0.3">
      <c r="A77" s="831" t="s">
        <v>2490</v>
      </c>
      <c r="B77" s="832" t="s">
        <v>2017</v>
      </c>
      <c r="C77" s="832" t="s">
        <v>2697</v>
      </c>
      <c r="D77" s="832" t="s">
        <v>2698</v>
      </c>
      <c r="E77" s="832" t="s">
        <v>2020</v>
      </c>
      <c r="F77" s="849">
        <v>3</v>
      </c>
      <c r="G77" s="849">
        <v>0</v>
      </c>
      <c r="H77" s="837"/>
      <c r="I77" s="849"/>
      <c r="J77" s="849"/>
      <c r="K77" s="837"/>
      <c r="L77" s="849">
        <v>3</v>
      </c>
      <c r="M77" s="850">
        <v>0</v>
      </c>
    </row>
    <row r="78" spans="1:13" ht="14.4" customHeight="1" x14ac:dyDescent="0.3">
      <c r="A78" s="831" t="s">
        <v>2490</v>
      </c>
      <c r="B78" s="832" t="s">
        <v>3530</v>
      </c>
      <c r="C78" s="832" t="s">
        <v>2619</v>
      </c>
      <c r="D78" s="832" t="s">
        <v>2620</v>
      </c>
      <c r="E78" s="832" t="s">
        <v>2621</v>
      </c>
      <c r="F78" s="849"/>
      <c r="G78" s="849"/>
      <c r="H78" s="837">
        <v>0</v>
      </c>
      <c r="I78" s="849">
        <v>3</v>
      </c>
      <c r="J78" s="849">
        <v>93.27</v>
      </c>
      <c r="K78" s="837">
        <v>1</v>
      </c>
      <c r="L78" s="849">
        <v>3</v>
      </c>
      <c r="M78" s="850">
        <v>93.27</v>
      </c>
    </row>
    <row r="79" spans="1:13" ht="14.4" customHeight="1" x14ac:dyDescent="0.3">
      <c r="A79" s="831" t="s">
        <v>2490</v>
      </c>
      <c r="B79" s="832" t="s">
        <v>3530</v>
      </c>
      <c r="C79" s="832" t="s">
        <v>2866</v>
      </c>
      <c r="D79" s="832" t="s">
        <v>2867</v>
      </c>
      <c r="E79" s="832" t="s">
        <v>2868</v>
      </c>
      <c r="F79" s="849">
        <v>1</v>
      </c>
      <c r="G79" s="849">
        <v>101.56</v>
      </c>
      <c r="H79" s="837">
        <v>1</v>
      </c>
      <c r="I79" s="849"/>
      <c r="J79" s="849"/>
      <c r="K79" s="837">
        <v>0</v>
      </c>
      <c r="L79" s="849">
        <v>1</v>
      </c>
      <c r="M79" s="850">
        <v>101.56</v>
      </c>
    </row>
    <row r="80" spans="1:13" ht="14.4" customHeight="1" x14ac:dyDescent="0.3">
      <c r="A80" s="831" t="s">
        <v>2490</v>
      </c>
      <c r="B80" s="832" t="s">
        <v>2026</v>
      </c>
      <c r="C80" s="832" t="s">
        <v>2028</v>
      </c>
      <c r="D80" s="832" t="s">
        <v>1160</v>
      </c>
      <c r="E80" s="832" t="s">
        <v>2029</v>
      </c>
      <c r="F80" s="849"/>
      <c r="G80" s="849"/>
      <c r="H80" s="837">
        <v>0</v>
      </c>
      <c r="I80" s="849">
        <v>1</v>
      </c>
      <c r="J80" s="849">
        <v>143.09</v>
      </c>
      <c r="K80" s="837">
        <v>1</v>
      </c>
      <c r="L80" s="849">
        <v>1</v>
      </c>
      <c r="M80" s="850">
        <v>143.09</v>
      </c>
    </row>
    <row r="81" spans="1:13" ht="14.4" customHeight="1" x14ac:dyDescent="0.3">
      <c r="A81" s="831" t="s">
        <v>2490</v>
      </c>
      <c r="B81" s="832" t="s">
        <v>2030</v>
      </c>
      <c r="C81" s="832" t="s">
        <v>2033</v>
      </c>
      <c r="D81" s="832" t="s">
        <v>2032</v>
      </c>
      <c r="E81" s="832" t="s">
        <v>2034</v>
      </c>
      <c r="F81" s="849"/>
      <c r="G81" s="849"/>
      <c r="H81" s="837">
        <v>0</v>
      </c>
      <c r="I81" s="849">
        <v>7</v>
      </c>
      <c r="J81" s="849">
        <v>72.38</v>
      </c>
      <c r="K81" s="837">
        <v>1</v>
      </c>
      <c r="L81" s="849">
        <v>7</v>
      </c>
      <c r="M81" s="850">
        <v>72.38</v>
      </c>
    </row>
    <row r="82" spans="1:13" ht="14.4" customHeight="1" x14ac:dyDescent="0.3">
      <c r="A82" s="831" t="s">
        <v>2490</v>
      </c>
      <c r="B82" s="832" t="s">
        <v>2030</v>
      </c>
      <c r="C82" s="832" t="s">
        <v>2035</v>
      </c>
      <c r="D82" s="832" t="s">
        <v>2032</v>
      </c>
      <c r="E82" s="832" t="s">
        <v>2036</v>
      </c>
      <c r="F82" s="849"/>
      <c r="G82" s="849"/>
      <c r="H82" s="837">
        <v>0</v>
      </c>
      <c r="I82" s="849">
        <v>15</v>
      </c>
      <c r="J82" s="849">
        <v>238.5</v>
      </c>
      <c r="K82" s="837">
        <v>1</v>
      </c>
      <c r="L82" s="849">
        <v>15</v>
      </c>
      <c r="M82" s="850">
        <v>238.5</v>
      </c>
    </row>
    <row r="83" spans="1:13" ht="14.4" customHeight="1" x14ac:dyDescent="0.3">
      <c r="A83" s="831" t="s">
        <v>2490</v>
      </c>
      <c r="B83" s="832" t="s">
        <v>2030</v>
      </c>
      <c r="C83" s="832" t="s">
        <v>2037</v>
      </c>
      <c r="D83" s="832" t="s">
        <v>2032</v>
      </c>
      <c r="E83" s="832" t="s">
        <v>2020</v>
      </c>
      <c r="F83" s="849"/>
      <c r="G83" s="849"/>
      <c r="H83" s="837">
        <v>0</v>
      </c>
      <c r="I83" s="849">
        <v>4</v>
      </c>
      <c r="J83" s="849">
        <v>190.8</v>
      </c>
      <c r="K83" s="837">
        <v>1</v>
      </c>
      <c r="L83" s="849">
        <v>4</v>
      </c>
      <c r="M83" s="850">
        <v>190.8</v>
      </c>
    </row>
    <row r="84" spans="1:13" ht="14.4" customHeight="1" x14ac:dyDescent="0.3">
      <c r="A84" s="831" t="s">
        <v>2490</v>
      </c>
      <c r="B84" s="832" t="s">
        <v>2046</v>
      </c>
      <c r="C84" s="832" t="s">
        <v>2384</v>
      </c>
      <c r="D84" s="832" t="s">
        <v>2048</v>
      </c>
      <c r="E84" s="832" t="s">
        <v>2385</v>
      </c>
      <c r="F84" s="849"/>
      <c r="G84" s="849"/>
      <c r="H84" s="837">
        <v>0</v>
      </c>
      <c r="I84" s="849">
        <v>1</v>
      </c>
      <c r="J84" s="849">
        <v>352.37</v>
      </c>
      <c r="K84" s="837">
        <v>1</v>
      </c>
      <c r="L84" s="849">
        <v>1</v>
      </c>
      <c r="M84" s="850">
        <v>352.37</v>
      </c>
    </row>
    <row r="85" spans="1:13" ht="14.4" customHeight="1" x14ac:dyDescent="0.3">
      <c r="A85" s="831" t="s">
        <v>2490</v>
      </c>
      <c r="B85" s="832" t="s">
        <v>2064</v>
      </c>
      <c r="C85" s="832" t="s">
        <v>2830</v>
      </c>
      <c r="D85" s="832" t="s">
        <v>2831</v>
      </c>
      <c r="E85" s="832" t="s">
        <v>2832</v>
      </c>
      <c r="F85" s="849">
        <v>6</v>
      </c>
      <c r="G85" s="849">
        <v>367.44</v>
      </c>
      <c r="H85" s="837">
        <v>1</v>
      </c>
      <c r="I85" s="849"/>
      <c r="J85" s="849"/>
      <c r="K85" s="837">
        <v>0</v>
      </c>
      <c r="L85" s="849">
        <v>6</v>
      </c>
      <c r="M85" s="850">
        <v>367.44</v>
      </c>
    </row>
    <row r="86" spans="1:13" ht="14.4" customHeight="1" x14ac:dyDescent="0.3">
      <c r="A86" s="831" t="s">
        <v>2490</v>
      </c>
      <c r="B86" s="832" t="s">
        <v>2064</v>
      </c>
      <c r="C86" s="832" t="s">
        <v>2833</v>
      </c>
      <c r="D86" s="832" t="s">
        <v>2831</v>
      </c>
      <c r="E86" s="832" t="s">
        <v>2834</v>
      </c>
      <c r="F86" s="849">
        <v>3</v>
      </c>
      <c r="G86" s="849">
        <v>146.52000000000001</v>
      </c>
      <c r="H86" s="837">
        <v>1</v>
      </c>
      <c r="I86" s="849"/>
      <c r="J86" s="849"/>
      <c r="K86" s="837">
        <v>0</v>
      </c>
      <c r="L86" s="849">
        <v>3</v>
      </c>
      <c r="M86" s="850">
        <v>146.52000000000001</v>
      </c>
    </row>
    <row r="87" spans="1:13" ht="14.4" customHeight="1" x14ac:dyDescent="0.3">
      <c r="A87" s="831" t="s">
        <v>2490</v>
      </c>
      <c r="B87" s="832" t="s">
        <v>2407</v>
      </c>
      <c r="C87" s="832" t="s">
        <v>2934</v>
      </c>
      <c r="D87" s="832" t="s">
        <v>2935</v>
      </c>
      <c r="E87" s="832" t="s">
        <v>2936</v>
      </c>
      <c r="F87" s="849">
        <v>3</v>
      </c>
      <c r="G87" s="849">
        <v>290.39999999999998</v>
      </c>
      <c r="H87" s="837">
        <v>1</v>
      </c>
      <c r="I87" s="849"/>
      <c r="J87" s="849"/>
      <c r="K87" s="837">
        <v>0</v>
      </c>
      <c r="L87" s="849">
        <v>3</v>
      </c>
      <c r="M87" s="850">
        <v>290.39999999999998</v>
      </c>
    </row>
    <row r="88" spans="1:13" ht="14.4" customHeight="1" x14ac:dyDescent="0.3">
      <c r="A88" s="831" t="s">
        <v>2490</v>
      </c>
      <c r="B88" s="832" t="s">
        <v>2407</v>
      </c>
      <c r="C88" s="832" t="s">
        <v>2937</v>
      </c>
      <c r="D88" s="832" t="s">
        <v>2935</v>
      </c>
      <c r="E88" s="832" t="s">
        <v>2938</v>
      </c>
      <c r="F88" s="849">
        <v>1</v>
      </c>
      <c r="G88" s="849">
        <v>80.94</v>
      </c>
      <c r="H88" s="837">
        <v>1</v>
      </c>
      <c r="I88" s="849"/>
      <c r="J88" s="849"/>
      <c r="K88" s="837">
        <v>0</v>
      </c>
      <c r="L88" s="849">
        <v>1</v>
      </c>
      <c r="M88" s="850">
        <v>80.94</v>
      </c>
    </row>
    <row r="89" spans="1:13" ht="14.4" customHeight="1" x14ac:dyDescent="0.3">
      <c r="A89" s="831" t="s">
        <v>2490</v>
      </c>
      <c r="B89" s="832" t="s">
        <v>2071</v>
      </c>
      <c r="C89" s="832" t="s">
        <v>2925</v>
      </c>
      <c r="D89" s="832" t="s">
        <v>1197</v>
      </c>
      <c r="E89" s="832" t="s">
        <v>2926</v>
      </c>
      <c r="F89" s="849"/>
      <c r="G89" s="849"/>
      <c r="H89" s="837">
        <v>0</v>
      </c>
      <c r="I89" s="849">
        <v>1</v>
      </c>
      <c r="J89" s="849">
        <v>155.30000000000001</v>
      </c>
      <c r="K89" s="837">
        <v>1</v>
      </c>
      <c r="L89" s="849">
        <v>1</v>
      </c>
      <c r="M89" s="850">
        <v>155.30000000000001</v>
      </c>
    </row>
    <row r="90" spans="1:13" ht="14.4" customHeight="1" x14ac:dyDescent="0.3">
      <c r="A90" s="831" t="s">
        <v>2490</v>
      </c>
      <c r="B90" s="832" t="s">
        <v>2076</v>
      </c>
      <c r="C90" s="832" t="s">
        <v>2699</v>
      </c>
      <c r="D90" s="832" t="s">
        <v>2078</v>
      </c>
      <c r="E90" s="832" t="s">
        <v>2700</v>
      </c>
      <c r="F90" s="849"/>
      <c r="G90" s="849"/>
      <c r="H90" s="837">
        <v>0</v>
      </c>
      <c r="I90" s="849">
        <v>3</v>
      </c>
      <c r="J90" s="849">
        <v>1290.1500000000001</v>
      </c>
      <c r="K90" s="837">
        <v>1</v>
      </c>
      <c r="L90" s="849">
        <v>3</v>
      </c>
      <c r="M90" s="850">
        <v>1290.1500000000001</v>
      </c>
    </row>
    <row r="91" spans="1:13" ht="14.4" customHeight="1" x14ac:dyDescent="0.3">
      <c r="A91" s="831" t="s">
        <v>2490</v>
      </c>
      <c r="B91" s="832" t="s">
        <v>2076</v>
      </c>
      <c r="C91" s="832" t="s">
        <v>2411</v>
      </c>
      <c r="D91" s="832" t="s">
        <v>2078</v>
      </c>
      <c r="E91" s="832" t="s">
        <v>2412</v>
      </c>
      <c r="F91" s="849"/>
      <c r="G91" s="849"/>
      <c r="H91" s="837">
        <v>0</v>
      </c>
      <c r="I91" s="849">
        <v>4</v>
      </c>
      <c r="J91" s="849">
        <v>559.08000000000004</v>
      </c>
      <c r="K91" s="837">
        <v>1</v>
      </c>
      <c r="L91" s="849">
        <v>4</v>
      </c>
      <c r="M91" s="850">
        <v>559.08000000000004</v>
      </c>
    </row>
    <row r="92" spans="1:13" ht="14.4" customHeight="1" x14ac:dyDescent="0.3">
      <c r="A92" s="831" t="s">
        <v>2490</v>
      </c>
      <c r="B92" s="832" t="s">
        <v>2076</v>
      </c>
      <c r="C92" s="832" t="s">
        <v>2413</v>
      </c>
      <c r="D92" s="832" t="s">
        <v>2078</v>
      </c>
      <c r="E92" s="832" t="s">
        <v>2414</v>
      </c>
      <c r="F92" s="849"/>
      <c r="G92" s="849"/>
      <c r="H92" s="837">
        <v>0</v>
      </c>
      <c r="I92" s="849">
        <v>4</v>
      </c>
      <c r="J92" s="849">
        <v>1118.1199999999999</v>
      </c>
      <c r="K92" s="837">
        <v>1</v>
      </c>
      <c r="L92" s="849">
        <v>4</v>
      </c>
      <c r="M92" s="850">
        <v>1118.1199999999999</v>
      </c>
    </row>
    <row r="93" spans="1:13" ht="14.4" customHeight="1" x14ac:dyDescent="0.3">
      <c r="A93" s="831" t="s">
        <v>2490</v>
      </c>
      <c r="B93" s="832" t="s">
        <v>2076</v>
      </c>
      <c r="C93" s="832" t="s">
        <v>2701</v>
      </c>
      <c r="D93" s="832" t="s">
        <v>2702</v>
      </c>
      <c r="E93" s="832" t="s">
        <v>730</v>
      </c>
      <c r="F93" s="849">
        <v>6</v>
      </c>
      <c r="G93" s="849">
        <v>316.35000000000002</v>
      </c>
      <c r="H93" s="837">
        <v>1</v>
      </c>
      <c r="I93" s="849"/>
      <c r="J93" s="849"/>
      <c r="K93" s="837">
        <v>0</v>
      </c>
      <c r="L93" s="849">
        <v>6</v>
      </c>
      <c r="M93" s="850">
        <v>316.35000000000002</v>
      </c>
    </row>
    <row r="94" spans="1:13" ht="14.4" customHeight="1" x14ac:dyDescent="0.3">
      <c r="A94" s="831" t="s">
        <v>2490</v>
      </c>
      <c r="B94" s="832" t="s">
        <v>2076</v>
      </c>
      <c r="C94" s="832" t="s">
        <v>2703</v>
      </c>
      <c r="D94" s="832" t="s">
        <v>2704</v>
      </c>
      <c r="E94" s="832" t="s">
        <v>2705</v>
      </c>
      <c r="F94" s="849">
        <v>1</v>
      </c>
      <c r="G94" s="849">
        <v>279.52999999999997</v>
      </c>
      <c r="H94" s="837">
        <v>1</v>
      </c>
      <c r="I94" s="849"/>
      <c r="J94" s="849"/>
      <c r="K94" s="837">
        <v>0</v>
      </c>
      <c r="L94" s="849">
        <v>1</v>
      </c>
      <c r="M94" s="850">
        <v>279.52999999999997</v>
      </c>
    </row>
    <row r="95" spans="1:13" ht="14.4" customHeight="1" x14ac:dyDescent="0.3">
      <c r="A95" s="831" t="s">
        <v>2490</v>
      </c>
      <c r="B95" s="832" t="s">
        <v>2084</v>
      </c>
      <c r="C95" s="832" t="s">
        <v>2914</v>
      </c>
      <c r="D95" s="832" t="s">
        <v>2635</v>
      </c>
      <c r="E95" s="832" t="s">
        <v>2705</v>
      </c>
      <c r="F95" s="849">
        <v>3</v>
      </c>
      <c r="G95" s="849">
        <v>1290.1500000000001</v>
      </c>
      <c r="H95" s="837">
        <v>1</v>
      </c>
      <c r="I95" s="849"/>
      <c r="J95" s="849"/>
      <c r="K95" s="837">
        <v>0</v>
      </c>
      <c r="L95" s="849">
        <v>3</v>
      </c>
      <c r="M95" s="850">
        <v>1290.1500000000001</v>
      </c>
    </row>
    <row r="96" spans="1:13" ht="14.4" customHeight="1" x14ac:dyDescent="0.3">
      <c r="A96" s="831" t="s">
        <v>2490</v>
      </c>
      <c r="B96" s="832" t="s">
        <v>2417</v>
      </c>
      <c r="C96" s="832" t="s">
        <v>2753</v>
      </c>
      <c r="D96" s="832" t="s">
        <v>1612</v>
      </c>
      <c r="E96" s="832" t="s">
        <v>2754</v>
      </c>
      <c r="F96" s="849"/>
      <c r="G96" s="849"/>
      <c r="H96" s="837">
        <v>0</v>
      </c>
      <c r="I96" s="849">
        <v>1</v>
      </c>
      <c r="J96" s="849">
        <v>556.04</v>
      </c>
      <c r="K96" s="837">
        <v>1</v>
      </c>
      <c r="L96" s="849">
        <v>1</v>
      </c>
      <c r="M96" s="850">
        <v>556.04</v>
      </c>
    </row>
    <row r="97" spans="1:13" ht="14.4" customHeight="1" x14ac:dyDescent="0.3">
      <c r="A97" s="831" t="s">
        <v>2490</v>
      </c>
      <c r="B97" s="832" t="s">
        <v>2093</v>
      </c>
      <c r="C97" s="832" t="s">
        <v>2854</v>
      </c>
      <c r="D97" s="832" t="s">
        <v>2855</v>
      </c>
      <c r="E97" s="832" t="s">
        <v>2856</v>
      </c>
      <c r="F97" s="849"/>
      <c r="G97" s="849"/>
      <c r="H97" s="837">
        <v>0</v>
      </c>
      <c r="I97" s="849">
        <v>3</v>
      </c>
      <c r="J97" s="849">
        <v>98.609999999999985</v>
      </c>
      <c r="K97" s="837">
        <v>1</v>
      </c>
      <c r="L97" s="849">
        <v>3</v>
      </c>
      <c r="M97" s="850">
        <v>98.609999999999985</v>
      </c>
    </row>
    <row r="98" spans="1:13" ht="14.4" customHeight="1" x14ac:dyDescent="0.3">
      <c r="A98" s="831" t="s">
        <v>2490</v>
      </c>
      <c r="B98" s="832" t="s">
        <v>2097</v>
      </c>
      <c r="C98" s="832" t="s">
        <v>2998</v>
      </c>
      <c r="D98" s="832" t="s">
        <v>2102</v>
      </c>
      <c r="E98" s="832" t="s">
        <v>2999</v>
      </c>
      <c r="F98" s="849">
        <v>1</v>
      </c>
      <c r="G98" s="849">
        <v>84.18</v>
      </c>
      <c r="H98" s="837">
        <v>1</v>
      </c>
      <c r="I98" s="849"/>
      <c r="J98" s="849"/>
      <c r="K98" s="837">
        <v>0</v>
      </c>
      <c r="L98" s="849">
        <v>1</v>
      </c>
      <c r="M98" s="850">
        <v>84.18</v>
      </c>
    </row>
    <row r="99" spans="1:13" ht="14.4" customHeight="1" x14ac:dyDescent="0.3">
      <c r="A99" s="831" t="s">
        <v>2490</v>
      </c>
      <c r="B99" s="832" t="s">
        <v>3534</v>
      </c>
      <c r="C99" s="832" t="s">
        <v>2797</v>
      </c>
      <c r="D99" s="832" t="s">
        <v>1441</v>
      </c>
      <c r="E99" s="832" t="s">
        <v>2798</v>
      </c>
      <c r="F99" s="849">
        <v>1</v>
      </c>
      <c r="G99" s="849">
        <v>111.72</v>
      </c>
      <c r="H99" s="837">
        <v>1</v>
      </c>
      <c r="I99" s="849"/>
      <c r="J99" s="849"/>
      <c r="K99" s="837">
        <v>0</v>
      </c>
      <c r="L99" s="849">
        <v>1</v>
      </c>
      <c r="M99" s="850">
        <v>111.72</v>
      </c>
    </row>
    <row r="100" spans="1:13" ht="14.4" customHeight="1" x14ac:dyDescent="0.3">
      <c r="A100" s="831" t="s">
        <v>2490</v>
      </c>
      <c r="B100" s="832" t="s">
        <v>2152</v>
      </c>
      <c r="C100" s="832" t="s">
        <v>2847</v>
      </c>
      <c r="D100" s="832" t="s">
        <v>2154</v>
      </c>
      <c r="E100" s="832" t="s">
        <v>2848</v>
      </c>
      <c r="F100" s="849"/>
      <c r="G100" s="849"/>
      <c r="H100" s="837">
        <v>0</v>
      </c>
      <c r="I100" s="849">
        <v>1</v>
      </c>
      <c r="J100" s="849">
        <v>140.96</v>
      </c>
      <c r="K100" s="837">
        <v>1</v>
      </c>
      <c r="L100" s="849">
        <v>1</v>
      </c>
      <c r="M100" s="850">
        <v>140.96</v>
      </c>
    </row>
    <row r="101" spans="1:13" ht="14.4" customHeight="1" x14ac:dyDescent="0.3">
      <c r="A101" s="831" t="s">
        <v>2490</v>
      </c>
      <c r="B101" s="832" t="s">
        <v>2156</v>
      </c>
      <c r="C101" s="832" t="s">
        <v>2501</v>
      </c>
      <c r="D101" s="832" t="s">
        <v>2502</v>
      </c>
      <c r="E101" s="832" t="s">
        <v>2161</v>
      </c>
      <c r="F101" s="849">
        <v>1</v>
      </c>
      <c r="G101" s="849">
        <v>36.270000000000003</v>
      </c>
      <c r="H101" s="837">
        <v>1</v>
      </c>
      <c r="I101" s="849"/>
      <c r="J101" s="849"/>
      <c r="K101" s="837">
        <v>0</v>
      </c>
      <c r="L101" s="849">
        <v>1</v>
      </c>
      <c r="M101" s="850">
        <v>36.270000000000003</v>
      </c>
    </row>
    <row r="102" spans="1:13" ht="14.4" customHeight="1" x14ac:dyDescent="0.3">
      <c r="A102" s="831" t="s">
        <v>2490</v>
      </c>
      <c r="B102" s="832" t="s">
        <v>2156</v>
      </c>
      <c r="C102" s="832" t="s">
        <v>2158</v>
      </c>
      <c r="D102" s="832" t="s">
        <v>615</v>
      </c>
      <c r="E102" s="832" t="s">
        <v>617</v>
      </c>
      <c r="F102" s="849"/>
      <c r="G102" s="849"/>
      <c r="H102" s="837">
        <v>0</v>
      </c>
      <c r="I102" s="849">
        <v>12</v>
      </c>
      <c r="J102" s="849">
        <v>783.36</v>
      </c>
      <c r="K102" s="837">
        <v>1</v>
      </c>
      <c r="L102" s="849">
        <v>12</v>
      </c>
      <c r="M102" s="850">
        <v>783.36</v>
      </c>
    </row>
    <row r="103" spans="1:13" ht="14.4" customHeight="1" x14ac:dyDescent="0.3">
      <c r="A103" s="831" t="s">
        <v>2490</v>
      </c>
      <c r="B103" s="832" t="s">
        <v>2168</v>
      </c>
      <c r="C103" s="832" t="s">
        <v>2174</v>
      </c>
      <c r="D103" s="832" t="s">
        <v>2170</v>
      </c>
      <c r="E103" s="832" t="s">
        <v>2175</v>
      </c>
      <c r="F103" s="849">
        <v>2</v>
      </c>
      <c r="G103" s="849">
        <v>1938.96</v>
      </c>
      <c r="H103" s="837">
        <v>1</v>
      </c>
      <c r="I103" s="849"/>
      <c r="J103" s="849"/>
      <c r="K103" s="837">
        <v>0</v>
      </c>
      <c r="L103" s="849">
        <v>2</v>
      </c>
      <c r="M103" s="850">
        <v>1938.96</v>
      </c>
    </row>
    <row r="104" spans="1:13" ht="14.4" customHeight="1" x14ac:dyDescent="0.3">
      <c r="A104" s="831" t="s">
        <v>2490</v>
      </c>
      <c r="B104" s="832" t="s">
        <v>2180</v>
      </c>
      <c r="C104" s="832" t="s">
        <v>2181</v>
      </c>
      <c r="D104" s="832" t="s">
        <v>1110</v>
      </c>
      <c r="E104" s="832" t="s">
        <v>1112</v>
      </c>
      <c r="F104" s="849"/>
      <c r="G104" s="849"/>
      <c r="H104" s="837"/>
      <c r="I104" s="849">
        <v>15</v>
      </c>
      <c r="J104" s="849">
        <v>0</v>
      </c>
      <c r="K104" s="837"/>
      <c r="L104" s="849">
        <v>15</v>
      </c>
      <c r="M104" s="850">
        <v>0</v>
      </c>
    </row>
    <row r="105" spans="1:13" ht="14.4" customHeight="1" x14ac:dyDescent="0.3">
      <c r="A105" s="831" t="s">
        <v>2490</v>
      </c>
      <c r="B105" s="832" t="s">
        <v>2221</v>
      </c>
      <c r="C105" s="832" t="s">
        <v>2805</v>
      </c>
      <c r="D105" s="832" t="s">
        <v>2806</v>
      </c>
      <c r="E105" s="832" t="s">
        <v>2807</v>
      </c>
      <c r="F105" s="849">
        <v>1</v>
      </c>
      <c r="G105" s="849">
        <v>393.63</v>
      </c>
      <c r="H105" s="837">
        <v>1</v>
      </c>
      <c r="I105" s="849"/>
      <c r="J105" s="849"/>
      <c r="K105" s="837">
        <v>0</v>
      </c>
      <c r="L105" s="849">
        <v>1</v>
      </c>
      <c r="M105" s="850">
        <v>393.63</v>
      </c>
    </row>
    <row r="106" spans="1:13" ht="14.4" customHeight="1" x14ac:dyDescent="0.3">
      <c r="A106" s="831" t="s">
        <v>2490</v>
      </c>
      <c r="B106" s="832" t="s">
        <v>2227</v>
      </c>
      <c r="C106" s="832" t="s">
        <v>2228</v>
      </c>
      <c r="D106" s="832" t="s">
        <v>2229</v>
      </c>
      <c r="E106" s="832" t="s">
        <v>2230</v>
      </c>
      <c r="F106" s="849"/>
      <c r="G106" s="849"/>
      <c r="H106" s="837">
        <v>0</v>
      </c>
      <c r="I106" s="849">
        <v>1</v>
      </c>
      <c r="J106" s="849">
        <v>72.58</v>
      </c>
      <c r="K106" s="837">
        <v>1</v>
      </c>
      <c r="L106" s="849">
        <v>1</v>
      </c>
      <c r="M106" s="850">
        <v>72.58</v>
      </c>
    </row>
    <row r="107" spans="1:13" ht="14.4" customHeight="1" x14ac:dyDescent="0.3">
      <c r="A107" s="831" t="s">
        <v>2490</v>
      </c>
      <c r="B107" s="832" t="s">
        <v>2231</v>
      </c>
      <c r="C107" s="832" t="s">
        <v>2232</v>
      </c>
      <c r="D107" s="832" t="s">
        <v>2233</v>
      </c>
      <c r="E107" s="832" t="s">
        <v>2234</v>
      </c>
      <c r="F107" s="849"/>
      <c r="G107" s="849"/>
      <c r="H107" s="837">
        <v>0</v>
      </c>
      <c r="I107" s="849">
        <v>6</v>
      </c>
      <c r="J107" s="849">
        <v>56.400000000000006</v>
      </c>
      <c r="K107" s="837">
        <v>1</v>
      </c>
      <c r="L107" s="849">
        <v>6</v>
      </c>
      <c r="M107" s="850">
        <v>56.400000000000006</v>
      </c>
    </row>
    <row r="108" spans="1:13" ht="14.4" customHeight="1" x14ac:dyDescent="0.3">
      <c r="A108" s="831" t="s">
        <v>2490</v>
      </c>
      <c r="B108" s="832" t="s">
        <v>2231</v>
      </c>
      <c r="C108" s="832" t="s">
        <v>2235</v>
      </c>
      <c r="D108" s="832" t="s">
        <v>2233</v>
      </c>
      <c r="E108" s="832" t="s">
        <v>2236</v>
      </c>
      <c r="F108" s="849"/>
      <c r="G108" s="849"/>
      <c r="H108" s="837">
        <v>0</v>
      </c>
      <c r="I108" s="849">
        <v>5</v>
      </c>
      <c r="J108" s="849">
        <v>23.5</v>
      </c>
      <c r="K108" s="837">
        <v>1</v>
      </c>
      <c r="L108" s="849">
        <v>5</v>
      </c>
      <c r="M108" s="850">
        <v>23.5</v>
      </c>
    </row>
    <row r="109" spans="1:13" ht="14.4" customHeight="1" x14ac:dyDescent="0.3">
      <c r="A109" s="831" t="s">
        <v>2490</v>
      </c>
      <c r="B109" s="832" t="s">
        <v>2237</v>
      </c>
      <c r="C109" s="832" t="s">
        <v>2671</v>
      </c>
      <c r="D109" s="832" t="s">
        <v>1333</v>
      </c>
      <c r="E109" s="832" t="s">
        <v>2672</v>
      </c>
      <c r="F109" s="849">
        <v>6</v>
      </c>
      <c r="G109" s="849">
        <v>0</v>
      </c>
      <c r="H109" s="837"/>
      <c r="I109" s="849"/>
      <c r="J109" s="849"/>
      <c r="K109" s="837"/>
      <c r="L109" s="849">
        <v>6</v>
      </c>
      <c r="M109" s="850">
        <v>0</v>
      </c>
    </row>
    <row r="110" spans="1:13" ht="14.4" customHeight="1" x14ac:dyDescent="0.3">
      <c r="A110" s="831" t="s">
        <v>2490</v>
      </c>
      <c r="B110" s="832" t="s">
        <v>2237</v>
      </c>
      <c r="C110" s="832" t="s">
        <v>2970</v>
      </c>
      <c r="D110" s="832" t="s">
        <v>1333</v>
      </c>
      <c r="E110" s="832" t="s">
        <v>2672</v>
      </c>
      <c r="F110" s="849"/>
      <c r="G110" s="849"/>
      <c r="H110" s="837"/>
      <c r="I110" s="849">
        <v>1</v>
      </c>
      <c r="J110" s="849">
        <v>0</v>
      </c>
      <c r="K110" s="837"/>
      <c r="L110" s="849">
        <v>1</v>
      </c>
      <c r="M110" s="850">
        <v>0</v>
      </c>
    </row>
    <row r="111" spans="1:13" ht="14.4" customHeight="1" x14ac:dyDescent="0.3">
      <c r="A111" s="831" t="s">
        <v>2490</v>
      </c>
      <c r="B111" s="832" t="s">
        <v>2237</v>
      </c>
      <c r="C111" s="832" t="s">
        <v>2238</v>
      </c>
      <c r="D111" s="832" t="s">
        <v>1333</v>
      </c>
      <c r="E111" s="832" t="s">
        <v>2239</v>
      </c>
      <c r="F111" s="849"/>
      <c r="G111" s="849"/>
      <c r="H111" s="837"/>
      <c r="I111" s="849">
        <v>7</v>
      </c>
      <c r="J111" s="849">
        <v>0</v>
      </c>
      <c r="K111" s="837"/>
      <c r="L111" s="849">
        <v>7</v>
      </c>
      <c r="M111" s="850">
        <v>0</v>
      </c>
    </row>
    <row r="112" spans="1:13" ht="14.4" customHeight="1" x14ac:dyDescent="0.3">
      <c r="A112" s="831" t="s">
        <v>2490</v>
      </c>
      <c r="B112" s="832" t="s">
        <v>2237</v>
      </c>
      <c r="C112" s="832" t="s">
        <v>2971</v>
      </c>
      <c r="D112" s="832" t="s">
        <v>2972</v>
      </c>
      <c r="E112" s="832" t="s">
        <v>2672</v>
      </c>
      <c r="F112" s="849">
        <v>2</v>
      </c>
      <c r="G112" s="849">
        <v>0</v>
      </c>
      <c r="H112" s="837"/>
      <c r="I112" s="849"/>
      <c r="J112" s="849"/>
      <c r="K112" s="837"/>
      <c r="L112" s="849">
        <v>2</v>
      </c>
      <c r="M112" s="850">
        <v>0</v>
      </c>
    </row>
    <row r="113" spans="1:13" ht="14.4" customHeight="1" x14ac:dyDescent="0.3">
      <c r="A113" s="831" t="s">
        <v>2490</v>
      </c>
      <c r="B113" s="832" t="s">
        <v>3531</v>
      </c>
      <c r="C113" s="832" t="s">
        <v>2523</v>
      </c>
      <c r="D113" s="832" t="s">
        <v>729</v>
      </c>
      <c r="E113" s="832" t="s">
        <v>730</v>
      </c>
      <c r="F113" s="849"/>
      <c r="G113" s="849"/>
      <c r="H113" s="837">
        <v>0</v>
      </c>
      <c r="I113" s="849">
        <v>2</v>
      </c>
      <c r="J113" s="849">
        <v>131.97999999999999</v>
      </c>
      <c r="K113" s="837">
        <v>1</v>
      </c>
      <c r="L113" s="849">
        <v>2</v>
      </c>
      <c r="M113" s="850">
        <v>131.97999999999999</v>
      </c>
    </row>
    <row r="114" spans="1:13" ht="14.4" customHeight="1" x14ac:dyDescent="0.3">
      <c r="A114" s="831" t="s">
        <v>2490</v>
      </c>
      <c r="B114" s="832" t="s">
        <v>2266</v>
      </c>
      <c r="C114" s="832" t="s">
        <v>2965</v>
      </c>
      <c r="D114" s="832" t="s">
        <v>1506</v>
      </c>
      <c r="E114" s="832" t="s">
        <v>2966</v>
      </c>
      <c r="F114" s="849"/>
      <c r="G114" s="849"/>
      <c r="H114" s="837"/>
      <c r="I114" s="849">
        <v>2</v>
      </c>
      <c r="J114" s="849">
        <v>0</v>
      </c>
      <c r="K114" s="837"/>
      <c r="L114" s="849">
        <v>2</v>
      </c>
      <c r="M114" s="850">
        <v>0</v>
      </c>
    </row>
    <row r="115" spans="1:13" ht="14.4" customHeight="1" x14ac:dyDescent="0.3">
      <c r="A115" s="831" t="s">
        <v>2490</v>
      </c>
      <c r="B115" s="832" t="s">
        <v>2298</v>
      </c>
      <c r="C115" s="832" t="s">
        <v>2299</v>
      </c>
      <c r="D115" s="832" t="s">
        <v>1328</v>
      </c>
      <c r="E115" s="832" t="s">
        <v>730</v>
      </c>
      <c r="F115" s="849"/>
      <c r="G115" s="849"/>
      <c r="H115" s="837">
        <v>0</v>
      </c>
      <c r="I115" s="849">
        <v>1</v>
      </c>
      <c r="J115" s="849">
        <v>58.77</v>
      </c>
      <c r="K115" s="837">
        <v>1</v>
      </c>
      <c r="L115" s="849">
        <v>1</v>
      </c>
      <c r="M115" s="850">
        <v>58.77</v>
      </c>
    </row>
    <row r="116" spans="1:13" ht="14.4" customHeight="1" x14ac:dyDescent="0.3">
      <c r="A116" s="831" t="s">
        <v>2490</v>
      </c>
      <c r="B116" s="832" t="s">
        <v>1958</v>
      </c>
      <c r="C116" s="832" t="s">
        <v>2674</v>
      </c>
      <c r="D116" s="832" t="s">
        <v>1538</v>
      </c>
      <c r="E116" s="832" t="s">
        <v>2675</v>
      </c>
      <c r="F116" s="849"/>
      <c r="G116" s="849"/>
      <c r="H116" s="837">
        <v>0</v>
      </c>
      <c r="I116" s="849">
        <v>4</v>
      </c>
      <c r="J116" s="849">
        <v>7843.84</v>
      </c>
      <c r="K116" s="837">
        <v>1</v>
      </c>
      <c r="L116" s="849">
        <v>4</v>
      </c>
      <c r="M116" s="850">
        <v>7843.84</v>
      </c>
    </row>
    <row r="117" spans="1:13" ht="14.4" customHeight="1" x14ac:dyDescent="0.3">
      <c r="A117" s="831" t="s">
        <v>2490</v>
      </c>
      <c r="B117" s="832" t="s">
        <v>2052</v>
      </c>
      <c r="C117" s="832" t="s">
        <v>2053</v>
      </c>
      <c r="D117" s="832" t="s">
        <v>2054</v>
      </c>
      <c r="E117" s="832" t="s">
        <v>2055</v>
      </c>
      <c r="F117" s="849"/>
      <c r="G117" s="849"/>
      <c r="H117" s="837">
        <v>0</v>
      </c>
      <c r="I117" s="849">
        <v>2</v>
      </c>
      <c r="J117" s="849">
        <v>1309.9000000000001</v>
      </c>
      <c r="K117" s="837">
        <v>1</v>
      </c>
      <c r="L117" s="849">
        <v>2</v>
      </c>
      <c r="M117" s="850">
        <v>1309.9000000000001</v>
      </c>
    </row>
    <row r="118" spans="1:13" ht="14.4" customHeight="1" x14ac:dyDescent="0.3">
      <c r="A118" s="831" t="s">
        <v>2490</v>
      </c>
      <c r="B118" s="832" t="s">
        <v>2052</v>
      </c>
      <c r="C118" s="832" t="s">
        <v>2393</v>
      </c>
      <c r="D118" s="832" t="s">
        <v>2054</v>
      </c>
      <c r="E118" s="832" t="s">
        <v>2394</v>
      </c>
      <c r="F118" s="849"/>
      <c r="G118" s="849"/>
      <c r="H118" s="837">
        <v>0</v>
      </c>
      <c r="I118" s="849">
        <v>4</v>
      </c>
      <c r="J118" s="849">
        <v>1309.96</v>
      </c>
      <c r="K118" s="837">
        <v>1</v>
      </c>
      <c r="L118" s="849">
        <v>4</v>
      </c>
      <c r="M118" s="850">
        <v>1309.96</v>
      </c>
    </row>
    <row r="119" spans="1:13" ht="14.4" customHeight="1" x14ac:dyDescent="0.3">
      <c r="A119" s="831" t="s">
        <v>2490</v>
      </c>
      <c r="B119" s="832" t="s">
        <v>2052</v>
      </c>
      <c r="C119" s="832" t="s">
        <v>2978</v>
      </c>
      <c r="D119" s="832" t="s">
        <v>2979</v>
      </c>
      <c r="E119" s="832" t="s">
        <v>2980</v>
      </c>
      <c r="F119" s="849">
        <v>1</v>
      </c>
      <c r="G119" s="849">
        <v>327.49</v>
      </c>
      <c r="H119" s="837">
        <v>1</v>
      </c>
      <c r="I119" s="849"/>
      <c r="J119" s="849"/>
      <c r="K119" s="837">
        <v>0</v>
      </c>
      <c r="L119" s="849">
        <v>1</v>
      </c>
      <c r="M119" s="850">
        <v>327.49</v>
      </c>
    </row>
    <row r="120" spans="1:13" ht="14.4" customHeight="1" x14ac:dyDescent="0.3">
      <c r="A120" s="831" t="s">
        <v>2490</v>
      </c>
      <c r="B120" s="832" t="s">
        <v>1905</v>
      </c>
      <c r="C120" s="832" t="s">
        <v>2345</v>
      </c>
      <c r="D120" s="832" t="s">
        <v>1907</v>
      </c>
      <c r="E120" s="832" t="s">
        <v>2346</v>
      </c>
      <c r="F120" s="849"/>
      <c r="G120" s="849"/>
      <c r="H120" s="837">
        <v>0</v>
      </c>
      <c r="I120" s="849">
        <v>4</v>
      </c>
      <c r="J120" s="849">
        <v>1656.28</v>
      </c>
      <c r="K120" s="837">
        <v>1</v>
      </c>
      <c r="L120" s="849">
        <v>4</v>
      </c>
      <c r="M120" s="850">
        <v>1656.28</v>
      </c>
    </row>
    <row r="121" spans="1:13" ht="14.4" customHeight="1" x14ac:dyDescent="0.3">
      <c r="A121" s="831" t="s">
        <v>2490</v>
      </c>
      <c r="B121" s="832" t="s">
        <v>2176</v>
      </c>
      <c r="C121" s="832" t="s">
        <v>2985</v>
      </c>
      <c r="D121" s="832" t="s">
        <v>2986</v>
      </c>
      <c r="E121" s="832" t="s">
        <v>2987</v>
      </c>
      <c r="F121" s="849">
        <v>1</v>
      </c>
      <c r="G121" s="849">
        <v>150.94</v>
      </c>
      <c r="H121" s="837">
        <v>1</v>
      </c>
      <c r="I121" s="849"/>
      <c r="J121" s="849"/>
      <c r="K121" s="837">
        <v>0</v>
      </c>
      <c r="L121" s="849">
        <v>1</v>
      </c>
      <c r="M121" s="850">
        <v>150.94</v>
      </c>
    </row>
    <row r="122" spans="1:13" ht="14.4" customHeight="1" x14ac:dyDescent="0.3">
      <c r="A122" s="831" t="s">
        <v>2491</v>
      </c>
      <c r="B122" s="832" t="s">
        <v>1890</v>
      </c>
      <c r="C122" s="832" t="s">
        <v>1898</v>
      </c>
      <c r="D122" s="832" t="s">
        <v>1894</v>
      </c>
      <c r="E122" s="832" t="s">
        <v>1899</v>
      </c>
      <c r="F122" s="849"/>
      <c r="G122" s="849"/>
      <c r="H122" s="837">
        <v>0</v>
      </c>
      <c r="I122" s="849">
        <v>1</v>
      </c>
      <c r="J122" s="849">
        <v>32.25</v>
      </c>
      <c r="K122" s="837">
        <v>1</v>
      </c>
      <c r="L122" s="849">
        <v>1</v>
      </c>
      <c r="M122" s="850">
        <v>32.25</v>
      </c>
    </row>
    <row r="123" spans="1:13" ht="14.4" customHeight="1" x14ac:dyDescent="0.3">
      <c r="A123" s="831" t="s">
        <v>2491</v>
      </c>
      <c r="B123" s="832" t="s">
        <v>1890</v>
      </c>
      <c r="C123" s="832" t="s">
        <v>1893</v>
      </c>
      <c r="D123" s="832" t="s">
        <v>1894</v>
      </c>
      <c r="E123" s="832" t="s">
        <v>1895</v>
      </c>
      <c r="F123" s="849"/>
      <c r="G123" s="849"/>
      <c r="H123" s="837">
        <v>0</v>
      </c>
      <c r="I123" s="849">
        <v>3</v>
      </c>
      <c r="J123" s="849">
        <v>48.36</v>
      </c>
      <c r="K123" s="837">
        <v>1</v>
      </c>
      <c r="L123" s="849">
        <v>3</v>
      </c>
      <c r="M123" s="850">
        <v>48.36</v>
      </c>
    </row>
    <row r="124" spans="1:13" ht="14.4" customHeight="1" x14ac:dyDescent="0.3">
      <c r="A124" s="831" t="s">
        <v>2491</v>
      </c>
      <c r="B124" s="832" t="s">
        <v>1941</v>
      </c>
      <c r="C124" s="832" t="s">
        <v>1946</v>
      </c>
      <c r="D124" s="832" t="s">
        <v>866</v>
      </c>
      <c r="E124" s="832" t="s">
        <v>1947</v>
      </c>
      <c r="F124" s="849"/>
      <c r="G124" s="849"/>
      <c r="H124" s="837">
        <v>0</v>
      </c>
      <c r="I124" s="849">
        <v>3</v>
      </c>
      <c r="J124" s="849">
        <v>1104.48</v>
      </c>
      <c r="K124" s="837">
        <v>1</v>
      </c>
      <c r="L124" s="849">
        <v>3</v>
      </c>
      <c r="M124" s="850">
        <v>1104.48</v>
      </c>
    </row>
    <row r="125" spans="1:13" ht="14.4" customHeight="1" x14ac:dyDescent="0.3">
      <c r="A125" s="831" t="s">
        <v>2491</v>
      </c>
      <c r="B125" s="832" t="s">
        <v>1941</v>
      </c>
      <c r="C125" s="832" t="s">
        <v>1948</v>
      </c>
      <c r="D125" s="832" t="s">
        <v>866</v>
      </c>
      <c r="E125" s="832" t="s">
        <v>1949</v>
      </c>
      <c r="F125" s="849"/>
      <c r="G125" s="849"/>
      <c r="H125" s="837">
        <v>0</v>
      </c>
      <c r="I125" s="849">
        <v>2</v>
      </c>
      <c r="J125" s="849">
        <v>1472.66</v>
      </c>
      <c r="K125" s="837">
        <v>1</v>
      </c>
      <c r="L125" s="849">
        <v>2</v>
      </c>
      <c r="M125" s="850">
        <v>1472.66</v>
      </c>
    </row>
    <row r="126" spans="1:13" ht="14.4" customHeight="1" x14ac:dyDescent="0.3">
      <c r="A126" s="831" t="s">
        <v>2491</v>
      </c>
      <c r="B126" s="832" t="s">
        <v>1952</v>
      </c>
      <c r="C126" s="832" t="s">
        <v>1953</v>
      </c>
      <c r="D126" s="832" t="s">
        <v>1954</v>
      </c>
      <c r="E126" s="832" t="s">
        <v>1955</v>
      </c>
      <c r="F126" s="849"/>
      <c r="G126" s="849"/>
      <c r="H126" s="837">
        <v>0</v>
      </c>
      <c r="I126" s="849">
        <v>3</v>
      </c>
      <c r="J126" s="849">
        <v>280.29000000000002</v>
      </c>
      <c r="K126" s="837">
        <v>1</v>
      </c>
      <c r="L126" s="849">
        <v>3</v>
      </c>
      <c r="M126" s="850">
        <v>280.29000000000002</v>
      </c>
    </row>
    <row r="127" spans="1:13" ht="14.4" customHeight="1" x14ac:dyDescent="0.3">
      <c r="A127" s="831" t="s">
        <v>2491</v>
      </c>
      <c r="B127" s="832" t="s">
        <v>1970</v>
      </c>
      <c r="C127" s="832" t="s">
        <v>1971</v>
      </c>
      <c r="D127" s="832" t="s">
        <v>1972</v>
      </c>
      <c r="E127" s="832" t="s">
        <v>1973</v>
      </c>
      <c r="F127" s="849"/>
      <c r="G127" s="849"/>
      <c r="H127" s="837">
        <v>0</v>
      </c>
      <c r="I127" s="849">
        <v>1</v>
      </c>
      <c r="J127" s="849">
        <v>131.32</v>
      </c>
      <c r="K127" s="837">
        <v>1</v>
      </c>
      <c r="L127" s="849">
        <v>1</v>
      </c>
      <c r="M127" s="850">
        <v>131.32</v>
      </c>
    </row>
    <row r="128" spans="1:13" ht="14.4" customHeight="1" x14ac:dyDescent="0.3">
      <c r="A128" s="831" t="s">
        <v>2491</v>
      </c>
      <c r="B128" s="832" t="s">
        <v>1978</v>
      </c>
      <c r="C128" s="832" t="s">
        <v>1980</v>
      </c>
      <c r="D128" s="832" t="s">
        <v>874</v>
      </c>
      <c r="E128" s="832" t="s">
        <v>1981</v>
      </c>
      <c r="F128" s="849"/>
      <c r="G128" s="849"/>
      <c r="H128" s="837">
        <v>0</v>
      </c>
      <c r="I128" s="849">
        <v>3</v>
      </c>
      <c r="J128" s="849">
        <v>127.53</v>
      </c>
      <c r="K128" s="837">
        <v>1</v>
      </c>
      <c r="L128" s="849">
        <v>3</v>
      </c>
      <c r="M128" s="850">
        <v>127.53</v>
      </c>
    </row>
    <row r="129" spans="1:13" ht="14.4" customHeight="1" x14ac:dyDescent="0.3">
      <c r="A129" s="831" t="s">
        <v>2491</v>
      </c>
      <c r="B129" s="832" t="s">
        <v>1993</v>
      </c>
      <c r="C129" s="832" t="s">
        <v>1996</v>
      </c>
      <c r="D129" s="832" t="s">
        <v>667</v>
      </c>
      <c r="E129" s="832" t="s">
        <v>668</v>
      </c>
      <c r="F129" s="849"/>
      <c r="G129" s="849"/>
      <c r="H129" s="837">
        <v>0</v>
      </c>
      <c r="I129" s="849">
        <v>1</v>
      </c>
      <c r="J129" s="849">
        <v>10.65</v>
      </c>
      <c r="K129" s="837">
        <v>1</v>
      </c>
      <c r="L129" s="849">
        <v>1</v>
      </c>
      <c r="M129" s="850">
        <v>10.65</v>
      </c>
    </row>
    <row r="130" spans="1:13" ht="14.4" customHeight="1" x14ac:dyDescent="0.3">
      <c r="A130" s="831" t="s">
        <v>2491</v>
      </c>
      <c r="B130" s="832" t="s">
        <v>1993</v>
      </c>
      <c r="C130" s="832" t="s">
        <v>2859</v>
      </c>
      <c r="D130" s="832" t="s">
        <v>667</v>
      </c>
      <c r="E130" s="832" t="s">
        <v>671</v>
      </c>
      <c r="F130" s="849"/>
      <c r="G130" s="849"/>
      <c r="H130" s="837">
        <v>0</v>
      </c>
      <c r="I130" s="849">
        <v>1</v>
      </c>
      <c r="J130" s="849">
        <v>17.559999999999999</v>
      </c>
      <c r="K130" s="837">
        <v>1</v>
      </c>
      <c r="L130" s="849">
        <v>1</v>
      </c>
      <c r="M130" s="850">
        <v>17.559999999999999</v>
      </c>
    </row>
    <row r="131" spans="1:13" ht="14.4" customHeight="1" x14ac:dyDescent="0.3">
      <c r="A131" s="831" t="s">
        <v>2491</v>
      </c>
      <c r="B131" s="832" t="s">
        <v>2003</v>
      </c>
      <c r="C131" s="832" t="s">
        <v>2377</v>
      </c>
      <c r="D131" s="832" t="s">
        <v>1501</v>
      </c>
      <c r="E131" s="832" t="s">
        <v>730</v>
      </c>
      <c r="F131" s="849"/>
      <c r="G131" s="849"/>
      <c r="H131" s="837">
        <v>0</v>
      </c>
      <c r="I131" s="849">
        <v>1</v>
      </c>
      <c r="J131" s="849">
        <v>70.23</v>
      </c>
      <c r="K131" s="837">
        <v>1</v>
      </c>
      <c r="L131" s="849">
        <v>1</v>
      </c>
      <c r="M131" s="850">
        <v>70.23</v>
      </c>
    </row>
    <row r="132" spans="1:13" ht="14.4" customHeight="1" x14ac:dyDescent="0.3">
      <c r="A132" s="831" t="s">
        <v>2491</v>
      </c>
      <c r="B132" s="832" t="s">
        <v>2009</v>
      </c>
      <c r="C132" s="832" t="s">
        <v>2010</v>
      </c>
      <c r="D132" s="832" t="s">
        <v>2011</v>
      </c>
      <c r="E132" s="832" t="s">
        <v>2012</v>
      </c>
      <c r="F132" s="849"/>
      <c r="G132" s="849"/>
      <c r="H132" s="837">
        <v>0</v>
      </c>
      <c r="I132" s="849">
        <v>1</v>
      </c>
      <c r="J132" s="849">
        <v>8.7899999999999991</v>
      </c>
      <c r="K132" s="837">
        <v>1</v>
      </c>
      <c r="L132" s="849">
        <v>1</v>
      </c>
      <c r="M132" s="850">
        <v>8.7899999999999991</v>
      </c>
    </row>
    <row r="133" spans="1:13" ht="14.4" customHeight="1" x14ac:dyDescent="0.3">
      <c r="A133" s="831" t="s">
        <v>2491</v>
      </c>
      <c r="B133" s="832" t="s">
        <v>2026</v>
      </c>
      <c r="C133" s="832" t="s">
        <v>2027</v>
      </c>
      <c r="D133" s="832" t="s">
        <v>1160</v>
      </c>
      <c r="E133" s="832" t="s">
        <v>2006</v>
      </c>
      <c r="F133" s="849"/>
      <c r="G133" s="849"/>
      <c r="H133" s="837">
        <v>0</v>
      </c>
      <c r="I133" s="849">
        <v>1</v>
      </c>
      <c r="J133" s="849">
        <v>47.7</v>
      </c>
      <c r="K133" s="837">
        <v>1</v>
      </c>
      <c r="L133" s="849">
        <v>1</v>
      </c>
      <c r="M133" s="850">
        <v>47.7</v>
      </c>
    </row>
    <row r="134" spans="1:13" ht="14.4" customHeight="1" x14ac:dyDescent="0.3">
      <c r="A134" s="831" t="s">
        <v>2491</v>
      </c>
      <c r="B134" s="832" t="s">
        <v>2046</v>
      </c>
      <c r="C134" s="832" t="s">
        <v>2047</v>
      </c>
      <c r="D134" s="832" t="s">
        <v>2048</v>
      </c>
      <c r="E134" s="832" t="s">
        <v>2049</v>
      </c>
      <c r="F134" s="849"/>
      <c r="G134" s="849"/>
      <c r="H134" s="837">
        <v>0</v>
      </c>
      <c r="I134" s="849">
        <v>1</v>
      </c>
      <c r="J134" s="849">
        <v>117.46</v>
      </c>
      <c r="K134" s="837">
        <v>1</v>
      </c>
      <c r="L134" s="849">
        <v>1</v>
      </c>
      <c r="M134" s="850">
        <v>117.46</v>
      </c>
    </row>
    <row r="135" spans="1:13" ht="14.4" customHeight="1" x14ac:dyDescent="0.3">
      <c r="A135" s="831" t="s">
        <v>2491</v>
      </c>
      <c r="B135" s="832" t="s">
        <v>2076</v>
      </c>
      <c r="C135" s="832" t="s">
        <v>2077</v>
      </c>
      <c r="D135" s="832" t="s">
        <v>2078</v>
      </c>
      <c r="E135" s="832" t="s">
        <v>2079</v>
      </c>
      <c r="F135" s="849"/>
      <c r="G135" s="849"/>
      <c r="H135" s="837">
        <v>0</v>
      </c>
      <c r="I135" s="849">
        <v>1</v>
      </c>
      <c r="J135" s="849">
        <v>143.35</v>
      </c>
      <c r="K135" s="837">
        <v>1</v>
      </c>
      <c r="L135" s="849">
        <v>1</v>
      </c>
      <c r="M135" s="850">
        <v>143.35</v>
      </c>
    </row>
    <row r="136" spans="1:13" ht="14.4" customHeight="1" x14ac:dyDescent="0.3">
      <c r="A136" s="831" t="s">
        <v>2491</v>
      </c>
      <c r="B136" s="832" t="s">
        <v>2084</v>
      </c>
      <c r="C136" s="832" t="s">
        <v>2087</v>
      </c>
      <c r="D136" s="832" t="s">
        <v>2086</v>
      </c>
      <c r="E136" s="832" t="s">
        <v>732</v>
      </c>
      <c r="F136" s="849"/>
      <c r="G136" s="849"/>
      <c r="H136" s="837">
        <v>0</v>
      </c>
      <c r="I136" s="849">
        <v>1</v>
      </c>
      <c r="J136" s="849">
        <v>143.35</v>
      </c>
      <c r="K136" s="837">
        <v>1</v>
      </c>
      <c r="L136" s="849">
        <v>1</v>
      </c>
      <c r="M136" s="850">
        <v>143.35</v>
      </c>
    </row>
    <row r="137" spans="1:13" ht="14.4" customHeight="1" x14ac:dyDescent="0.3">
      <c r="A137" s="831" t="s">
        <v>2491</v>
      </c>
      <c r="B137" s="832" t="s">
        <v>2097</v>
      </c>
      <c r="C137" s="832" t="s">
        <v>2098</v>
      </c>
      <c r="D137" s="832" t="s">
        <v>2099</v>
      </c>
      <c r="E137" s="832" t="s">
        <v>2100</v>
      </c>
      <c r="F137" s="849"/>
      <c r="G137" s="849"/>
      <c r="H137" s="837">
        <v>0</v>
      </c>
      <c r="I137" s="849">
        <v>1</v>
      </c>
      <c r="J137" s="849">
        <v>84.18</v>
      </c>
      <c r="K137" s="837">
        <v>1</v>
      </c>
      <c r="L137" s="849">
        <v>1</v>
      </c>
      <c r="M137" s="850">
        <v>84.18</v>
      </c>
    </row>
    <row r="138" spans="1:13" ht="14.4" customHeight="1" x14ac:dyDescent="0.3">
      <c r="A138" s="831" t="s">
        <v>2491</v>
      </c>
      <c r="B138" s="832" t="s">
        <v>2097</v>
      </c>
      <c r="C138" s="832" t="s">
        <v>2101</v>
      </c>
      <c r="D138" s="832" t="s">
        <v>2102</v>
      </c>
      <c r="E138" s="832" t="s">
        <v>2103</v>
      </c>
      <c r="F138" s="849"/>
      <c r="G138" s="849"/>
      <c r="H138" s="837">
        <v>0</v>
      </c>
      <c r="I138" s="849">
        <v>2</v>
      </c>
      <c r="J138" s="849">
        <v>98.16</v>
      </c>
      <c r="K138" s="837">
        <v>1</v>
      </c>
      <c r="L138" s="849">
        <v>2</v>
      </c>
      <c r="M138" s="850">
        <v>98.16</v>
      </c>
    </row>
    <row r="139" spans="1:13" ht="14.4" customHeight="1" x14ac:dyDescent="0.3">
      <c r="A139" s="831" t="s">
        <v>2491</v>
      </c>
      <c r="B139" s="832" t="s">
        <v>2113</v>
      </c>
      <c r="C139" s="832" t="s">
        <v>2117</v>
      </c>
      <c r="D139" s="832" t="s">
        <v>2115</v>
      </c>
      <c r="E139" s="832" t="s">
        <v>1413</v>
      </c>
      <c r="F139" s="849"/>
      <c r="G139" s="849"/>
      <c r="H139" s="837">
        <v>0</v>
      </c>
      <c r="I139" s="849">
        <v>1</v>
      </c>
      <c r="J139" s="849">
        <v>170.52</v>
      </c>
      <c r="K139" s="837">
        <v>1</v>
      </c>
      <c r="L139" s="849">
        <v>1</v>
      </c>
      <c r="M139" s="850">
        <v>170.52</v>
      </c>
    </row>
    <row r="140" spans="1:13" ht="14.4" customHeight="1" x14ac:dyDescent="0.3">
      <c r="A140" s="831" t="s">
        <v>2491</v>
      </c>
      <c r="B140" s="832" t="s">
        <v>2156</v>
      </c>
      <c r="C140" s="832" t="s">
        <v>3029</v>
      </c>
      <c r="D140" s="832" t="s">
        <v>615</v>
      </c>
      <c r="E140" s="832" t="s">
        <v>2865</v>
      </c>
      <c r="F140" s="849"/>
      <c r="G140" s="849"/>
      <c r="H140" s="837">
        <v>0</v>
      </c>
      <c r="I140" s="849">
        <v>1</v>
      </c>
      <c r="J140" s="849">
        <v>21.76</v>
      </c>
      <c r="K140" s="837">
        <v>1</v>
      </c>
      <c r="L140" s="849">
        <v>1</v>
      </c>
      <c r="M140" s="850">
        <v>21.76</v>
      </c>
    </row>
    <row r="141" spans="1:13" ht="14.4" customHeight="1" x14ac:dyDescent="0.3">
      <c r="A141" s="831" t="s">
        <v>2491</v>
      </c>
      <c r="B141" s="832" t="s">
        <v>2180</v>
      </c>
      <c r="C141" s="832" t="s">
        <v>2181</v>
      </c>
      <c r="D141" s="832" t="s">
        <v>1110</v>
      </c>
      <c r="E141" s="832" t="s">
        <v>1112</v>
      </c>
      <c r="F141" s="849"/>
      <c r="G141" s="849"/>
      <c r="H141" s="837"/>
      <c r="I141" s="849">
        <v>3</v>
      </c>
      <c r="J141" s="849">
        <v>0</v>
      </c>
      <c r="K141" s="837"/>
      <c r="L141" s="849">
        <v>3</v>
      </c>
      <c r="M141" s="850">
        <v>0</v>
      </c>
    </row>
    <row r="142" spans="1:13" ht="14.4" customHeight="1" x14ac:dyDescent="0.3">
      <c r="A142" s="831" t="s">
        <v>2491</v>
      </c>
      <c r="B142" s="832" t="s">
        <v>2212</v>
      </c>
      <c r="C142" s="832" t="s">
        <v>2215</v>
      </c>
      <c r="D142" s="832" t="s">
        <v>1095</v>
      </c>
      <c r="E142" s="832" t="s">
        <v>2216</v>
      </c>
      <c r="F142" s="849"/>
      <c r="G142" s="849"/>
      <c r="H142" s="837">
        <v>0</v>
      </c>
      <c r="I142" s="849">
        <v>1</v>
      </c>
      <c r="J142" s="849">
        <v>212.45</v>
      </c>
      <c r="K142" s="837">
        <v>1</v>
      </c>
      <c r="L142" s="849">
        <v>1</v>
      </c>
      <c r="M142" s="850">
        <v>212.45</v>
      </c>
    </row>
    <row r="143" spans="1:13" ht="14.4" customHeight="1" x14ac:dyDescent="0.3">
      <c r="A143" s="831" t="s">
        <v>2491</v>
      </c>
      <c r="B143" s="832" t="s">
        <v>2252</v>
      </c>
      <c r="C143" s="832" t="s">
        <v>2256</v>
      </c>
      <c r="D143" s="832" t="s">
        <v>2257</v>
      </c>
      <c r="E143" s="832" t="s">
        <v>2255</v>
      </c>
      <c r="F143" s="849"/>
      <c r="G143" s="849"/>
      <c r="H143" s="837">
        <v>0</v>
      </c>
      <c r="I143" s="849">
        <v>2</v>
      </c>
      <c r="J143" s="849">
        <v>322.12</v>
      </c>
      <c r="K143" s="837">
        <v>1</v>
      </c>
      <c r="L143" s="849">
        <v>2</v>
      </c>
      <c r="M143" s="850">
        <v>322.12</v>
      </c>
    </row>
    <row r="144" spans="1:13" ht="14.4" customHeight="1" x14ac:dyDescent="0.3">
      <c r="A144" s="831" t="s">
        <v>2491</v>
      </c>
      <c r="B144" s="832" t="s">
        <v>2268</v>
      </c>
      <c r="C144" s="832" t="s">
        <v>2269</v>
      </c>
      <c r="D144" s="832" t="s">
        <v>2270</v>
      </c>
      <c r="E144" s="832" t="s">
        <v>2271</v>
      </c>
      <c r="F144" s="849"/>
      <c r="G144" s="849"/>
      <c r="H144" s="837">
        <v>0</v>
      </c>
      <c r="I144" s="849">
        <v>1</v>
      </c>
      <c r="J144" s="849">
        <v>264.23</v>
      </c>
      <c r="K144" s="837">
        <v>1</v>
      </c>
      <c r="L144" s="849">
        <v>1</v>
      </c>
      <c r="M144" s="850">
        <v>264.23</v>
      </c>
    </row>
    <row r="145" spans="1:13" ht="14.4" customHeight="1" x14ac:dyDescent="0.3">
      <c r="A145" s="831" t="s">
        <v>2491</v>
      </c>
      <c r="B145" s="832" t="s">
        <v>1958</v>
      </c>
      <c r="C145" s="832" t="s">
        <v>2674</v>
      </c>
      <c r="D145" s="832" t="s">
        <v>1538</v>
      </c>
      <c r="E145" s="832" t="s">
        <v>2675</v>
      </c>
      <c r="F145" s="849"/>
      <c r="G145" s="849"/>
      <c r="H145" s="837">
        <v>0</v>
      </c>
      <c r="I145" s="849">
        <v>1</v>
      </c>
      <c r="J145" s="849">
        <v>1544.99</v>
      </c>
      <c r="K145" s="837">
        <v>1</v>
      </c>
      <c r="L145" s="849">
        <v>1</v>
      </c>
      <c r="M145" s="850">
        <v>1544.99</v>
      </c>
    </row>
    <row r="146" spans="1:13" ht="14.4" customHeight="1" x14ac:dyDescent="0.3">
      <c r="A146" s="831" t="s">
        <v>2491</v>
      </c>
      <c r="B146" s="832" t="s">
        <v>1905</v>
      </c>
      <c r="C146" s="832" t="s">
        <v>1906</v>
      </c>
      <c r="D146" s="832" t="s">
        <v>1907</v>
      </c>
      <c r="E146" s="832" t="s">
        <v>1908</v>
      </c>
      <c r="F146" s="849"/>
      <c r="G146" s="849"/>
      <c r="H146" s="837">
        <v>0</v>
      </c>
      <c r="I146" s="849">
        <v>1</v>
      </c>
      <c r="J146" s="849">
        <v>165.63</v>
      </c>
      <c r="K146" s="837">
        <v>1</v>
      </c>
      <c r="L146" s="849">
        <v>1</v>
      </c>
      <c r="M146" s="850">
        <v>165.63</v>
      </c>
    </row>
    <row r="147" spans="1:13" ht="14.4" customHeight="1" x14ac:dyDescent="0.3">
      <c r="A147" s="831" t="s">
        <v>2491</v>
      </c>
      <c r="B147" s="832" t="s">
        <v>2176</v>
      </c>
      <c r="C147" s="832" t="s">
        <v>2177</v>
      </c>
      <c r="D147" s="832" t="s">
        <v>2178</v>
      </c>
      <c r="E147" s="832" t="s">
        <v>2179</v>
      </c>
      <c r="F147" s="849"/>
      <c r="G147" s="849"/>
      <c r="H147" s="837">
        <v>0</v>
      </c>
      <c r="I147" s="849">
        <v>2</v>
      </c>
      <c r="J147" s="849">
        <v>100.64</v>
      </c>
      <c r="K147" s="837">
        <v>1</v>
      </c>
      <c r="L147" s="849">
        <v>2</v>
      </c>
      <c r="M147" s="850">
        <v>100.64</v>
      </c>
    </row>
    <row r="148" spans="1:13" ht="14.4" customHeight="1" x14ac:dyDescent="0.3">
      <c r="A148" s="831" t="s">
        <v>2492</v>
      </c>
      <c r="B148" s="832" t="s">
        <v>1890</v>
      </c>
      <c r="C148" s="832" t="s">
        <v>1893</v>
      </c>
      <c r="D148" s="832" t="s">
        <v>1894</v>
      </c>
      <c r="E148" s="832" t="s">
        <v>1895</v>
      </c>
      <c r="F148" s="849"/>
      <c r="G148" s="849"/>
      <c r="H148" s="837">
        <v>0</v>
      </c>
      <c r="I148" s="849">
        <v>9</v>
      </c>
      <c r="J148" s="849">
        <v>145.08000000000001</v>
      </c>
      <c r="K148" s="837">
        <v>1</v>
      </c>
      <c r="L148" s="849">
        <v>9</v>
      </c>
      <c r="M148" s="850">
        <v>145.08000000000001</v>
      </c>
    </row>
    <row r="149" spans="1:13" ht="14.4" customHeight="1" x14ac:dyDescent="0.3">
      <c r="A149" s="831" t="s">
        <v>2492</v>
      </c>
      <c r="B149" s="832" t="s">
        <v>1937</v>
      </c>
      <c r="C149" s="832" t="s">
        <v>2665</v>
      </c>
      <c r="D149" s="832" t="s">
        <v>1939</v>
      </c>
      <c r="E149" s="832" t="s">
        <v>2666</v>
      </c>
      <c r="F149" s="849"/>
      <c r="G149" s="849"/>
      <c r="H149" s="837">
        <v>0</v>
      </c>
      <c r="I149" s="849">
        <v>1</v>
      </c>
      <c r="J149" s="849">
        <v>184.74</v>
      </c>
      <c r="K149" s="837">
        <v>1</v>
      </c>
      <c r="L149" s="849">
        <v>1</v>
      </c>
      <c r="M149" s="850">
        <v>184.74</v>
      </c>
    </row>
    <row r="150" spans="1:13" ht="14.4" customHeight="1" x14ac:dyDescent="0.3">
      <c r="A150" s="831" t="s">
        <v>2492</v>
      </c>
      <c r="B150" s="832" t="s">
        <v>1937</v>
      </c>
      <c r="C150" s="832" t="s">
        <v>2667</v>
      </c>
      <c r="D150" s="832" t="s">
        <v>2668</v>
      </c>
      <c r="E150" s="832" t="s">
        <v>2669</v>
      </c>
      <c r="F150" s="849"/>
      <c r="G150" s="849"/>
      <c r="H150" s="837">
        <v>0</v>
      </c>
      <c r="I150" s="849">
        <v>1</v>
      </c>
      <c r="J150" s="849">
        <v>120.61</v>
      </c>
      <c r="K150" s="837">
        <v>1</v>
      </c>
      <c r="L150" s="849">
        <v>1</v>
      </c>
      <c r="M150" s="850">
        <v>120.61</v>
      </c>
    </row>
    <row r="151" spans="1:13" ht="14.4" customHeight="1" x14ac:dyDescent="0.3">
      <c r="A151" s="831" t="s">
        <v>2492</v>
      </c>
      <c r="B151" s="832" t="s">
        <v>1941</v>
      </c>
      <c r="C151" s="832" t="s">
        <v>1946</v>
      </c>
      <c r="D151" s="832" t="s">
        <v>866</v>
      </c>
      <c r="E151" s="832" t="s">
        <v>1947</v>
      </c>
      <c r="F151" s="849"/>
      <c r="G151" s="849"/>
      <c r="H151" s="837">
        <v>0</v>
      </c>
      <c r="I151" s="849">
        <v>3</v>
      </c>
      <c r="J151" s="849">
        <v>1104.48</v>
      </c>
      <c r="K151" s="837">
        <v>1</v>
      </c>
      <c r="L151" s="849">
        <v>3</v>
      </c>
      <c r="M151" s="850">
        <v>1104.48</v>
      </c>
    </row>
    <row r="152" spans="1:13" ht="14.4" customHeight="1" x14ac:dyDescent="0.3">
      <c r="A152" s="831" t="s">
        <v>2492</v>
      </c>
      <c r="B152" s="832" t="s">
        <v>1941</v>
      </c>
      <c r="C152" s="832" t="s">
        <v>1950</v>
      </c>
      <c r="D152" s="832" t="s">
        <v>866</v>
      </c>
      <c r="E152" s="832" t="s">
        <v>1951</v>
      </c>
      <c r="F152" s="849"/>
      <c r="G152" s="849"/>
      <c r="H152" s="837">
        <v>0</v>
      </c>
      <c r="I152" s="849">
        <v>5</v>
      </c>
      <c r="J152" s="849">
        <v>2454.4499999999998</v>
      </c>
      <c r="K152" s="837">
        <v>1</v>
      </c>
      <c r="L152" s="849">
        <v>5</v>
      </c>
      <c r="M152" s="850">
        <v>2454.4499999999998</v>
      </c>
    </row>
    <row r="153" spans="1:13" ht="14.4" customHeight="1" x14ac:dyDescent="0.3">
      <c r="A153" s="831" t="s">
        <v>2492</v>
      </c>
      <c r="B153" s="832" t="s">
        <v>1952</v>
      </c>
      <c r="C153" s="832" t="s">
        <v>1953</v>
      </c>
      <c r="D153" s="832" t="s">
        <v>1954</v>
      </c>
      <c r="E153" s="832" t="s">
        <v>1955</v>
      </c>
      <c r="F153" s="849"/>
      <c r="G153" s="849"/>
      <c r="H153" s="837">
        <v>0</v>
      </c>
      <c r="I153" s="849">
        <v>2</v>
      </c>
      <c r="J153" s="849">
        <v>186.86</v>
      </c>
      <c r="K153" s="837">
        <v>1</v>
      </c>
      <c r="L153" s="849">
        <v>2</v>
      </c>
      <c r="M153" s="850">
        <v>186.86</v>
      </c>
    </row>
    <row r="154" spans="1:13" ht="14.4" customHeight="1" x14ac:dyDescent="0.3">
      <c r="A154" s="831" t="s">
        <v>2492</v>
      </c>
      <c r="B154" s="832" t="s">
        <v>1965</v>
      </c>
      <c r="C154" s="832" t="s">
        <v>1968</v>
      </c>
      <c r="D154" s="832" t="s">
        <v>749</v>
      </c>
      <c r="E154" s="832" t="s">
        <v>1969</v>
      </c>
      <c r="F154" s="849"/>
      <c r="G154" s="849"/>
      <c r="H154" s="837">
        <v>0</v>
      </c>
      <c r="I154" s="849">
        <v>1</v>
      </c>
      <c r="J154" s="849">
        <v>80.010000000000005</v>
      </c>
      <c r="K154" s="837">
        <v>1</v>
      </c>
      <c r="L154" s="849">
        <v>1</v>
      </c>
      <c r="M154" s="850">
        <v>80.010000000000005</v>
      </c>
    </row>
    <row r="155" spans="1:13" ht="14.4" customHeight="1" x14ac:dyDescent="0.3">
      <c r="A155" s="831" t="s">
        <v>2492</v>
      </c>
      <c r="B155" s="832" t="s">
        <v>3532</v>
      </c>
      <c r="C155" s="832" t="s">
        <v>2741</v>
      </c>
      <c r="D155" s="832" t="s">
        <v>2742</v>
      </c>
      <c r="E155" s="832" t="s">
        <v>2743</v>
      </c>
      <c r="F155" s="849"/>
      <c r="G155" s="849"/>
      <c r="H155" s="837">
        <v>0</v>
      </c>
      <c r="I155" s="849">
        <v>2</v>
      </c>
      <c r="J155" s="849">
        <v>600.62</v>
      </c>
      <c r="K155" s="837">
        <v>1</v>
      </c>
      <c r="L155" s="849">
        <v>2</v>
      </c>
      <c r="M155" s="850">
        <v>600.62</v>
      </c>
    </row>
    <row r="156" spans="1:13" ht="14.4" customHeight="1" x14ac:dyDescent="0.3">
      <c r="A156" s="831" t="s">
        <v>2492</v>
      </c>
      <c r="B156" s="832" t="s">
        <v>1978</v>
      </c>
      <c r="C156" s="832" t="s">
        <v>1980</v>
      </c>
      <c r="D156" s="832" t="s">
        <v>874</v>
      </c>
      <c r="E156" s="832" t="s">
        <v>1981</v>
      </c>
      <c r="F156" s="849"/>
      <c r="G156" s="849"/>
      <c r="H156" s="837">
        <v>0</v>
      </c>
      <c r="I156" s="849">
        <v>11</v>
      </c>
      <c r="J156" s="849">
        <v>467.60999999999996</v>
      </c>
      <c r="K156" s="837">
        <v>1</v>
      </c>
      <c r="L156" s="849">
        <v>11</v>
      </c>
      <c r="M156" s="850">
        <v>467.60999999999996</v>
      </c>
    </row>
    <row r="157" spans="1:13" ht="14.4" customHeight="1" x14ac:dyDescent="0.3">
      <c r="A157" s="831" t="s">
        <v>2492</v>
      </c>
      <c r="B157" s="832" t="s">
        <v>1993</v>
      </c>
      <c r="C157" s="832" t="s">
        <v>3074</v>
      </c>
      <c r="D157" s="832" t="s">
        <v>667</v>
      </c>
      <c r="E157" s="832" t="s">
        <v>2660</v>
      </c>
      <c r="F157" s="849"/>
      <c r="G157" s="849"/>
      <c r="H157" s="837">
        <v>0</v>
      </c>
      <c r="I157" s="849">
        <v>2</v>
      </c>
      <c r="J157" s="849">
        <v>70.22</v>
      </c>
      <c r="K157" s="837">
        <v>1</v>
      </c>
      <c r="L157" s="849">
        <v>2</v>
      </c>
      <c r="M157" s="850">
        <v>70.22</v>
      </c>
    </row>
    <row r="158" spans="1:13" ht="14.4" customHeight="1" x14ac:dyDescent="0.3">
      <c r="A158" s="831" t="s">
        <v>2492</v>
      </c>
      <c r="B158" s="832" t="s">
        <v>1993</v>
      </c>
      <c r="C158" s="832" t="s">
        <v>1998</v>
      </c>
      <c r="D158" s="832" t="s">
        <v>664</v>
      </c>
      <c r="E158" s="832" t="s">
        <v>665</v>
      </c>
      <c r="F158" s="849"/>
      <c r="G158" s="849"/>
      <c r="H158" s="837">
        <v>0</v>
      </c>
      <c r="I158" s="849">
        <v>1</v>
      </c>
      <c r="J158" s="849">
        <v>70.23</v>
      </c>
      <c r="K158" s="837">
        <v>1</v>
      </c>
      <c r="L158" s="849">
        <v>1</v>
      </c>
      <c r="M158" s="850">
        <v>70.23</v>
      </c>
    </row>
    <row r="159" spans="1:13" ht="14.4" customHeight="1" x14ac:dyDescent="0.3">
      <c r="A159" s="831" t="s">
        <v>2492</v>
      </c>
      <c r="B159" s="832" t="s">
        <v>1999</v>
      </c>
      <c r="C159" s="832" t="s">
        <v>2000</v>
      </c>
      <c r="D159" s="832" t="s">
        <v>2001</v>
      </c>
      <c r="E159" s="832" t="s">
        <v>2002</v>
      </c>
      <c r="F159" s="849"/>
      <c r="G159" s="849"/>
      <c r="H159" s="837">
        <v>0</v>
      </c>
      <c r="I159" s="849">
        <v>1</v>
      </c>
      <c r="J159" s="849">
        <v>65.540000000000006</v>
      </c>
      <c r="K159" s="837">
        <v>1</v>
      </c>
      <c r="L159" s="849">
        <v>1</v>
      </c>
      <c r="M159" s="850">
        <v>65.540000000000006</v>
      </c>
    </row>
    <row r="160" spans="1:13" ht="14.4" customHeight="1" x14ac:dyDescent="0.3">
      <c r="A160" s="831" t="s">
        <v>2492</v>
      </c>
      <c r="B160" s="832" t="s">
        <v>2003</v>
      </c>
      <c r="C160" s="832" t="s">
        <v>2005</v>
      </c>
      <c r="D160" s="832" t="s">
        <v>1501</v>
      </c>
      <c r="E160" s="832" t="s">
        <v>2006</v>
      </c>
      <c r="F160" s="849"/>
      <c r="G160" s="849"/>
      <c r="H160" s="837">
        <v>0</v>
      </c>
      <c r="I160" s="849">
        <v>2</v>
      </c>
      <c r="J160" s="849">
        <v>70.22</v>
      </c>
      <c r="K160" s="837">
        <v>1</v>
      </c>
      <c r="L160" s="849">
        <v>2</v>
      </c>
      <c r="M160" s="850">
        <v>70.22</v>
      </c>
    </row>
    <row r="161" spans="1:13" ht="14.4" customHeight="1" x14ac:dyDescent="0.3">
      <c r="A161" s="831" t="s">
        <v>2492</v>
      </c>
      <c r="B161" s="832" t="s">
        <v>2003</v>
      </c>
      <c r="C161" s="832" t="s">
        <v>2377</v>
      </c>
      <c r="D161" s="832" t="s">
        <v>1501</v>
      </c>
      <c r="E161" s="832" t="s">
        <v>730</v>
      </c>
      <c r="F161" s="849"/>
      <c r="G161" s="849"/>
      <c r="H161" s="837">
        <v>0</v>
      </c>
      <c r="I161" s="849">
        <v>1</v>
      </c>
      <c r="J161" s="849">
        <v>70.23</v>
      </c>
      <c r="K161" s="837">
        <v>1</v>
      </c>
      <c r="L161" s="849">
        <v>1</v>
      </c>
      <c r="M161" s="850">
        <v>70.23</v>
      </c>
    </row>
    <row r="162" spans="1:13" ht="14.4" customHeight="1" x14ac:dyDescent="0.3">
      <c r="A162" s="831" t="s">
        <v>2492</v>
      </c>
      <c r="B162" s="832" t="s">
        <v>2003</v>
      </c>
      <c r="C162" s="832" t="s">
        <v>2004</v>
      </c>
      <c r="D162" s="832" t="s">
        <v>1501</v>
      </c>
      <c r="E162" s="832" t="s">
        <v>685</v>
      </c>
      <c r="F162" s="849"/>
      <c r="G162" s="849"/>
      <c r="H162" s="837">
        <v>0</v>
      </c>
      <c r="I162" s="849">
        <v>3</v>
      </c>
      <c r="J162" s="849">
        <v>52.679999999999993</v>
      </c>
      <c r="K162" s="837">
        <v>1</v>
      </c>
      <c r="L162" s="849">
        <v>3</v>
      </c>
      <c r="M162" s="850">
        <v>52.679999999999993</v>
      </c>
    </row>
    <row r="163" spans="1:13" ht="14.4" customHeight="1" x14ac:dyDescent="0.3">
      <c r="A163" s="831" t="s">
        <v>2492</v>
      </c>
      <c r="B163" s="832" t="s">
        <v>2017</v>
      </c>
      <c r="C163" s="832" t="s">
        <v>2018</v>
      </c>
      <c r="D163" s="832" t="s">
        <v>2019</v>
      </c>
      <c r="E163" s="832" t="s">
        <v>2020</v>
      </c>
      <c r="F163" s="849"/>
      <c r="G163" s="849"/>
      <c r="H163" s="837">
        <v>0</v>
      </c>
      <c r="I163" s="849">
        <v>1</v>
      </c>
      <c r="J163" s="849">
        <v>31.09</v>
      </c>
      <c r="K163" s="837">
        <v>1</v>
      </c>
      <c r="L163" s="849">
        <v>1</v>
      </c>
      <c r="M163" s="850">
        <v>31.09</v>
      </c>
    </row>
    <row r="164" spans="1:13" ht="14.4" customHeight="1" x14ac:dyDescent="0.3">
      <c r="A164" s="831" t="s">
        <v>2492</v>
      </c>
      <c r="B164" s="832" t="s">
        <v>2026</v>
      </c>
      <c r="C164" s="832" t="s">
        <v>2027</v>
      </c>
      <c r="D164" s="832" t="s">
        <v>1160</v>
      </c>
      <c r="E164" s="832" t="s">
        <v>2006</v>
      </c>
      <c r="F164" s="849"/>
      <c r="G164" s="849"/>
      <c r="H164" s="837">
        <v>0</v>
      </c>
      <c r="I164" s="849">
        <v>2</v>
      </c>
      <c r="J164" s="849">
        <v>95.4</v>
      </c>
      <c r="K164" s="837">
        <v>1</v>
      </c>
      <c r="L164" s="849">
        <v>2</v>
      </c>
      <c r="M164" s="850">
        <v>95.4</v>
      </c>
    </row>
    <row r="165" spans="1:13" ht="14.4" customHeight="1" x14ac:dyDescent="0.3">
      <c r="A165" s="831" t="s">
        <v>2492</v>
      </c>
      <c r="B165" s="832" t="s">
        <v>2030</v>
      </c>
      <c r="C165" s="832" t="s">
        <v>2037</v>
      </c>
      <c r="D165" s="832" t="s">
        <v>2032</v>
      </c>
      <c r="E165" s="832" t="s">
        <v>2020</v>
      </c>
      <c r="F165" s="849"/>
      <c r="G165" s="849"/>
      <c r="H165" s="837">
        <v>0</v>
      </c>
      <c r="I165" s="849">
        <v>1</v>
      </c>
      <c r="J165" s="849">
        <v>47.7</v>
      </c>
      <c r="K165" s="837">
        <v>1</v>
      </c>
      <c r="L165" s="849">
        <v>1</v>
      </c>
      <c r="M165" s="850">
        <v>47.7</v>
      </c>
    </row>
    <row r="166" spans="1:13" ht="14.4" customHeight="1" x14ac:dyDescent="0.3">
      <c r="A166" s="831" t="s">
        <v>2492</v>
      </c>
      <c r="B166" s="832" t="s">
        <v>2056</v>
      </c>
      <c r="C166" s="832" t="s">
        <v>3063</v>
      </c>
      <c r="D166" s="832" t="s">
        <v>3064</v>
      </c>
      <c r="E166" s="832" t="s">
        <v>3065</v>
      </c>
      <c r="F166" s="849"/>
      <c r="G166" s="849"/>
      <c r="H166" s="837">
        <v>0</v>
      </c>
      <c r="I166" s="849">
        <v>2</v>
      </c>
      <c r="J166" s="849">
        <v>158.22</v>
      </c>
      <c r="K166" s="837">
        <v>1</v>
      </c>
      <c r="L166" s="849">
        <v>2</v>
      </c>
      <c r="M166" s="850">
        <v>158.22</v>
      </c>
    </row>
    <row r="167" spans="1:13" ht="14.4" customHeight="1" x14ac:dyDescent="0.3">
      <c r="A167" s="831" t="s">
        <v>2492</v>
      </c>
      <c r="B167" s="832" t="s">
        <v>2076</v>
      </c>
      <c r="C167" s="832" t="s">
        <v>2082</v>
      </c>
      <c r="D167" s="832" t="s">
        <v>2078</v>
      </c>
      <c r="E167" s="832" t="s">
        <v>2083</v>
      </c>
      <c r="F167" s="849"/>
      <c r="G167" s="849"/>
      <c r="H167" s="837">
        <v>0</v>
      </c>
      <c r="I167" s="849">
        <v>2</v>
      </c>
      <c r="J167" s="849">
        <v>186.36</v>
      </c>
      <c r="K167" s="837">
        <v>1</v>
      </c>
      <c r="L167" s="849">
        <v>2</v>
      </c>
      <c r="M167" s="850">
        <v>186.36</v>
      </c>
    </row>
    <row r="168" spans="1:13" ht="14.4" customHeight="1" x14ac:dyDescent="0.3">
      <c r="A168" s="831" t="s">
        <v>2492</v>
      </c>
      <c r="B168" s="832" t="s">
        <v>2076</v>
      </c>
      <c r="C168" s="832" t="s">
        <v>2077</v>
      </c>
      <c r="D168" s="832" t="s">
        <v>2078</v>
      </c>
      <c r="E168" s="832" t="s">
        <v>2079</v>
      </c>
      <c r="F168" s="849"/>
      <c r="G168" s="849"/>
      <c r="H168" s="837">
        <v>0</v>
      </c>
      <c r="I168" s="849">
        <v>1</v>
      </c>
      <c r="J168" s="849">
        <v>143.35</v>
      </c>
      <c r="K168" s="837">
        <v>1</v>
      </c>
      <c r="L168" s="849">
        <v>1</v>
      </c>
      <c r="M168" s="850">
        <v>143.35</v>
      </c>
    </row>
    <row r="169" spans="1:13" ht="14.4" customHeight="1" x14ac:dyDescent="0.3">
      <c r="A169" s="831" t="s">
        <v>2492</v>
      </c>
      <c r="B169" s="832" t="s">
        <v>2093</v>
      </c>
      <c r="C169" s="832" t="s">
        <v>2854</v>
      </c>
      <c r="D169" s="832" t="s">
        <v>2855</v>
      </c>
      <c r="E169" s="832" t="s">
        <v>2856</v>
      </c>
      <c r="F169" s="849"/>
      <c r="G169" s="849"/>
      <c r="H169" s="837">
        <v>0</v>
      </c>
      <c r="I169" s="849">
        <v>1</v>
      </c>
      <c r="J169" s="849">
        <v>32.869999999999997</v>
      </c>
      <c r="K169" s="837">
        <v>1</v>
      </c>
      <c r="L169" s="849">
        <v>1</v>
      </c>
      <c r="M169" s="850">
        <v>32.869999999999997</v>
      </c>
    </row>
    <row r="170" spans="1:13" ht="14.4" customHeight="1" x14ac:dyDescent="0.3">
      <c r="A170" s="831" t="s">
        <v>2492</v>
      </c>
      <c r="B170" s="832" t="s">
        <v>2097</v>
      </c>
      <c r="C170" s="832" t="s">
        <v>2098</v>
      </c>
      <c r="D170" s="832" t="s">
        <v>2099</v>
      </c>
      <c r="E170" s="832" t="s">
        <v>2100</v>
      </c>
      <c r="F170" s="849"/>
      <c r="G170" s="849"/>
      <c r="H170" s="837">
        <v>0</v>
      </c>
      <c r="I170" s="849">
        <v>2</v>
      </c>
      <c r="J170" s="849">
        <v>168.36</v>
      </c>
      <c r="K170" s="837">
        <v>1</v>
      </c>
      <c r="L170" s="849">
        <v>2</v>
      </c>
      <c r="M170" s="850">
        <v>168.36</v>
      </c>
    </row>
    <row r="171" spans="1:13" ht="14.4" customHeight="1" x14ac:dyDescent="0.3">
      <c r="A171" s="831" t="s">
        <v>2492</v>
      </c>
      <c r="B171" s="832" t="s">
        <v>2097</v>
      </c>
      <c r="C171" s="832" t="s">
        <v>2430</v>
      </c>
      <c r="D171" s="832" t="s">
        <v>2102</v>
      </c>
      <c r="E171" s="832" t="s">
        <v>2431</v>
      </c>
      <c r="F171" s="849"/>
      <c r="G171" s="849"/>
      <c r="H171" s="837">
        <v>0</v>
      </c>
      <c r="I171" s="849">
        <v>2</v>
      </c>
      <c r="J171" s="849">
        <v>126.28</v>
      </c>
      <c r="K171" s="837">
        <v>1</v>
      </c>
      <c r="L171" s="849">
        <v>2</v>
      </c>
      <c r="M171" s="850">
        <v>126.28</v>
      </c>
    </row>
    <row r="172" spans="1:13" ht="14.4" customHeight="1" x14ac:dyDescent="0.3">
      <c r="A172" s="831" t="s">
        <v>2492</v>
      </c>
      <c r="B172" s="832" t="s">
        <v>2097</v>
      </c>
      <c r="C172" s="832" t="s">
        <v>2101</v>
      </c>
      <c r="D172" s="832" t="s">
        <v>2102</v>
      </c>
      <c r="E172" s="832" t="s">
        <v>2103</v>
      </c>
      <c r="F172" s="849"/>
      <c r="G172" s="849"/>
      <c r="H172" s="837">
        <v>0</v>
      </c>
      <c r="I172" s="849">
        <v>1</v>
      </c>
      <c r="J172" s="849">
        <v>49.08</v>
      </c>
      <c r="K172" s="837">
        <v>1</v>
      </c>
      <c r="L172" s="849">
        <v>1</v>
      </c>
      <c r="M172" s="850">
        <v>49.08</v>
      </c>
    </row>
    <row r="173" spans="1:13" ht="14.4" customHeight="1" x14ac:dyDescent="0.3">
      <c r="A173" s="831" t="s">
        <v>2492</v>
      </c>
      <c r="B173" s="832" t="s">
        <v>2097</v>
      </c>
      <c r="C173" s="832" t="s">
        <v>2681</v>
      </c>
      <c r="D173" s="832" t="s">
        <v>2099</v>
      </c>
      <c r="E173" s="832" t="s">
        <v>2682</v>
      </c>
      <c r="F173" s="849"/>
      <c r="G173" s="849"/>
      <c r="H173" s="837">
        <v>0</v>
      </c>
      <c r="I173" s="849">
        <v>1</v>
      </c>
      <c r="J173" s="849">
        <v>49.08</v>
      </c>
      <c r="K173" s="837">
        <v>1</v>
      </c>
      <c r="L173" s="849">
        <v>1</v>
      </c>
      <c r="M173" s="850">
        <v>49.08</v>
      </c>
    </row>
    <row r="174" spans="1:13" ht="14.4" customHeight="1" x14ac:dyDescent="0.3">
      <c r="A174" s="831" t="s">
        <v>2492</v>
      </c>
      <c r="B174" s="832" t="s">
        <v>2104</v>
      </c>
      <c r="C174" s="832" t="s">
        <v>2107</v>
      </c>
      <c r="D174" s="832" t="s">
        <v>1393</v>
      </c>
      <c r="E174" s="832" t="s">
        <v>2108</v>
      </c>
      <c r="F174" s="849"/>
      <c r="G174" s="849"/>
      <c r="H174" s="837">
        <v>0</v>
      </c>
      <c r="I174" s="849">
        <v>1</v>
      </c>
      <c r="J174" s="849">
        <v>154.36000000000001</v>
      </c>
      <c r="K174" s="837">
        <v>1</v>
      </c>
      <c r="L174" s="849">
        <v>1</v>
      </c>
      <c r="M174" s="850">
        <v>154.36000000000001</v>
      </c>
    </row>
    <row r="175" spans="1:13" ht="14.4" customHeight="1" x14ac:dyDescent="0.3">
      <c r="A175" s="831" t="s">
        <v>2492</v>
      </c>
      <c r="B175" s="832" t="s">
        <v>2149</v>
      </c>
      <c r="C175" s="832" t="s">
        <v>2150</v>
      </c>
      <c r="D175" s="832" t="s">
        <v>2151</v>
      </c>
      <c r="E175" s="832" t="s">
        <v>685</v>
      </c>
      <c r="F175" s="849"/>
      <c r="G175" s="849"/>
      <c r="H175" s="837">
        <v>0</v>
      </c>
      <c r="I175" s="849">
        <v>1</v>
      </c>
      <c r="J175" s="849">
        <v>550.39</v>
      </c>
      <c r="K175" s="837">
        <v>1</v>
      </c>
      <c r="L175" s="849">
        <v>1</v>
      </c>
      <c r="M175" s="850">
        <v>550.39</v>
      </c>
    </row>
    <row r="176" spans="1:13" ht="14.4" customHeight="1" x14ac:dyDescent="0.3">
      <c r="A176" s="831" t="s">
        <v>2492</v>
      </c>
      <c r="B176" s="832" t="s">
        <v>2156</v>
      </c>
      <c r="C176" s="832" t="s">
        <v>3029</v>
      </c>
      <c r="D176" s="832" t="s">
        <v>615</v>
      </c>
      <c r="E176" s="832" t="s">
        <v>2865</v>
      </c>
      <c r="F176" s="849"/>
      <c r="G176" s="849"/>
      <c r="H176" s="837">
        <v>0</v>
      </c>
      <c r="I176" s="849">
        <v>6</v>
      </c>
      <c r="J176" s="849">
        <v>130.56</v>
      </c>
      <c r="K176" s="837">
        <v>1</v>
      </c>
      <c r="L176" s="849">
        <v>6</v>
      </c>
      <c r="M176" s="850">
        <v>130.56</v>
      </c>
    </row>
    <row r="177" spans="1:13" ht="14.4" customHeight="1" x14ac:dyDescent="0.3">
      <c r="A177" s="831" t="s">
        <v>2492</v>
      </c>
      <c r="B177" s="832" t="s">
        <v>2180</v>
      </c>
      <c r="C177" s="832" t="s">
        <v>2181</v>
      </c>
      <c r="D177" s="832" t="s">
        <v>1110</v>
      </c>
      <c r="E177" s="832" t="s">
        <v>1112</v>
      </c>
      <c r="F177" s="849"/>
      <c r="G177" s="849"/>
      <c r="H177" s="837"/>
      <c r="I177" s="849">
        <v>3</v>
      </c>
      <c r="J177" s="849">
        <v>0</v>
      </c>
      <c r="K177" s="837"/>
      <c r="L177" s="849">
        <v>3</v>
      </c>
      <c r="M177" s="850">
        <v>0</v>
      </c>
    </row>
    <row r="178" spans="1:13" ht="14.4" customHeight="1" x14ac:dyDescent="0.3">
      <c r="A178" s="831" t="s">
        <v>2492</v>
      </c>
      <c r="B178" s="832" t="s">
        <v>2212</v>
      </c>
      <c r="C178" s="832" t="s">
        <v>2213</v>
      </c>
      <c r="D178" s="832" t="s">
        <v>1093</v>
      </c>
      <c r="E178" s="832" t="s">
        <v>2214</v>
      </c>
      <c r="F178" s="849"/>
      <c r="G178" s="849"/>
      <c r="H178" s="837">
        <v>0</v>
      </c>
      <c r="I178" s="849">
        <v>2</v>
      </c>
      <c r="J178" s="849">
        <v>1062.24</v>
      </c>
      <c r="K178" s="837">
        <v>1</v>
      </c>
      <c r="L178" s="849">
        <v>2</v>
      </c>
      <c r="M178" s="850">
        <v>1062.24</v>
      </c>
    </row>
    <row r="179" spans="1:13" ht="14.4" customHeight="1" x14ac:dyDescent="0.3">
      <c r="A179" s="831" t="s">
        <v>2492</v>
      </c>
      <c r="B179" s="832" t="s">
        <v>2212</v>
      </c>
      <c r="C179" s="832" t="s">
        <v>2215</v>
      </c>
      <c r="D179" s="832" t="s">
        <v>1095</v>
      </c>
      <c r="E179" s="832" t="s">
        <v>2216</v>
      </c>
      <c r="F179" s="849"/>
      <c r="G179" s="849"/>
      <c r="H179" s="837">
        <v>0</v>
      </c>
      <c r="I179" s="849">
        <v>1</v>
      </c>
      <c r="J179" s="849">
        <v>212.45</v>
      </c>
      <c r="K179" s="837">
        <v>1</v>
      </c>
      <c r="L179" s="849">
        <v>1</v>
      </c>
      <c r="M179" s="850">
        <v>212.45</v>
      </c>
    </row>
    <row r="180" spans="1:13" ht="14.4" customHeight="1" x14ac:dyDescent="0.3">
      <c r="A180" s="831" t="s">
        <v>2492</v>
      </c>
      <c r="B180" s="832" t="s">
        <v>2227</v>
      </c>
      <c r="C180" s="832" t="s">
        <v>2228</v>
      </c>
      <c r="D180" s="832" t="s">
        <v>2229</v>
      </c>
      <c r="E180" s="832" t="s">
        <v>2230</v>
      </c>
      <c r="F180" s="849"/>
      <c r="G180" s="849"/>
      <c r="H180" s="837">
        <v>0</v>
      </c>
      <c r="I180" s="849">
        <v>1</v>
      </c>
      <c r="J180" s="849">
        <v>72.58</v>
      </c>
      <c r="K180" s="837">
        <v>1</v>
      </c>
      <c r="L180" s="849">
        <v>1</v>
      </c>
      <c r="M180" s="850">
        <v>72.58</v>
      </c>
    </row>
    <row r="181" spans="1:13" ht="14.4" customHeight="1" x14ac:dyDescent="0.3">
      <c r="A181" s="831" t="s">
        <v>2492</v>
      </c>
      <c r="B181" s="832" t="s">
        <v>3531</v>
      </c>
      <c r="C181" s="832" t="s">
        <v>2524</v>
      </c>
      <c r="D181" s="832" t="s">
        <v>731</v>
      </c>
      <c r="E181" s="832" t="s">
        <v>732</v>
      </c>
      <c r="F181" s="849"/>
      <c r="G181" s="849"/>
      <c r="H181" s="837">
        <v>0</v>
      </c>
      <c r="I181" s="849">
        <v>1</v>
      </c>
      <c r="J181" s="849">
        <v>132</v>
      </c>
      <c r="K181" s="837">
        <v>1</v>
      </c>
      <c r="L181" s="849">
        <v>1</v>
      </c>
      <c r="M181" s="850">
        <v>132</v>
      </c>
    </row>
    <row r="182" spans="1:13" ht="14.4" customHeight="1" x14ac:dyDescent="0.3">
      <c r="A182" s="831" t="s">
        <v>2492</v>
      </c>
      <c r="B182" s="832" t="s">
        <v>2246</v>
      </c>
      <c r="C182" s="832" t="s">
        <v>2247</v>
      </c>
      <c r="D182" s="832" t="s">
        <v>2248</v>
      </c>
      <c r="E182" s="832" t="s">
        <v>2249</v>
      </c>
      <c r="F182" s="849"/>
      <c r="G182" s="849"/>
      <c r="H182" s="837">
        <v>0</v>
      </c>
      <c r="I182" s="849">
        <v>1</v>
      </c>
      <c r="J182" s="849">
        <v>123.2</v>
      </c>
      <c r="K182" s="837">
        <v>1</v>
      </c>
      <c r="L182" s="849">
        <v>1</v>
      </c>
      <c r="M182" s="850">
        <v>123.2</v>
      </c>
    </row>
    <row r="183" spans="1:13" ht="14.4" customHeight="1" x14ac:dyDescent="0.3">
      <c r="A183" s="831" t="s">
        <v>2492</v>
      </c>
      <c r="B183" s="832" t="s">
        <v>2246</v>
      </c>
      <c r="C183" s="832" t="s">
        <v>2250</v>
      </c>
      <c r="D183" s="832" t="s">
        <v>2248</v>
      </c>
      <c r="E183" s="832" t="s">
        <v>2251</v>
      </c>
      <c r="F183" s="849"/>
      <c r="G183" s="849"/>
      <c r="H183" s="837">
        <v>0</v>
      </c>
      <c r="I183" s="849">
        <v>1</v>
      </c>
      <c r="J183" s="849">
        <v>246.39</v>
      </c>
      <c r="K183" s="837">
        <v>1</v>
      </c>
      <c r="L183" s="849">
        <v>1</v>
      </c>
      <c r="M183" s="850">
        <v>246.39</v>
      </c>
    </row>
    <row r="184" spans="1:13" ht="14.4" customHeight="1" x14ac:dyDescent="0.3">
      <c r="A184" s="831" t="s">
        <v>2492</v>
      </c>
      <c r="B184" s="832" t="s">
        <v>2274</v>
      </c>
      <c r="C184" s="832" t="s">
        <v>3032</v>
      </c>
      <c r="D184" s="832" t="s">
        <v>660</v>
      </c>
      <c r="E184" s="832" t="s">
        <v>661</v>
      </c>
      <c r="F184" s="849">
        <v>1</v>
      </c>
      <c r="G184" s="849">
        <v>103.8</v>
      </c>
      <c r="H184" s="837">
        <v>1</v>
      </c>
      <c r="I184" s="849"/>
      <c r="J184" s="849"/>
      <c r="K184" s="837">
        <v>0</v>
      </c>
      <c r="L184" s="849">
        <v>1</v>
      </c>
      <c r="M184" s="850">
        <v>103.8</v>
      </c>
    </row>
    <row r="185" spans="1:13" ht="14.4" customHeight="1" x14ac:dyDescent="0.3">
      <c r="A185" s="831" t="s">
        <v>2492</v>
      </c>
      <c r="B185" s="832" t="s">
        <v>2306</v>
      </c>
      <c r="C185" s="832" t="s">
        <v>2313</v>
      </c>
      <c r="D185" s="832" t="s">
        <v>1362</v>
      </c>
      <c r="E185" s="832" t="s">
        <v>1350</v>
      </c>
      <c r="F185" s="849"/>
      <c r="G185" s="849"/>
      <c r="H185" s="837">
        <v>0</v>
      </c>
      <c r="I185" s="849">
        <v>1</v>
      </c>
      <c r="J185" s="849">
        <v>129.51</v>
      </c>
      <c r="K185" s="837">
        <v>1</v>
      </c>
      <c r="L185" s="849">
        <v>1</v>
      </c>
      <c r="M185" s="850">
        <v>129.51</v>
      </c>
    </row>
    <row r="186" spans="1:13" ht="14.4" customHeight="1" x14ac:dyDescent="0.3">
      <c r="A186" s="831" t="s">
        <v>2492</v>
      </c>
      <c r="B186" s="832" t="s">
        <v>2306</v>
      </c>
      <c r="C186" s="832" t="s">
        <v>2315</v>
      </c>
      <c r="D186" s="832" t="s">
        <v>1366</v>
      </c>
      <c r="E186" s="832" t="s">
        <v>1350</v>
      </c>
      <c r="F186" s="849"/>
      <c r="G186" s="849"/>
      <c r="H186" s="837">
        <v>0</v>
      </c>
      <c r="I186" s="849">
        <v>1</v>
      </c>
      <c r="J186" s="849">
        <v>129.51</v>
      </c>
      <c r="K186" s="837">
        <v>1</v>
      </c>
      <c r="L186" s="849">
        <v>1</v>
      </c>
      <c r="M186" s="850">
        <v>129.51</v>
      </c>
    </row>
    <row r="187" spans="1:13" ht="14.4" customHeight="1" x14ac:dyDescent="0.3">
      <c r="A187" s="831" t="s">
        <v>2492</v>
      </c>
      <c r="B187" s="832" t="s">
        <v>2306</v>
      </c>
      <c r="C187" s="832" t="s">
        <v>3096</v>
      </c>
      <c r="D187" s="832" t="s">
        <v>3097</v>
      </c>
      <c r="E187" s="832" t="s">
        <v>2318</v>
      </c>
      <c r="F187" s="849"/>
      <c r="G187" s="849"/>
      <c r="H187" s="837">
        <v>0</v>
      </c>
      <c r="I187" s="849">
        <v>90</v>
      </c>
      <c r="J187" s="849">
        <v>7125.3</v>
      </c>
      <c r="K187" s="837">
        <v>1</v>
      </c>
      <c r="L187" s="849">
        <v>90</v>
      </c>
      <c r="M187" s="850">
        <v>7125.3</v>
      </c>
    </row>
    <row r="188" spans="1:13" ht="14.4" customHeight="1" x14ac:dyDescent="0.3">
      <c r="A188" s="831" t="s">
        <v>2492</v>
      </c>
      <c r="B188" s="832" t="s">
        <v>2306</v>
      </c>
      <c r="C188" s="832" t="s">
        <v>2317</v>
      </c>
      <c r="D188" s="832" t="s">
        <v>1379</v>
      </c>
      <c r="E188" s="832" t="s">
        <v>2318</v>
      </c>
      <c r="F188" s="849"/>
      <c r="G188" s="849"/>
      <c r="H188" s="837">
        <v>0</v>
      </c>
      <c r="I188" s="849">
        <v>1050</v>
      </c>
      <c r="J188" s="849">
        <v>108234</v>
      </c>
      <c r="K188" s="837">
        <v>1</v>
      </c>
      <c r="L188" s="849">
        <v>1050</v>
      </c>
      <c r="M188" s="850">
        <v>108234</v>
      </c>
    </row>
    <row r="189" spans="1:13" ht="14.4" customHeight="1" x14ac:dyDescent="0.3">
      <c r="A189" s="831" t="s">
        <v>2492</v>
      </c>
      <c r="B189" s="832" t="s">
        <v>2306</v>
      </c>
      <c r="C189" s="832" t="s">
        <v>3092</v>
      </c>
      <c r="D189" s="832" t="s">
        <v>3093</v>
      </c>
      <c r="E189" s="832" t="s">
        <v>2318</v>
      </c>
      <c r="F189" s="849"/>
      <c r="G189" s="849"/>
      <c r="H189" s="837">
        <v>0</v>
      </c>
      <c r="I189" s="849">
        <v>270</v>
      </c>
      <c r="J189" s="849">
        <v>43815.600000000006</v>
      </c>
      <c r="K189" s="837">
        <v>1</v>
      </c>
      <c r="L189" s="849">
        <v>270</v>
      </c>
      <c r="M189" s="850">
        <v>43815.600000000006</v>
      </c>
    </row>
    <row r="190" spans="1:13" ht="14.4" customHeight="1" x14ac:dyDescent="0.3">
      <c r="A190" s="831" t="s">
        <v>2492</v>
      </c>
      <c r="B190" s="832" t="s">
        <v>2306</v>
      </c>
      <c r="C190" s="832" t="s">
        <v>2320</v>
      </c>
      <c r="D190" s="832" t="s">
        <v>1359</v>
      </c>
      <c r="E190" s="832" t="s">
        <v>1350</v>
      </c>
      <c r="F190" s="849"/>
      <c r="G190" s="849"/>
      <c r="H190" s="837">
        <v>0</v>
      </c>
      <c r="I190" s="849">
        <v>3</v>
      </c>
      <c r="J190" s="849">
        <v>382.02</v>
      </c>
      <c r="K190" s="837">
        <v>1</v>
      </c>
      <c r="L190" s="849">
        <v>3</v>
      </c>
      <c r="M190" s="850">
        <v>382.02</v>
      </c>
    </row>
    <row r="191" spans="1:13" ht="14.4" customHeight="1" x14ac:dyDescent="0.3">
      <c r="A191" s="831" t="s">
        <v>2492</v>
      </c>
      <c r="B191" s="832" t="s">
        <v>2306</v>
      </c>
      <c r="C191" s="832" t="s">
        <v>3098</v>
      </c>
      <c r="D191" s="832" t="s">
        <v>1351</v>
      </c>
      <c r="E191" s="832" t="s">
        <v>1350</v>
      </c>
      <c r="F191" s="849"/>
      <c r="G191" s="849"/>
      <c r="H191" s="837">
        <v>0</v>
      </c>
      <c r="I191" s="849">
        <v>5</v>
      </c>
      <c r="J191" s="849">
        <v>882.35</v>
      </c>
      <c r="K191" s="837">
        <v>1</v>
      </c>
      <c r="L191" s="849">
        <v>5</v>
      </c>
      <c r="M191" s="850">
        <v>882.35</v>
      </c>
    </row>
    <row r="192" spans="1:13" ht="14.4" customHeight="1" x14ac:dyDescent="0.3">
      <c r="A192" s="831" t="s">
        <v>2492</v>
      </c>
      <c r="B192" s="832" t="s">
        <v>2306</v>
      </c>
      <c r="C192" s="832" t="s">
        <v>3094</v>
      </c>
      <c r="D192" s="832" t="s">
        <v>3093</v>
      </c>
      <c r="E192" s="832" t="s">
        <v>3095</v>
      </c>
      <c r="F192" s="849"/>
      <c r="G192" s="849"/>
      <c r="H192" s="837">
        <v>0</v>
      </c>
      <c r="I192" s="849">
        <v>90</v>
      </c>
      <c r="J192" s="849">
        <v>21836.7</v>
      </c>
      <c r="K192" s="837">
        <v>1</v>
      </c>
      <c r="L192" s="849">
        <v>90</v>
      </c>
      <c r="M192" s="850">
        <v>21836.7</v>
      </c>
    </row>
    <row r="193" spans="1:13" ht="14.4" customHeight="1" x14ac:dyDescent="0.3">
      <c r="A193" s="831" t="s">
        <v>2492</v>
      </c>
      <c r="B193" s="832" t="s">
        <v>2306</v>
      </c>
      <c r="C193" s="832" t="s">
        <v>2334</v>
      </c>
      <c r="D193" s="832" t="s">
        <v>1365</v>
      </c>
      <c r="E193" s="832" t="s">
        <v>1350</v>
      </c>
      <c r="F193" s="849"/>
      <c r="G193" s="849"/>
      <c r="H193" s="837">
        <v>0</v>
      </c>
      <c r="I193" s="849">
        <v>1</v>
      </c>
      <c r="J193" s="849">
        <v>129.51</v>
      </c>
      <c r="K193" s="837">
        <v>1</v>
      </c>
      <c r="L193" s="849">
        <v>1</v>
      </c>
      <c r="M193" s="850">
        <v>129.51</v>
      </c>
    </row>
    <row r="194" spans="1:13" ht="14.4" customHeight="1" x14ac:dyDescent="0.3">
      <c r="A194" s="831" t="s">
        <v>2492</v>
      </c>
      <c r="B194" s="832" t="s">
        <v>2306</v>
      </c>
      <c r="C194" s="832" t="s">
        <v>2333</v>
      </c>
      <c r="D194" s="832" t="s">
        <v>1364</v>
      </c>
      <c r="E194" s="832" t="s">
        <v>1350</v>
      </c>
      <c r="F194" s="849"/>
      <c r="G194" s="849"/>
      <c r="H194" s="837">
        <v>0</v>
      </c>
      <c r="I194" s="849">
        <v>1</v>
      </c>
      <c r="J194" s="849">
        <v>129.51</v>
      </c>
      <c r="K194" s="837">
        <v>1</v>
      </c>
      <c r="L194" s="849">
        <v>1</v>
      </c>
      <c r="M194" s="850">
        <v>129.51</v>
      </c>
    </row>
    <row r="195" spans="1:13" ht="14.4" customHeight="1" x14ac:dyDescent="0.3">
      <c r="A195" s="831" t="s">
        <v>2492</v>
      </c>
      <c r="B195" s="832" t="s">
        <v>2306</v>
      </c>
      <c r="C195" s="832" t="s">
        <v>2308</v>
      </c>
      <c r="D195" s="832" t="s">
        <v>1344</v>
      </c>
      <c r="E195" s="832" t="s">
        <v>1342</v>
      </c>
      <c r="F195" s="849"/>
      <c r="G195" s="849"/>
      <c r="H195" s="837">
        <v>0</v>
      </c>
      <c r="I195" s="849">
        <v>20</v>
      </c>
      <c r="J195" s="849">
        <v>2088</v>
      </c>
      <c r="K195" s="837">
        <v>1</v>
      </c>
      <c r="L195" s="849">
        <v>20</v>
      </c>
      <c r="M195" s="850">
        <v>2088</v>
      </c>
    </row>
    <row r="196" spans="1:13" ht="14.4" customHeight="1" x14ac:dyDescent="0.3">
      <c r="A196" s="831" t="s">
        <v>2492</v>
      </c>
      <c r="B196" s="832" t="s">
        <v>2176</v>
      </c>
      <c r="C196" s="832" t="s">
        <v>2177</v>
      </c>
      <c r="D196" s="832" t="s">
        <v>2178</v>
      </c>
      <c r="E196" s="832" t="s">
        <v>2179</v>
      </c>
      <c r="F196" s="849"/>
      <c r="G196" s="849"/>
      <c r="H196" s="837">
        <v>0</v>
      </c>
      <c r="I196" s="849">
        <v>4</v>
      </c>
      <c r="J196" s="849">
        <v>201.28</v>
      </c>
      <c r="K196" s="837">
        <v>1</v>
      </c>
      <c r="L196" s="849">
        <v>4</v>
      </c>
      <c r="M196" s="850">
        <v>201.28</v>
      </c>
    </row>
    <row r="197" spans="1:13" ht="14.4" customHeight="1" x14ac:dyDescent="0.3">
      <c r="A197" s="831" t="s">
        <v>2493</v>
      </c>
      <c r="B197" s="832" t="s">
        <v>3535</v>
      </c>
      <c r="C197" s="832" t="s">
        <v>3495</v>
      </c>
      <c r="D197" s="832" t="s">
        <v>3496</v>
      </c>
      <c r="E197" s="832" t="s">
        <v>3497</v>
      </c>
      <c r="F197" s="849"/>
      <c r="G197" s="849"/>
      <c r="H197" s="837">
        <v>0</v>
      </c>
      <c r="I197" s="849">
        <v>1</v>
      </c>
      <c r="J197" s="849">
        <v>41.63</v>
      </c>
      <c r="K197" s="837">
        <v>1</v>
      </c>
      <c r="L197" s="849">
        <v>1</v>
      </c>
      <c r="M197" s="850">
        <v>41.63</v>
      </c>
    </row>
    <row r="198" spans="1:13" ht="14.4" customHeight="1" x14ac:dyDescent="0.3">
      <c r="A198" s="831" t="s">
        <v>2493</v>
      </c>
      <c r="B198" s="832" t="s">
        <v>1890</v>
      </c>
      <c r="C198" s="832" t="s">
        <v>1896</v>
      </c>
      <c r="D198" s="832" t="s">
        <v>1894</v>
      </c>
      <c r="E198" s="832" t="s">
        <v>1897</v>
      </c>
      <c r="F198" s="849"/>
      <c r="G198" s="849"/>
      <c r="H198" s="837">
        <v>0</v>
      </c>
      <c r="I198" s="849">
        <v>1</v>
      </c>
      <c r="J198" s="849">
        <v>57.6</v>
      </c>
      <c r="K198" s="837">
        <v>1</v>
      </c>
      <c r="L198" s="849">
        <v>1</v>
      </c>
      <c r="M198" s="850">
        <v>57.6</v>
      </c>
    </row>
    <row r="199" spans="1:13" ht="14.4" customHeight="1" x14ac:dyDescent="0.3">
      <c r="A199" s="831" t="s">
        <v>2493</v>
      </c>
      <c r="B199" s="832" t="s">
        <v>1890</v>
      </c>
      <c r="C199" s="832" t="s">
        <v>1900</v>
      </c>
      <c r="D199" s="832" t="s">
        <v>1894</v>
      </c>
      <c r="E199" s="832" t="s">
        <v>1901</v>
      </c>
      <c r="F199" s="849"/>
      <c r="G199" s="849"/>
      <c r="H199" s="837">
        <v>0</v>
      </c>
      <c r="I199" s="849">
        <v>1</v>
      </c>
      <c r="J199" s="849">
        <v>115.18</v>
      </c>
      <c r="K199" s="837">
        <v>1</v>
      </c>
      <c r="L199" s="849">
        <v>1</v>
      </c>
      <c r="M199" s="850">
        <v>115.18</v>
      </c>
    </row>
    <row r="200" spans="1:13" ht="14.4" customHeight="1" x14ac:dyDescent="0.3">
      <c r="A200" s="831" t="s">
        <v>2493</v>
      </c>
      <c r="B200" s="832" t="s">
        <v>1890</v>
      </c>
      <c r="C200" s="832" t="s">
        <v>1893</v>
      </c>
      <c r="D200" s="832" t="s">
        <v>1894</v>
      </c>
      <c r="E200" s="832" t="s">
        <v>1895</v>
      </c>
      <c r="F200" s="849"/>
      <c r="G200" s="849"/>
      <c r="H200" s="837">
        <v>0</v>
      </c>
      <c r="I200" s="849">
        <v>3</v>
      </c>
      <c r="J200" s="849">
        <v>48.36</v>
      </c>
      <c r="K200" s="837">
        <v>1</v>
      </c>
      <c r="L200" s="849">
        <v>3</v>
      </c>
      <c r="M200" s="850">
        <v>48.36</v>
      </c>
    </row>
    <row r="201" spans="1:13" ht="14.4" customHeight="1" x14ac:dyDescent="0.3">
      <c r="A201" s="831" t="s">
        <v>2493</v>
      </c>
      <c r="B201" s="832" t="s">
        <v>3529</v>
      </c>
      <c r="C201" s="832" t="s">
        <v>2678</v>
      </c>
      <c r="D201" s="832" t="s">
        <v>791</v>
      </c>
      <c r="E201" s="832" t="s">
        <v>2679</v>
      </c>
      <c r="F201" s="849"/>
      <c r="G201" s="849"/>
      <c r="H201" s="837"/>
      <c r="I201" s="849">
        <v>2</v>
      </c>
      <c r="J201" s="849">
        <v>0</v>
      </c>
      <c r="K201" s="837"/>
      <c r="L201" s="849">
        <v>2</v>
      </c>
      <c r="M201" s="850">
        <v>0</v>
      </c>
    </row>
    <row r="202" spans="1:13" ht="14.4" customHeight="1" x14ac:dyDescent="0.3">
      <c r="A202" s="831" t="s">
        <v>2493</v>
      </c>
      <c r="B202" s="832" t="s">
        <v>1928</v>
      </c>
      <c r="C202" s="832" t="s">
        <v>1929</v>
      </c>
      <c r="D202" s="832" t="s">
        <v>1930</v>
      </c>
      <c r="E202" s="832" t="s">
        <v>1931</v>
      </c>
      <c r="F202" s="849"/>
      <c r="G202" s="849"/>
      <c r="H202" s="837">
        <v>0</v>
      </c>
      <c r="I202" s="849">
        <v>1</v>
      </c>
      <c r="J202" s="849">
        <v>86.41</v>
      </c>
      <c r="K202" s="837">
        <v>1</v>
      </c>
      <c r="L202" s="849">
        <v>1</v>
      </c>
      <c r="M202" s="850">
        <v>86.41</v>
      </c>
    </row>
    <row r="203" spans="1:13" ht="14.4" customHeight="1" x14ac:dyDescent="0.3">
      <c r="A203" s="831" t="s">
        <v>2493</v>
      </c>
      <c r="B203" s="832" t="s">
        <v>1941</v>
      </c>
      <c r="C203" s="832" t="s">
        <v>1946</v>
      </c>
      <c r="D203" s="832" t="s">
        <v>866</v>
      </c>
      <c r="E203" s="832" t="s">
        <v>1947</v>
      </c>
      <c r="F203" s="849"/>
      <c r="G203" s="849"/>
      <c r="H203" s="837">
        <v>0</v>
      </c>
      <c r="I203" s="849">
        <v>4</v>
      </c>
      <c r="J203" s="849">
        <v>1472.64</v>
      </c>
      <c r="K203" s="837">
        <v>1</v>
      </c>
      <c r="L203" s="849">
        <v>4</v>
      </c>
      <c r="M203" s="850">
        <v>1472.64</v>
      </c>
    </row>
    <row r="204" spans="1:13" ht="14.4" customHeight="1" x14ac:dyDescent="0.3">
      <c r="A204" s="831" t="s">
        <v>2493</v>
      </c>
      <c r="B204" s="832" t="s">
        <v>1941</v>
      </c>
      <c r="C204" s="832" t="s">
        <v>1950</v>
      </c>
      <c r="D204" s="832" t="s">
        <v>866</v>
      </c>
      <c r="E204" s="832" t="s">
        <v>1951</v>
      </c>
      <c r="F204" s="849"/>
      <c r="G204" s="849"/>
      <c r="H204" s="837">
        <v>0</v>
      </c>
      <c r="I204" s="849">
        <v>3</v>
      </c>
      <c r="J204" s="849">
        <v>1472.67</v>
      </c>
      <c r="K204" s="837">
        <v>1</v>
      </c>
      <c r="L204" s="849">
        <v>3</v>
      </c>
      <c r="M204" s="850">
        <v>1472.67</v>
      </c>
    </row>
    <row r="205" spans="1:13" ht="14.4" customHeight="1" x14ac:dyDescent="0.3">
      <c r="A205" s="831" t="s">
        <v>2493</v>
      </c>
      <c r="B205" s="832" t="s">
        <v>1965</v>
      </c>
      <c r="C205" s="832" t="s">
        <v>1968</v>
      </c>
      <c r="D205" s="832" t="s">
        <v>749</v>
      </c>
      <c r="E205" s="832" t="s">
        <v>1969</v>
      </c>
      <c r="F205" s="849"/>
      <c r="G205" s="849"/>
      <c r="H205" s="837">
        <v>0</v>
      </c>
      <c r="I205" s="849">
        <v>1</v>
      </c>
      <c r="J205" s="849">
        <v>80.010000000000005</v>
      </c>
      <c r="K205" s="837">
        <v>1</v>
      </c>
      <c r="L205" s="849">
        <v>1</v>
      </c>
      <c r="M205" s="850">
        <v>80.010000000000005</v>
      </c>
    </row>
    <row r="206" spans="1:13" ht="14.4" customHeight="1" x14ac:dyDescent="0.3">
      <c r="A206" s="831" t="s">
        <v>2493</v>
      </c>
      <c r="B206" s="832" t="s">
        <v>1978</v>
      </c>
      <c r="C206" s="832" t="s">
        <v>1980</v>
      </c>
      <c r="D206" s="832" t="s">
        <v>874</v>
      </c>
      <c r="E206" s="832" t="s">
        <v>1981</v>
      </c>
      <c r="F206" s="849"/>
      <c r="G206" s="849"/>
      <c r="H206" s="837">
        <v>0</v>
      </c>
      <c r="I206" s="849">
        <v>3</v>
      </c>
      <c r="J206" s="849">
        <v>127.53</v>
      </c>
      <c r="K206" s="837">
        <v>1</v>
      </c>
      <c r="L206" s="849">
        <v>3</v>
      </c>
      <c r="M206" s="850">
        <v>127.53</v>
      </c>
    </row>
    <row r="207" spans="1:13" ht="14.4" customHeight="1" x14ac:dyDescent="0.3">
      <c r="A207" s="831" t="s">
        <v>2493</v>
      </c>
      <c r="B207" s="832" t="s">
        <v>1978</v>
      </c>
      <c r="C207" s="832" t="s">
        <v>3124</v>
      </c>
      <c r="D207" s="832" t="s">
        <v>871</v>
      </c>
      <c r="E207" s="832" t="s">
        <v>3125</v>
      </c>
      <c r="F207" s="849"/>
      <c r="G207" s="849"/>
      <c r="H207" s="837">
        <v>0</v>
      </c>
      <c r="I207" s="849">
        <v>1</v>
      </c>
      <c r="J207" s="849">
        <v>58.97</v>
      </c>
      <c r="K207" s="837">
        <v>1</v>
      </c>
      <c r="L207" s="849">
        <v>1</v>
      </c>
      <c r="M207" s="850">
        <v>58.97</v>
      </c>
    </row>
    <row r="208" spans="1:13" ht="14.4" customHeight="1" x14ac:dyDescent="0.3">
      <c r="A208" s="831" t="s">
        <v>2493</v>
      </c>
      <c r="B208" s="832" t="s">
        <v>1993</v>
      </c>
      <c r="C208" s="832" t="s">
        <v>3074</v>
      </c>
      <c r="D208" s="832" t="s">
        <v>667</v>
      </c>
      <c r="E208" s="832" t="s">
        <v>2660</v>
      </c>
      <c r="F208" s="849"/>
      <c r="G208" s="849"/>
      <c r="H208" s="837">
        <v>0</v>
      </c>
      <c r="I208" s="849">
        <v>1</v>
      </c>
      <c r="J208" s="849">
        <v>35.11</v>
      </c>
      <c r="K208" s="837">
        <v>1</v>
      </c>
      <c r="L208" s="849">
        <v>1</v>
      </c>
      <c r="M208" s="850">
        <v>35.11</v>
      </c>
    </row>
    <row r="209" spans="1:13" ht="14.4" customHeight="1" x14ac:dyDescent="0.3">
      <c r="A209" s="831" t="s">
        <v>2493</v>
      </c>
      <c r="B209" s="832" t="s">
        <v>3536</v>
      </c>
      <c r="C209" s="832" t="s">
        <v>3461</v>
      </c>
      <c r="D209" s="832" t="s">
        <v>3462</v>
      </c>
      <c r="E209" s="832" t="s">
        <v>1995</v>
      </c>
      <c r="F209" s="849"/>
      <c r="G209" s="849"/>
      <c r="H209" s="837">
        <v>0</v>
      </c>
      <c r="I209" s="849">
        <v>1</v>
      </c>
      <c r="J209" s="849">
        <v>82.63</v>
      </c>
      <c r="K209" s="837">
        <v>1</v>
      </c>
      <c r="L209" s="849">
        <v>1</v>
      </c>
      <c r="M209" s="850">
        <v>82.63</v>
      </c>
    </row>
    <row r="210" spans="1:13" ht="14.4" customHeight="1" x14ac:dyDescent="0.3">
      <c r="A210" s="831" t="s">
        <v>2493</v>
      </c>
      <c r="B210" s="832" t="s">
        <v>2003</v>
      </c>
      <c r="C210" s="832" t="s">
        <v>2377</v>
      </c>
      <c r="D210" s="832" t="s">
        <v>1501</v>
      </c>
      <c r="E210" s="832" t="s">
        <v>730</v>
      </c>
      <c r="F210" s="849"/>
      <c r="G210" s="849"/>
      <c r="H210" s="837">
        <v>0</v>
      </c>
      <c r="I210" s="849">
        <v>1</v>
      </c>
      <c r="J210" s="849">
        <v>70.23</v>
      </c>
      <c r="K210" s="837">
        <v>1</v>
      </c>
      <c r="L210" s="849">
        <v>1</v>
      </c>
      <c r="M210" s="850">
        <v>70.23</v>
      </c>
    </row>
    <row r="211" spans="1:13" ht="14.4" customHeight="1" x14ac:dyDescent="0.3">
      <c r="A211" s="831" t="s">
        <v>2493</v>
      </c>
      <c r="B211" s="832" t="s">
        <v>2009</v>
      </c>
      <c r="C211" s="832" t="s">
        <v>2013</v>
      </c>
      <c r="D211" s="832" t="s">
        <v>2011</v>
      </c>
      <c r="E211" s="832" t="s">
        <v>2014</v>
      </c>
      <c r="F211" s="849"/>
      <c r="G211" s="849"/>
      <c r="H211" s="837">
        <v>0</v>
      </c>
      <c r="I211" s="849">
        <v>1</v>
      </c>
      <c r="J211" s="849">
        <v>29.27</v>
      </c>
      <c r="K211" s="837">
        <v>1</v>
      </c>
      <c r="L211" s="849">
        <v>1</v>
      </c>
      <c r="M211" s="850">
        <v>29.27</v>
      </c>
    </row>
    <row r="212" spans="1:13" ht="14.4" customHeight="1" x14ac:dyDescent="0.3">
      <c r="A212" s="831" t="s">
        <v>2493</v>
      </c>
      <c r="B212" s="832" t="s">
        <v>2017</v>
      </c>
      <c r="C212" s="832" t="s">
        <v>2018</v>
      </c>
      <c r="D212" s="832" t="s">
        <v>2019</v>
      </c>
      <c r="E212" s="832" t="s">
        <v>2020</v>
      </c>
      <c r="F212" s="849"/>
      <c r="G212" s="849"/>
      <c r="H212" s="837">
        <v>0</v>
      </c>
      <c r="I212" s="849">
        <v>2</v>
      </c>
      <c r="J212" s="849">
        <v>62.18</v>
      </c>
      <c r="K212" s="837">
        <v>1</v>
      </c>
      <c r="L212" s="849">
        <v>2</v>
      </c>
      <c r="M212" s="850">
        <v>62.18</v>
      </c>
    </row>
    <row r="213" spans="1:13" ht="14.4" customHeight="1" x14ac:dyDescent="0.3">
      <c r="A213" s="831" t="s">
        <v>2493</v>
      </c>
      <c r="B213" s="832" t="s">
        <v>2380</v>
      </c>
      <c r="C213" s="832" t="s">
        <v>2381</v>
      </c>
      <c r="D213" s="832" t="s">
        <v>1590</v>
      </c>
      <c r="E213" s="832" t="s">
        <v>2382</v>
      </c>
      <c r="F213" s="849"/>
      <c r="G213" s="849"/>
      <c r="H213" s="837">
        <v>0</v>
      </c>
      <c r="I213" s="849">
        <v>1</v>
      </c>
      <c r="J213" s="849">
        <v>218.73</v>
      </c>
      <c r="K213" s="837">
        <v>1</v>
      </c>
      <c r="L213" s="849">
        <v>1</v>
      </c>
      <c r="M213" s="850">
        <v>218.73</v>
      </c>
    </row>
    <row r="214" spans="1:13" ht="14.4" customHeight="1" x14ac:dyDescent="0.3">
      <c r="A214" s="831" t="s">
        <v>2493</v>
      </c>
      <c r="B214" s="832" t="s">
        <v>2026</v>
      </c>
      <c r="C214" s="832" t="s">
        <v>2027</v>
      </c>
      <c r="D214" s="832" t="s">
        <v>1160</v>
      </c>
      <c r="E214" s="832" t="s">
        <v>2006</v>
      </c>
      <c r="F214" s="849"/>
      <c r="G214" s="849"/>
      <c r="H214" s="837">
        <v>0</v>
      </c>
      <c r="I214" s="849">
        <v>1</v>
      </c>
      <c r="J214" s="849">
        <v>47.7</v>
      </c>
      <c r="K214" s="837">
        <v>1</v>
      </c>
      <c r="L214" s="849">
        <v>1</v>
      </c>
      <c r="M214" s="850">
        <v>47.7</v>
      </c>
    </row>
    <row r="215" spans="1:13" ht="14.4" customHeight="1" x14ac:dyDescent="0.3">
      <c r="A215" s="831" t="s">
        <v>2493</v>
      </c>
      <c r="B215" s="832" t="s">
        <v>2030</v>
      </c>
      <c r="C215" s="832" t="s">
        <v>2033</v>
      </c>
      <c r="D215" s="832" t="s">
        <v>2032</v>
      </c>
      <c r="E215" s="832" t="s">
        <v>2034</v>
      </c>
      <c r="F215" s="849"/>
      <c r="G215" s="849"/>
      <c r="H215" s="837">
        <v>0</v>
      </c>
      <c r="I215" s="849">
        <v>2</v>
      </c>
      <c r="J215" s="849">
        <v>20.68</v>
      </c>
      <c r="K215" s="837">
        <v>1</v>
      </c>
      <c r="L215" s="849">
        <v>2</v>
      </c>
      <c r="M215" s="850">
        <v>20.68</v>
      </c>
    </row>
    <row r="216" spans="1:13" ht="14.4" customHeight="1" x14ac:dyDescent="0.3">
      <c r="A216" s="831" t="s">
        <v>2493</v>
      </c>
      <c r="B216" s="832" t="s">
        <v>2156</v>
      </c>
      <c r="C216" s="832" t="s">
        <v>3029</v>
      </c>
      <c r="D216" s="832" t="s">
        <v>615</v>
      </c>
      <c r="E216" s="832" t="s">
        <v>2865</v>
      </c>
      <c r="F216" s="849"/>
      <c r="G216" s="849"/>
      <c r="H216" s="837">
        <v>0</v>
      </c>
      <c r="I216" s="849">
        <v>3</v>
      </c>
      <c r="J216" s="849">
        <v>65.28</v>
      </c>
      <c r="K216" s="837">
        <v>1</v>
      </c>
      <c r="L216" s="849">
        <v>3</v>
      </c>
      <c r="M216" s="850">
        <v>65.28</v>
      </c>
    </row>
    <row r="217" spans="1:13" ht="14.4" customHeight="1" x14ac:dyDescent="0.3">
      <c r="A217" s="831" t="s">
        <v>2493</v>
      </c>
      <c r="B217" s="832" t="s">
        <v>2180</v>
      </c>
      <c r="C217" s="832" t="s">
        <v>2181</v>
      </c>
      <c r="D217" s="832" t="s">
        <v>1110</v>
      </c>
      <c r="E217" s="832" t="s">
        <v>1112</v>
      </c>
      <c r="F217" s="849"/>
      <c r="G217" s="849"/>
      <c r="H217" s="837"/>
      <c r="I217" s="849">
        <v>2</v>
      </c>
      <c r="J217" s="849">
        <v>0</v>
      </c>
      <c r="K217" s="837"/>
      <c r="L217" s="849">
        <v>2</v>
      </c>
      <c r="M217" s="850">
        <v>0</v>
      </c>
    </row>
    <row r="218" spans="1:13" ht="14.4" customHeight="1" x14ac:dyDescent="0.3">
      <c r="A218" s="831" t="s">
        <v>2493</v>
      </c>
      <c r="B218" s="832" t="s">
        <v>2209</v>
      </c>
      <c r="C218" s="832" t="s">
        <v>3489</v>
      </c>
      <c r="D218" s="832" t="s">
        <v>1153</v>
      </c>
      <c r="E218" s="832" t="s">
        <v>3490</v>
      </c>
      <c r="F218" s="849"/>
      <c r="G218" s="849"/>
      <c r="H218" s="837">
        <v>0</v>
      </c>
      <c r="I218" s="849">
        <v>1</v>
      </c>
      <c r="J218" s="849">
        <v>169.29</v>
      </c>
      <c r="K218" s="837">
        <v>1</v>
      </c>
      <c r="L218" s="849">
        <v>1</v>
      </c>
      <c r="M218" s="850">
        <v>169.29</v>
      </c>
    </row>
    <row r="219" spans="1:13" ht="14.4" customHeight="1" x14ac:dyDescent="0.3">
      <c r="A219" s="831" t="s">
        <v>2493</v>
      </c>
      <c r="B219" s="832" t="s">
        <v>2274</v>
      </c>
      <c r="C219" s="832" t="s">
        <v>3463</v>
      </c>
      <c r="D219" s="832" t="s">
        <v>660</v>
      </c>
      <c r="E219" s="832" t="s">
        <v>3464</v>
      </c>
      <c r="F219" s="849">
        <v>1</v>
      </c>
      <c r="G219" s="849">
        <v>86.5</v>
      </c>
      <c r="H219" s="837">
        <v>1</v>
      </c>
      <c r="I219" s="849"/>
      <c r="J219" s="849"/>
      <c r="K219" s="837">
        <v>0</v>
      </c>
      <c r="L219" s="849">
        <v>1</v>
      </c>
      <c r="M219" s="850">
        <v>86.5</v>
      </c>
    </row>
    <row r="220" spans="1:13" ht="14.4" customHeight="1" x14ac:dyDescent="0.3">
      <c r="A220" s="831" t="s">
        <v>2493</v>
      </c>
      <c r="B220" s="832" t="s">
        <v>1958</v>
      </c>
      <c r="C220" s="832" t="s">
        <v>2365</v>
      </c>
      <c r="D220" s="832" t="s">
        <v>1538</v>
      </c>
      <c r="E220" s="832" t="s">
        <v>2366</v>
      </c>
      <c r="F220" s="849"/>
      <c r="G220" s="849"/>
      <c r="H220" s="837">
        <v>0</v>
      </c>
      <c r="I220" s="849">
        <v>1</v>
      </c>
      <c r="J220" s="849">
        <v>1887.9</v>
      </c>
      <c r="K220" s="837">
        <v>1</v>
      </c>
      <c r="L220" s="849">
        <v>1</v>
      </c>
      <c r="M220" s="850">
        <v>1887.9</v>
      </c>
    </row>
    <row r="221" spans="1:13" ht="14.4" customHeight="1" x14ac:dyDescent="0.3">
      <c r="A221" s="831" t="s">
        <v>2493</v>
      </c>
      <c r="B221" s="832" t="s">
        <v>1905</v>
      </c>
      <c r="C221" s="832" t="s">
        <v>2345</v>
      </c>
      <c r="D221" s="832" t="s">
        <v>1907</v>
      </c>
      <c r="E221" s="832" t="s">
        <v>2346</v>
      </c>
      <c r="F221" s="849"/>
      <c r="G221" s="849"/>
      <c r="H221" s="837">
        <v>0</v>
      </c>
      <c r="I221" s="849">
        <v>1</v>
      </c>
      <c r="J221" s="849">
        <v>414.07</v>
      </c>
      <c r="K221" s="837">
        <v>1</v>
      </c>
      <c r="L221" s="849">
        <v>1</v>
      </c>
      <c r="M221" s="850">
        <v>414.07</v>
      </c>
    </row>
    <row r="222" spans="1:13" ht="14.4" customHeight="1" x14ac:dyDescent="0.3">
      <c r="A222" s="831" t="s">
        <v>2493</v>
      </c>
      <c r="B222" s="832" t="s">
        <v>2176</v>
      </c>
      <c r="C222" s="832" t="s">
        <v>2177</v>
      </c>
      <c r="D222" s="832" t="s">
        <v>2178</v>
      </c>
      <c r="E222" s="832" t="s">
        <v>2179</v>
      </c>
      <c r="F222" s="849"/>
      <c r="G222" s="849"/>
      <c r="H222" s="837">
        <v>0</v>
      </c>
      <c r="I222" s="849">
        <v>3</v>
      </c>
      <c r="J222" s="849">
        <v>150.96</v>
      </c>
      <c r="K222" s="837">
        <v>1</v>
      </c>
      <c r="L222" s="849">
        <v>3</v>
      </c>
      <c r="M222" s="850">
        <v>150.96</v>
      </c>
    </row>
    <row r="223" spans="1:13" ht="14.4" customHeight="1" x14ac:dyDescent="0.3">
      <c r="A223" s="831" t="s">
        <v>2494</v>
      </c>
      <c r="B223" s="832" t="s">
        <v>1890</v>
      </c>
      <c r="C223" s="832" t="s">
        <v>1898</v>
      </c>
      <c r="D223" s="832" t="s">
        <v>1894</v>
      </c>
      <c r="E223" s="832" t="s">
        <v>1899</v>
      </c>
      <c r="F223" s="849"/>
      <c r="G223" s="849"/>
      <c r="H223" s="837">
        <v>0</v>
      </c>
      <c r="I223" s="849">
        <v>1</v>
      </c>
      <c r="J223" s="849">
        <v>32.25</v>
      </c>
      <c r="K223" s="837">
        <v>1</v>
      </c>
      <c r="L223" s="849">
        <v>1</v>
      </c>
      <c r="M223" s="850">
        <v>32.25</v>
      </c>
    </row>
    <row r="224" spans="1:13" ht="14.4" customHeight="1" x14ac:dyDescent="0.3">
      <c r="A224" s="831" t="s">
        <v>2494</v>
      </c>
      <c r="B224" s="832" t="s">
        <v>1890</v>
      </c>
      <c r="C224" s="832" t="s">
        <v>1893</v>
      </c>
      <c r="D224" s="832" t="s">
        <v>1894</v>
      </c>
      <c r="E224" s="832" t="s">
        <v>1895</v>
      </c>
      <c r="F224" s="849"/>
      <c r="G224" s="849"/>
      <c r="H224" s="837">
        <v>0</v>
      </c>
      <c r="I224" s="849">
        <v>3</v>
      </c>
      <c r="J224" s="849">
        <v>48.36</v>
      </c>
      <c r="K224" s="837">
        <v>1</v>
      </c>
      <c r="L224" s="849">
        <v>3</v>
      </c>
      <c r="M224" s="850">
        <v>48.36</v>
      </c>
    </row>
    <row r="225" spans="1:13" ht="14.4" customHeight="1" x14ac:dyDescent="0.3">
      <c r="A225" s="831" t="s">
        <v>2494</v>
      </c>
      <c r="B225" s="832" t="s">
        <v>3529</v>
      </c>
      <c r="C225" s="832" t="s">
        <v>3181</v>
      </c>
      <c r="D225" s="832" t="s">
        <v>791</v>
      </c>
      <c r="E225" s="832" t="s">
        <v>3182</v>
      </c>
      <c r="F225" s="849"/>
      <c r="G225" s="849"/>
      <c r="H225" s="837"/>
      <c r="I225" s="849">
        <v>2</v>
      </c>
      <c r="J225" s="849">
        <v>0</v>
      </c>
      <c r="K225" s="837"/>
      <c r="L225" s="849">
        <v>2</v>
      </c>
      <c r="M225" s="850">
        <v>0</v>
      </c>
    </row>
    <row r="226" spans="1:13" ht="14.4" customHeight="1" x14ac:dyDescent="0.3">
      <c r="A226" s="831" t="s">
        <v>2494</v>
      </c>
      <c r="B226" s="832" t="s">
        <v>1937</v>
      </c>
      <c r="C226" s="832" t="s">
        <v>2665</v>
      </c>
      <c r="D226" s="832" t="s">
        <v>1939</v>
      </c>
      <c r="E226" s="832" t="s">
        <v>2666</v>
      </c>
      <c r="F226" s="849"/>
      <c r="G226" s="849"/>
      <c r="H226" s="837">
        <v>0</v>
      </c>
      <c r="I226" s="849">
        <v>2</v>
      </c>
      <c r="J226" s="849">
        <v>369.48</v>
      </c>
      <c r="K226" s="837">
        <v>1</v>
      </c>
      <c r="L226" s="849">
        <v>2</v>
      </c>
      <c r="M226" s="850">
        <v>369.48</v>
      </c>
    </row>
    <row r="227" spans="1:13" ht="14.4" customHeight="1" x14ac:dyDescent="0.3">
      <c r="A227" s="831" t="s">
        <v>2494</v>
      </c>
      <c r="B227" s="832" t="s">
        <v>1937</v>
      </c>
      <c r="C227" s="832" t="s">
        <v>2667</v>
      </c>
      <c r="D227" s="832" t="s">
        <v>2668</v>
      </c>
      <c r="E227" s="832" t="s">
        <v>2669</v>
      </c>
      <c r="F227" s="849"/>
      <c r="G227" s="849"/>
      <c r="H227" s="837">
        <v>0</v>
      </c>
      <c r="I227" s="849">
        <v>1</v>
      </c>
      <c r="J227" s="849">
        <v>120.61</v>
      </c>
      <c r="K227" s="837">
        <v>1</v>
      </c>
      <c r="L227" s="849">
        <v>1</v>
      </c>
      <c r="M227" s="850">
        <v>120.61</v>
      </c>
    </row>
    <row r="228" spans="1:13" ht="14.4" customHeight="1" x14ac:dyDescent="0.3">
      <c r="A228" s="831" t="s">
        <v>2494</v>
      </c>
      <c r="B228" s="832" t="s">
        <v>1941</v>
      </c>
      <c r="C228" s="832" t="s">
        <v>1948</v>
      </c>
      <c r="D228" s="832" t="s">
        <v>866</v>
      </c>
      <c r="E228" s="832" t="s">
        <v>1949</v>
      </c>
      <c r="F228" s="849"/>
      <c r="G228" s="849"/>
      <c r="H228" s="837">
        <v>0</v>
      </c>
      <c r="I228" s="849">
        <v>2</v>
      </c>
      <c r="J228" s="849">
        <v>1472.66</v>
      </c>
      <c r="K228" s="837">
        <v>1</v>
      </c>
      <c r="L228" s="849">
        <v>2</v>
      </c>
      <c r="M228" s="850">
        <v>1472.66</v>
      </c>
    </row>
    <row r="229" spans="1:13" ht="14.4" customHeight="1" x14ac:dyDescent="0.3">
      <c r="A229" s="831" t="s">
        <v>2494</v>
      </c>
      <c r="B229" s="832" t="s">
        <v>1952</v>
      </c>
      <c r="C229" s="832" t="s">
        <v>1953</v>
      </c>
      <c r="D229" s="832" t="s">
        <v>1954</v>
      </c>
      <c r="E229" s="832" t="s">
        <v>1955</v>
      </c>
      <c r="F229" s="849"/>
      <c r="G229" s="849"/>
      <c r="H229" s="837">
        <v>0</v>
      </c>
      <c r="I229" s="849">
        <v>1</v>
      </c>
      <c r="J229" s="849">
        <v>93.43</v>
      </c>
      <c r="K229" s="837">
        <v>1</v>
      </c>
      <c r="L229" s="849">
        <v>1</v>
      </c>
      <c r="M229" s="850">
        <v>93.43</v>
      </c>
    </row>
    <row r="230" spans="1:13" ht="14.4" customHeight="1" x14ac:dyDescent="0.3">
      <c r="A230" s="831" t="s">
        <v>2494</v>
      </c>
      <c r="B230" s="832" t="s">
        <v>1970</v>
      </c>
      <c r="C230" s="832" t="s">
        <v>1971</v>
      </c>
      <c r="D230" s="832" t="s">
        <v>1972</v>
      </c>
      <c r="E230" s="832" t="s">
        <v>1973</v>
      </c>
      <c r="F230" s="849"/>
      <c r="G230" s="849"/>
      <c r="H230" s="837">
        <v>0</v>
      </c>
      <c r="I230" s="849">
        <v>1</v>
      </c>
      <c r="J230" s="849">
        <v>131.32</v>
      </c>
      <c r="K230" s="837">
        <v>1</v>
      </c>
      <c r="L230" s="849">
        <v>1</v>
      </c>
      <c r="M230" s="850">
        <v>131.32</v>
      </c>
    </row>
    <row r="231" spans="1:13" ht="14.4" customHeight="1" x14ac:dyDescent="0.3">
      <c r="A231" s="831" t="s">
        <v>2494</v>
      </c>
      <c r="B231" s="832" t="s">
        <v>1978</v>
      </c>
      <c r="C231" s="832" t="s">
        <v>1980</v>
      </c>
      <c r="D231" s="832" t="s">
        <v>874</v>
      </c>
      <c r="E231" s="832" t="s">
        <v>1981</v>
      </c>
      <c r="F231" s="849"/>
      <c r="G231" s="849"/>
      <c r="H231" s="837">
        <v>0</v>
      </c>
      <c r="I231" s="849">
        <v>8</v>
      </c>
      <c r="J231" s="849">
        <v>340.08</v>
      </c>
      <c r="K231" s="837">
        <v>1</v>
      </c>
      <c r="L231" s="849">
        <v>8</v>
      </c>
      <c r="M231" s="850">
        <v>340.08</v>
      </c>
    </row>
    <row r="232" spans="1:13" ht="14.4" customHeight="1" x14ac:dyDescent="0.3">
      <c r="A232" s="831" t="s">
        <v>2494</v>
      </c>
      <c r="B232" s="832" t="s">
        <v>1978</v>
      </c>
      <c r="C232" s="832" t="s">
        <v>1982</v>
      </c>
      <c r="D232" s="832" t="s">
        <v>874</v>
      </c>
      <c r="E232" s="832" t="s">
        <v>1983</v>
      </c>
      <c r="F232" s="849"/>
      <c r="G232" s="849"/>
      <c r="H232" s="837">
        <v>0</v>
      </c>
      <c r="I232" s="849">
        <v>1</v>
      </c>
      <c r="J232" s="849">
        <v>85.02</v>
      </c>
      <c r="K232" s="837">
        <v>1</v>
      </c>
      <c r="L232" s="849">
        <v>1</v>
      </c>
      <c r="M232" s="850">
        <v>85.02</v>
      </c>
    </row>
    <row r="233" spans="1:13" ht="14.4" customHeight="1" x14ac:dyDescent="0.3">
      <c r="A233" s="831" t="s">
        <v>2494</v>
      </c>
      <c r="B233" s="832" t="s">
        <v>1978</v>
      </c>
      <c r="C233" s="832" t="s">
        <v>3124</v>
      </c>
      <c r="D233" s="832" t="s">
        <v>871</v>
      </c>
      <c r="E233" s="832" t="s">
        <v>3125</v>
      </c>
      <c r="F233" s="849"/>
      <c r="G233" s="849"/>
      <c r="H233" s="837">
        <v>0</v>
      </c>
      <c r="I233" s="849">
        <v>2</v>
      </c>
      <c r="J233" s="849">
        <v>117.94</v>
      </c>
      <c r="K233" s="837">
        <v>1</v>
      </c>
      <c r="L233" s="849">
        <v>2</v>
      </c>
      <c r="M233" s="850">
        <v>117.94</v>
      </c>
    </row>
    <row r="234" spans="1:13" ht="14.4" customHeight="1" x14ac:dyDescent="0.3">
      <c r="A234" s="831" t="s">
        <v>2494</v>
      </c>
      <c r="B234" s="832" t="s">
        <v>1993</v>
      </c>
      <c r="C234" s="832" t="s">
        <v>3139</v>
      </c>
      <c r="D234" s="832" t="s">
        <v>667</v>
      </c>
      <c r="E234" s="832" t="s">
        <v>670</v>
      </c>
      <c r="F234" s="849"/>
      <c r="G234" s="849"/>
      <c r="H234" s="837">
        <v>0</v>
      </c>
      <c r="I234" s="849">
        <v>2</v>
      </c>
      <c r="J234" s="849">
        <v>76.08</v>
      </c>
      <c r="K234" s="837">
        <v>1</v>
      </c>
      <c r="L234" s="849">
        <v>2</v>
      </c>
      <c r="M234" s="850">
        <v>76.08</v>
      </c>
    </row>
    <row r="235" spans="1:13" ht="14.4" customHeight="1" x14ac:dyDescent="0.3">
      <c r="A235" s="831" t="s">
        <v>2494</v>
      </c>
      <c r="B235" s="832" t="s">
        <v>1993</v>
      </c>
      <c r="C235" s="832" t="s">
        <v>1998</v>
      </c>
      <c r="D235" s="832" t="s">
        <v>664</v>
      </c>
      <c r="E235" s="832" t="s">
        <v>665</v>
      </c>
      <c r="F235" s="849"/>
      <c r="G235" s="849"/>
      <c r="H235" s="837">
        <v>0</v>
      </c>
      <c r="I235" s="849">
        <v>1</v>
      </c>
      <c r="J235" s="849">
        <v>70.23</v>
      </c>
      <c r="K235" s="837">
        <v>1</v>
      </c>
      <c r="L235" s="849">
        <v>1</v>
      </c>
      <c r="M235" s="850">
        <v>70.23</v>
      </c>
    </row>
    <row r="236" spans="1:13" ht="14.4" customHeight="1" x14ac:dyDescent="0.3">
      <c r="A236" s="831" t="s">
        <v>2494</v>
      </c>
      <c r="B236" s="832" t="s">
        <v>1993</v>
      </c>
      <c r="C236" s="832" t="s">
        <v>3140</v>
      </c>
      <c r="D236" s="832" t="s">
        <v>667</v>
      </c>
      <c r="E236" s="832" t="s">
        <v>665</v>
      </c>
      <c r="F236" s="849"/>
      <c r="G236" s="849"/>
      <c r="H236" s="837">
        <v>0</v>
      </c>
      <c r="I236" s="849">
        <v>1</v>
      </c>
      <c r="J236" s="849">
        <v>70.23</v>
      </c>
      <c r="K236" s="837">
        <v>1</v>
      </c>
      <c r="L236" s="849">
        <v>1</v>
      </c>
      <c r="M236" s="850">
        <v>70.23</v>
      </c>
    </row>
    <row r="237" spans="1:13" ht="14.4" customHeight="1" x14ac:dyDescent="0.3">
      <c r="A237" s="831" t="s">
        <v>2494</v>
      </c>
      <c r="B237" s="832" t="s">
        <v>1993</v>
      </c>
      <c r="C237" s="832" t="s">
        <v>1994</v>
      </c>
      <c r="D237" s="832" t="s">
        <v>1294</v>
      </c>
      <c r="E237" s="832" t="s">
        <v>1995</v>
      </c>
      <c r="F237" s="849"/>
      <c r="G237" s="849"/>
      <c r="H237" s="837">
        <v>0</v>
      </c>
      <c r="I237" s="849">
        <v>1</v>
      </c>
      <c r="J237" s="849">
        <v>41.32</v>
      </c>
      <c r="K237" s="837">
        <v>1</v>
      </c>
      <c r="L237" s="849">
        <v>1</v>
      </c>
      <c r="M237" s="850">
        <v>41.32</v>
      </c>
    </row>
    <row r="238" spans="1:13" ht="14.4" customHeight="1" x14ac:dyDescent="0.3">
      <c r="A238" s="831" t="s">
        <v>2494</v>
      </c>
      <c r="B238" s="832" t="s">
        <v>2003</v>
      </c>
      <c r="C238" s="832" t="s">
        <v>2005</v>
      </c>
      <c r="D238" s="832" t="s">
        <v>1501</v>
      </c>
      <c r="E238" s="832" t="s">
        <v>2006</v>
      </c>
      <c r="F238" s="849"/>
      <c r="G238" s="849"/>
      <c r="H238" s="837">
        <v>0</v>
      </c>
      <c r="I238" s="849">
        <v>1</v>
      </c>
      <c r="J238" s="849">
        <v>35.11</v>
      </c>
      <c r="K238" s="837">
        <v>1</v>
      </c>
      <c r="L238" s="849">
        <v>1</v>
      </c>
      <c r="M238" s="850">
        <v>35.11</v>
      </c>
    </row>
    <row r="239" spans="1:13" ht="14.4" customHeight="1" x14ac:dyDescent="0.3">
      <c r="A239" s="831" t="s">
        <v>2494</v>
      </c>
      <c r="B239" s="832" t="s">
        <v>2003</v>
      </c>
      <c r="C239" s="832" t="s">
        <v>2007</v>
      </c>
      <c r="D239" s="832" t="s">
        <v>1501</v>
      </c>
      <c r="E239" s="832" t="s">
        <v>2008</v>
      </c>
      <c r="F239" s="849"/>
      <c r="G239" s="849"/>
      <c r="H239" s="837">
        <v>0</v>
      </c>
      <c r="I239" s="849">
        <v>1</v>
      </c>
      <c r="J239" s="849">
        <v>234.07</v>
      </c>
      <c r="K239" s="837">
        <v>1</v>
      </c>
      <c r="L239" s="849">
        <v>1</v>
      </c>
      <c r="M239" s="850">
        <v>234.07</v>
      </c>
    </row>
    <row r="240" spans="1:13" ht="14.4" customHeight="1" x14ac:dyDescent="0.3">
      <c r="A240" s="831" t="s">
        <v>2494</v>
      </c>
      <c r="B240" s="832" t="s">
        <v>2003</v>
      </c>
      <c r="C240" s="832" t="s">
        <v>2004</v>
      </c>
      <c r="D240" s="832" t="s">
        <v>1501</v>
      </c>
      <c r="E240" s="832" t="s">
        <v>685</v>
      </c>
      <c r="F240" s="849"/>
      <c r="G240" s="849"/>
      <c r="H240" s="837">
        <v>0</v>
      </c>
      <c r="I240" s="849">
        <v>1</v>
      </c>
      <c r="J240" s="849">
        <v>17.559999999999999</v>
      </c>
      <c r="K240" s="837">
        <v>1</v>
      </c>
      <c r="L240" s="849">
        <v>1</v>
      </c>
      <c r="M240" s="850">
        <v>17.559999999999999</v>
      </c>
    </row>
    <row r="241" spans="1:13" ht="14.4" customHeight="1" x14ac:dyDescent="0.3">
      <c r="A241" s="831" t="s">
        <v>2494</v>
      </c>
      <c r="B241" s="832" t="s">
        <v>3533</v>
      </c>
      <c r="C241" s="832" t="s">
        <v>3142</v>
      </c>
      <c r="D241" s="832" t="s">
        <v>3143</v>
      </c>
      <c r="E241" s="832" t="s">
        <v>3144</v>
      </c>
      <c r="F241" s="849"/>
      <c r="G241" s="849"/>
      <c r="H241" s="837">
        <v>0</v>
      </c>
      <c r="I241" s="849">
        <v>1</v>
      </c>
      <c r="J241" s="849">
        <v>32.76</v>
      </c>
      <c r="K241" s="837">
        <v>1</v>
      </c>
      <c r="L241" s="849">
        <v>1</v>
      </c>
      <c r="M241" s="850">
        <v>32.76</v>
      </c>
    </row>
    <row r="242" spans="1:13" ht="14.4" customHeight="1" x14ac:dyDescent="0.3">
      <c r="A242" s="831" t="s">
        <v>2494</v>
      </c>
      <c r="B242" s="832" t="s">
        <v>2009</v>
      </c>
      <c r="C242" s="832" t="s">
        <v>2013</v>
      </c>
      <c r="D242" s="832" t="s">
        <v>2011</v>
      </c>
      <c r="E242" s="832" t="s">
        <v>2014</v>
      </c>
      <c r="F242" s="849"/>
      <c r="G242" s="849"/>
      <c r="H242" s="837">
        <v>0</v>
      </c>
      <c r="I242" s="849">
        <v>2</v>
      </c>
      <c r="J242" s="849">
        <v>58.54</v>
      </c>
      <c r="K242" s="837">
        <v>1</v>
      </c>
      <c r="L242" s="849">
        <v>2</v>
      </c>
      <c r="M242" s="850">
        <v>58.54</v>
      </c>
    </row>
    <row r="243" spans="1:13" ht="14.4" customHeight="1" x14ac:dyDescent="0.3">
      <c r="A243" s="831" t="s">
        <v>2494</v>
      </c>
      <c r="B243" s="832" t="s">
        <v>2017</v>
      </c>
      <c r="C243" s="832" t="s">
        <v>2018</v>
      </c>
      <c r="D243" s="832" t="s">
        <v>2019</v>
      </c>
      <c r="E243" s="832" t="s">
        <v>2020</v>
      </c>
      <c r="F243" s="849"/>
      <c r="G243" s="849"/>
      <c r="H243" s="837">
        <v>0</v>
      </c>
      <c r="I243" s="849">
        <v>1</v>
      </c>
      <c r="J243" s="849">
        <v>31.09</v>
      </c>
      <c r="K243" s="837">
        <v>1</v>
      </c>
      <c r="L243" s="849">
        <v>1</v>
      </c>
      <c r="M243" s="850">
        <v>31.09</v>
      </c>
    </row>
    <row r="244" spans="1:13" ht="14.4" customHeight="1" x14ac:dyDescent="0.3">
      <c r="A244" s="831" t="s">
        <v>2494</v>
      </c>
      <c r="B244" s="832" t="s">
        <v>2017</v>
      </c>
      <c r="C244" s="832" t="s">
        <v>2021</v>
      </c>
      <c r="D244" s="832" t="s">
        <v>2019</v>
      </c>
      <c r="E244" s="832" t="s">
        <v>2022</v>
      </c>
      <c r="F244" s="849"/>
      <c r="G244" s="849"/>
      <c r="H244" s="837">
        <v>0</v>
      </c>
      <c r="I244" s="849">
        <v>2</v>
      </c>
      <c r="J244" s="849">
        <v>124.36</v>
      </c>
      <c r="K244" s="837">
        <v>1</v>
      </c>
      <c r="L244" s="849">
        <v>2</v>
      </c>
      <c r="M244" s="850">
        <v>124.36</v>
      </c>
    </row>
    <row r="245" spans="1:13" ht="14.4" customHeight="1" x14ac:dyDescent="0.3">
      <c r="A245" s="831" t="s">
        <v>2494</v>
      </c>
      <c r="B245" s="832" t="s">
        <v>3530</v>
      </c>
      <c r="C245" s="832" t="s">
        <v>3145</v>
      </c>
      <c r="D245" s="832" t="s">
        <v>2620</v>
      </c>
      <c r="E245" s="832" t="s">
        <v>3146</v>
      </c>
      <c r="F245" s="849"/>
      <c r="G245" s="849"/>
      <c r="H245" s="837">
        <v>0</v>
      </c>
      <c r="I245" s="849">
        <v>1</v>
      </c>
      <c r="J245" s="849">
        <v>103.64</v>
      </c>
      <c r="K245" s="837">
        <v>1</v>
      </c>
      <c r="L245" s="849">
        <v>1</v>
      </c>
      <c r="M245" s="850">
        <v>103.64</v>
      </c>
    </row>
    <row r="246" spans="1:13" ht="14.4" customHeight="1" x14ac:dyDescent="0.3">
      <c r="A246" s="831" t="s">
        <v>2494</v>
      </c>
      <c r="B246" s="832" t="s">
        <v>2380</v>
      </c>
      <c r="C246" s="832" t="s">
        <v>2381</v>
      </c>
      <c r="D246" s="832" t="s">
        <v>1590</v>
      </c>
      <c r="E246" s="832" t="s">
        <v>2382</v>
      </c>
      <c r="F246" s="849"/>
      <c r="G246" s="849"/>
      <c r="H246" s="837">
        <v>0</v>
      </c>
      <c r="I246" s="849">
        <v>1</v>
      </c>
      <c r="J246" s="849">
        <v>218.73</v>
      </c>
      <c r="K246" s="837">
        <v>1</v>
      </c>
      <c r="L246" s="849">
        <v>1</v>
      </c>
      <c r="M246" s="850">
        <v>218.73</v>
      </c>
    </row>
    <row r="247" spans="1:13" ht="14.4" customHeight="1" x14ac:dyDescent="0.3">
      <c r="A247" s="831" t="s">
        <v>2494</v>
      </c>
      <c r="B247" s="832" t="s">
        <v>2026</v>
      </c>
      <c r="C247" s="832" t="s">
        <v>2027</v>
      </c>
      <c r="D247" s="832" t="s">
        <v>1160</v>
      </c>
      <c r="E247" s="832" t="s">
        <v>2006</v>
      </c>
      <c r="F247" s="849"/>
      <c r="G247" s="849"/>
      <c r="H247" s="837">
        <v>0</v>
      </c>
      <c r="I247" s="849">
        <v>1</v>
      </c>
      <c r="J247" s="849">
        <v>47.7</v>
      </c>
      <c r="K247" s="837">
        <v>1</v>
      </c>
      <c r="L247" s="849">
        <v>1</v>
      </c>
      <c r="M247" s="850">
        <v>47.7</v>
      </c>
    </row>
    <row r="248" spans="1:13" ht="14.4" customHeight="1" x14ac:dyDescent="0.3">
      <c r="A248" s="831" t="s">
        <v>2494</v>
      </c>
      <c r="B248" s="832" t="s">
        <v>2030</v>
      </c>
      <c r="C248" s="832" t="s">
        <v>2031</v>
      </c>
      <c r="D248" s="832" t="s">
        <v>2032</v>
      </c>
      <c r="E248" s="832" t="s">
        <v>2022</v>
      </c>
      <c r="F248" s="849"/>
      <c r="G248" s="849"/>
      <c r="H248" s="837">
        <v>0</v>
      </c>
      <c r="I248" s="849">
        <v>1</v>
      </c>
      <c r="J248" s="849">
        <v>95.39</v>
      </c>
      <c r="K248" s="837">
        <v>1</v>
      </c>
      <c r="L248" s="849">
        <v>1</v>
      </c>
      <c r="M248" s="850">
        <v>95.39</v>
      </c>
    </row>
    <row r="249" spans="1:13" ht="14.4" customHeight="1" x14ac:dyDescent="0.3">
      <c r="A249" s="831" t="s">
        <v>2494</v>
      </c>
      <c r="B249" s="832" t="s">
        <v>2076</v>
      </c>
      <c r="C249" s="832" t="s">
        <v>2082</v>
      </c>
      <c r="D249" s="832" t="s">
        <v>2078</v>
      </c>
      <c r="E249" s="832" t="s">
        <v>2083</v>
      </c>
      <c r="F249" s="849"/>
      <c r="G249" s="849"/>
      <c r="H249" s="837">
        <v>0</v>
      </c>
      <c r="I249" s="849">
        <v>2</v>
      </c>
      <c r="J249" s="849">
        <v>186.36</v>
      </c>
      <c r="K249" s="837">
        <v>1</v>
      </c>
      <c r="L249" s="849">
        <v>2</v>
      </c>
      <c r="M249" s="850">
        <v>186.36</v>
      </c>
    </row>
    <row r="250" spans="1:13" ht="14.4" customHeight="1" x14ac:dyDescent="0.3">
      <c r="A250" s="831" t="s">
        <v>2494</v>
      </c>
      <c r="B250" s="832" t="s">
        <v>2076</v>
      </c>
      <c r="C250" s="832" t="s">
        <v>2413</v>
      </c>
      <c r="D250" s="832" t="s">
        <v>2078</v>
      </c>
      <c r="E250" s="832" t="s">
        <v>2414</v>
      </c>
      <c r="F250" s="849"/>
      <c r="G250" s="849"/>
      <c r="H250" s="837">
        <v>0</v>
      </c>
      <c r="I250" s="849">
        <v>1</v>
      </c>
      <c r="J250" s="849">
        <v>279.52999999999997</v>
      </c>
      <c r="K250" s="837">
        <v>1</v>
      </c>
      <c r="L250" s="849">
        <v>1</v>
      </c>
      <c r="M250" s="850">
        <v>279.52999999999997</v>
      </c>
    </row>
    <row r="251" spans="1:13" ht="14.4" customHeight="1" x14ac:dyDescent="0.3">
      <c r="A251" s="831" t="s">
        <v>2494</v>
      </c>
      <c r="B251" s="832" t="s">
        <v>2076</v>
      </c>
      <c r="C251" s="832" t="s">
        <v>2080</v>
      </c>
      <c r="D251" s="832" t="s">
        <v>2078</v>
      </c>
      <c r="E251" s="832" t="s">
        <v>2081</v>
      </c>
      <c r="F251" s="849"/>
      <c r="G251" s="849"/>
      <c r="H251" s="837">
        <v>0</v>
      </c>
      <c r="I251" s="849">
        <v>1</v>
      </c>
      <c r="J251" s="849">
        <v>46.6</v>
      </c>
      <c r="K251" s="837">
        <v>1</v>
      </c>
      <c r="L251" s="849">
        <v>1</v>
      </c>
      <c r="M251" s="850">
        <v>46.6</v>
      </c>
    </row>
    <row r="252" spans="1:13" ht="14.4" customHeight="1" x14ac:dyDescent="0.3">
      <c r="A252" s="831" t="s">
        <v>2494</v>
      </c>
      <c r="B252" s="832" t="s">
        <v>2084</v>
      </c>
      <c r="C252" s="832" t="s">
        <v>2087</v>
      </c>
      <c r="D252" s="832" t="s">
        <v>2086</v>
      </c>
      <c r="E252" s="832" t="s">
        <v>732</v>
      </c>
      <c r="F252" s="849"/>
      <c r="G252" s="849"/>
      <c r="H252" s="837">
        <v>0</v>
      </c>
      <c r="I252" s="849">
        <v>1</v>
      </c>
      <c r="J252" s="849">
        <v>143.35</v>
      </c>
      <c r="K252" s="837">
        <v>1</v>
      </c>
      <c r="L252" s="849">
        <v>1</v>
      </c>
      <c r="M252" s="850">
        <v>143.35</v>
      </c>
    </row>
    <row r="253" spans="1:13" ht="14.4" customHeight="1" x14ac:dyDescent="0.3">
      <c r="A253" s="831" t="s">
        <v>2494</v>
      </c>
      <c r="B253" s="832" t="s">
        <v>2084</v>
      </c>
      <c r="C253" s="832" t="s">
        <v>3161</v>
      </c>
      <c r="D253" s="832" t="s">
        <v>2086</v>
      </c>
      <c r="E253" s="832" t="s">
        <v>730</v>
      </c>
      <c r="F253" s="849"/>
      <c r="G253" s="849"/>
      <c r="H253" s="837">
        <v>0</v>
      </c>
      <c r="I253" s="849">
        <v>1</v>
      </c>
      <c r="J253" s="849">
        <v>93.18</v>
      </c>
      <c r="K253" s="837">
        <v>1</v>
      </c>
      <c r="L253" s="849">
        <v>1</v>
      </c>
      <c r="M253" s="850">
        <v>93.18</v>
      </c>
    </row>
    <row r="254" spans="1:13" ht="14.4" customHeight="1" x14ac:dyDescent="0.3">
      <c r="A254" s="831" t="s">
        <v>2494</v>
      </c>
      <c r="B254" s="832" t="s">
        <v>2097</v>
      </c>
      <c r="C254" s="832" t="s">
        <v>2426</v>
      </c>
      <c r="D254" s="832" t="s">
        <v>2102</v>
      </c>
      <c r="E254" s="832" t="s">
        <v>2427</v>
      </c>
      <c r="F254" s="849"/>
      <c r="G254" s="849"/>
      <c r="H254" s="837">
        <v>0</v>
      </c>
      <c r="I254" s="849">
        <v>1</v>
      </c>
      <c r="J254" s="849">
        <v>94.28</v>
      </c>
      <c r="K254" s="837">
        <v>1</v>
      </c>
      <c r="L254" s="849">
        <v>1</v>
      </c>
      <c r="M254" s="850">
        <v>94.28</v>
      </c>
    </row>
    <row r="255" spans="1:13" ht="14.4" customHeight="1" x14ac:dyDescent="0.3">
      <c r="A255" s="831" t="s">
        <v>2494</v>
      </c>
      <c r="B255" s="832" t="s">
        <v>2097</v>
      </c>
      <c r="C255" s="832" t="s">
        <v>2428</v>
      </c>
      <c r="D255" s="832" t="s">
        <v>2099</v>
      </c>
      <c r="E255" s="832" t="s">
        <v>2429</v>
      </c>
      <c r="F255" s="849"/>
      <c r="G255" s="849"/>
      <c r="H255" s="837">
        <v>0</v>
      </c>
      <c r="I255" s="849">
        <v>1</v>
      </c>
      <c r="J255" s="849">
        <v>105.23</v>
      </c>
      <c r="K255" s="837">
        <v>1</v>
      </c>
      <c r="L255" s="849">
        <v>1</v>
      </c>
      <c r="M255" s="850">
        <v>105.23</v>
      </c>
    </row>
    <row r="256" spans="1:13" ht="14.4" customHeight="1" x14ac:dyDescent="0.3">
      <c r="A256" s="831" t="s">
        <v>2494</v>
      </c>
      <c r="B256" s="832" t="s">
        <v>2097</v>
      </c>
      <c r="C256" s="832" t="s">
        <v>3183</v>
      </c>
      <c r="D256" s="832" t="s">
        <v>2099</v>
      </c>
      <c r="E256" s="832" t="s">
        <v>3184</v>
      </c>
      <c r="F256" s="849"/>
      <c r="G256" s="849"/>
      <c r="H256" s="837">
        <v>0</v>
      </c>
      <c r="I256" s="849">
        <v>1</v>
      </c>
      <c r="J256" s="849">
        <v>63.14</v>
      </c>
      <c r="K256" s="837">
        <v>1</v>
      </c>
      <c r="L256" s="849">
        <v>1</v>
      </c>
      <c r="M256" s="850">
        <v>63.14</v>
      </c>
    </row>
    <row r="257" spans="1:13" ht="14.4" customHeight="1" x14ac:dyDescent="0.3">
      <c r="A257" s="831" t="s">
        <v>2494</v>
      </c>
      <c r="B257" s="832" t="s">
        <v>2104</v>
      </c>
      <c r="C257" s="832" t="s">
        <v>2105</v>
      </c>
      <c r="D257" s="832" t="s">
        <v>1393</v>
      </c>
      <c r="E257" s="832" t="s">
        <v>2106</v>
      </c>
      <c r="F257" s="849"/>
      <c r="G257" s="849"/>
      <c r="H257" s="837">
        <v>0</v>
      </c>
      <c r="I257" s="849">
        <v>1</v>
      </c>
      <c r="J257" s="849">
        <v>225.06</v>
      </c>
      <c r="K257" s="837">
        <v>1</v>
      </c>
      <c r="L257" s="849">
        <v>1</v>
      </c>
      <c r="M257" s="850">
        <v>225.06</v>
      </c>
    </row>
    <row r="258" spans="1:13" ht="14.4" customHeight="1" x14ac:dyDescent="0.3">
      <c r="A258" s="831" t="s">
        <v>2494</v>
      </c>
      <c r="B258" s="832" t="s">
        <v>2156</v>
      </c>
      <c r="C258" s="832" t="s">
        <v>2157</v>
      </c>
      <c r="D258" s="832" t="s">
        <v>615</v>
      </c>
      <c r="E258" s="832" t="s">
        <v>616</v>
      </c>
      <c r="F258" s="849"/>
      <c r="G258" s="849"/>
      <c r="H258" s="837">
        <v>0</v>
      </c>
      <c r="I258" s="849">
        <v>1</v>
      </c>
      <c r="J258" s="849">
        <v>72.55</v>
      </c>
      <c r="K258" s="837">
        <v>1</v>
      </c>
      <c r="L258" s="849">
        <v>1</v>
      </c>
      <c r="M258" s="850">
        <v>72.55</v>
      </c>
    </row>
    <row r="259" spans="1:13" ht="14.4" customHeight="1" x14ac:dyDescent="0.3">
      <c r="A259" s="831" t="s">
        <v>2494</v>
      </c>
      <c r="B259" s="832" t="s">
        <v>2156</v>
      </c>
      <c r="C259" s="832" t="s">
        <v>3029</v>
      </c>
      <c r="D259" s="832" t="s">
        <v>615</v>
      </c>
      <c r="E259" s="832" t="s">
        <v>2865</v>
      </c>
      <c r="F259" s="849"/>
      <c r="G259" s="849"/>
      <c r="H259" s="837">
        <v>0</v>
      </c>
      <c r="I259" s="849">
        <v>2</v>
      </c>
      <c r="J259" s="849">
        <v>43.52</v>
      </c>
      <c r="K259" s="837">
        <v>1</v>
      </c>
      <c r="L259" s="849">
        <v>2</v>
      </c>
      <c r="M259" s="850">
        <v>43.52</v>
      </c>
    </row>
    <row r="260" spans="1:13" ht="14.4" customHeight="1" x14ac:dyDescent="0.3">
      <c r="A260" s="831" t="s">
        <v>2494</v>
      </c>
      <c r="B260" s="832" t="s">
        <v>2180</v>
      </c>
      <c r="C260" s="832" t="s">
        <v>2181</v>
      </c>
      <c r="D260" s="832" t="s">
        <v>1110</v>
      </c>
      <c r="E260" s="832" t="s">
        <v>1112</v>
      </c>
      <c r="F260" s="849"/>
      <c r="G260" s="849"/>
      <c r="H260" s="837"/>
      <c r="I260" s="849">
        <v>6</v>
      </c>
      <c r="J260" s="849">
        <v>0</v>
      </c>
      <c r="K260" s="837"/>
      <c r="L260" s="849">
        <v>6</v>
      </c>
      <c r="M260" s="850">
        <v>0</v>
      </c>
    </row>
    <row r="261" spans="1:13" ht="14.4" customHeight="1" x14ac:dyDescent="0.3">
      <c r="A261" s="831" t="s">
        <v>2494</v>
      </c>
      <c r="B261" s="832" t="s">
        <v>2195</v>
      </c>
      <c r="C261" s="832" t="s">
        <v>3137</v>
      </c>
      <c r="D261" s="832" t="s">
        <v>2197</v>
      </c>
      <c r="E261" s="832" t="s">
        <v>3138</v>
      </c>
      <c r="F261" s="849"/>
      <c r="G261" s="849"/>
      <c r="H261" s="837">
        <v>0</v>
      </c>
      <c r="I261" s="849">
        <v>1</v>
      </c>
      <c r="J261" s="849">
        <v>366.31</v>
      </c>
      <c r="K261" s="837">
        <v>1</v>
      </c>
      <c r="L261" s="849">
        <v>1</v>
      </c>
      <c r="M261" s="850">
        <v>366.31</v>
      </c>
    </row>
    <row r="262" spans="1:13" ht="14.4" customHeight="1" x14ac:dyDescent="0.3">
      <c r="A262" s="831" t="s">
        <v>2494</v>
      </c>
      <c r="B262" s="832" t="s">
        <v>2212</v>
      </c>
      <c r="C262" s="832" t="s">
        <v>2215</v>
      </c>
      <c r="D262" s="832" t="s">
        <v>1095</v>
      </c>
      <c r="E262" s="832" t="s">
        <v>2216</v>
      </c>
      <c r="F262" s="849"/>
      <c r="G262" s="849"/>
      <c r="H262" s="837">
        <v>0</v>
      </c>
      <c r="I262" s="849">
        <v>1</v>
      </c>
      <c r="J262" s="849">
        <v>212.45</v>
      </c>
      <c r="K262" s="837">
        <v>1</v>
      </c>
      <c r="L262" s="849">
        <v>1</v>
      </c>
      <c r="M262" s="850">
        <v>212.45</v>
      </c>
    </row>
    <row r="263" spans="1:13" ht="14.4" customHeight="1" x14ac:dyDescent="0.3">
      <c r="A263" s="831" t="s">
        <v>2494</v>
      </c>
      <c r="B263" s="832" t="s">
        <v>2231</v>
      </c>
      <c r="C263" s="832" t="s">
        <v>2232</v>
      </c>
      <c r="D263" s="832" t="s">
        <v>2233</v>
      </c>
      <c r="E263" s="832" t="s">
        <v>2234</v>
      </c>
      <c r="F263" s="849"/>
      <c r="G263" s="849"/>
      <c r="H263" s="837">
        <v>0</v>
      </c>
      <c r="I263" s="849">
        <v>1</v>
      </c>
      <c r="J263" s="849">
        <v>9.4</v>
      </c>
      <c r="K263" s="837">
        <v>1</v>
      </c>
      <c r="L263" s="849">
        <v>1</v>
      </c>
      <c r="M263" s="850">
        <v>9.4</v>
      </c>
    </row>
    <row r="264" spans="1:13" ht="14.4" customHeight="1" x14ac:dyDescent="0.3">
      <c r="A264" s="831" t="s">
        <v>2494</v>
      </c>
      <c r="B264" s="832" t="s">
        <v>2231</v>
      </c>
      <c r="C264" s="832" t="s">
        <v>2235</v>
      </c>
      <c r="D264" s="832" t="s">
        <v>2233</v>
      </c>
      <c r="E264" s="832" t="s">
        <v>2236</v>
      </c>
      <c r="F264" s="849"/>
      <c r="G264" s="849"/>
      <c r="H264" s="837">
        <v>0</v>
      </c>
      <c r="I264" s="849">
        <v>3</v>
      </c>
      <c r="J264" s="849">
        <v>14.100000000000001</v>
      </c>
      <c r="K264" s="837">
        <v>1</v>
      </c>
      <c r="L264" s="849">
        <v>3</v>
      </c>
      <c r="M264" s="850">
        <v>14.100000000000001</v>
      </c>
    </row>
    <row r="265" spans="1:13" ht="14.4" customHeight="1" x14ac:dyDescent="0.3">
      <c r="A265" s="831" t="s">
        <v>2494</v>
      </c>
      <c r="B265" s="832" t="s">
        <v>2246</v>
      </c>
      <c r="C265" s="832" t="s">
        <v>2247</v>
      </c>
      <c r="D265" s="832" t="s">
        <v>2248</v>
      </c>
      <c r="E265" s="832" t="s">
        <v>2249</v>
      </c>
      <c r="F265" s="849"/>
      <c r="G265" s="849"/>
      <c r="H265" s="837">
        <v>0</v>
      </c>
      <c r="I265" s="849">
        <v>2</v>
      </c>
      <c r="J265" s="849">
        <v>246.4</v>
      </c>
      <c r="K265" s="837">
        <v>1</v>
      </c>
      <c r="L265" s="849">
        <v>2</v>
      </c>
      <c r="M265" s="850">
        <v>246.4</v>
      </c>
    </row>
    <row r="266" spans="1:13" ht="14.4" customHeight="1" x14ac:dyDescent="0.3">
      <c r="A266" s="831" t="s">
        <v>2494</v>
      </c>
      <c r="B266" s="832" t="s">
        <v>2274</v>
      </c>
      <c r="C266" s="832" t="s">
        <v>2464</v>
      </c>
      <c r="D266" s="832" t="s">
        <v>2465</v>
      </c>
      <c r="E266" s="832" t="s">
        <v>661</v>
      </c>
      <c r="F266" s="849">
        <v>1</v>
      </c>
      <c r="G266" s="849">
        <v>103.8</v>
      </c>
      <c r="H266" s="837">
        <v>1</v>
      </c>
      <c r="I266" s="849"/>
      <c r="J266" s="849"/>
      <c r="K266" s="837">
        <v>0</v>
      </c>
      <c r="L266" s="849">
        <v>1</v>
      </c>
      <c r="M266" s="850">
        <v>103.8</v>
      </c>
    </row>
    <row r="267" spans="1:13" ht="14.4" customHeight="1" x14ac:dyDescent="0.3">
      <c r="A267" s="831" t="s">
        <v>2494</v>
      </c>
      <c r="B267" s="832" t="s">
        <v>1958</v>
      </c>
      <c r="C267" s="832" t="s">
        <v>2674</v>
      </c>
      <c r="D267" s="832" t="s">
        <v>1538</v>
      </c>
      <c r="E267" s="832" t="s">
        <v>2675</v>
      </c>
      <c r="F267" s="849"/>
      <c r="G267" s="849"/>
      <c r="H267" s="837">
        <v>0</v>
      </c>
      <c r="I267" s="849">
        <v>1</v>
      </c>
      <c r="J267" s="849">
        <v>2376.9299999999998</v>
      </c>
      <c r="K267" s="837">
        <v>1</v>
      </c>
      <c r="L267" s="849">
        <v>1</v>
      </c>
      <c r="M267" s="850">
        <v>2376.9299999999998</v>
      </c>
    </row>
    <row r="268" spans="1:13" ht="14.4" customHeight="1" x14ac:dyDescent="0.3">
      <c r="A268" s="831" t="s">
        <v>2494</v>
      </c>
      <c r="B268" s="832" t="s">
        <v>2176</v>
      </c>
      <c r="C268" s="832" t="s">
        <v>2177</v>
      </c>
      <c r="D268" s="832" t="s">
        <v>2178</v>
      </c>
      <c r="E268" s="832" t="s">
        <v>2179</v>
      </c>
      <c r="F268" s="849"/>
      <c r="G268" s="849"/>
      <c r="H268" s="837">
        <v>0</v>
      </c>
      <c r="I268" s="849">
        <v>2</v>
      </c>
      <c r="J268" s="849">
        <v>100.64</v>
      </c>
      <c r="K268" s="837">
        <v>1</v>
      </c>
      <c r="L268" s="849">
        <v>2</v>
      </c>
      <c r="M268" s="850">
        <v>100.64</v>
      </c>
    </row>
    <row r="269" spans="1:13" ht="14.4" customHeight="1" x14ac:dyDescent="0.3">
      <c r="A269" s="831" t="s">
        <v>2495</v>
      </c>
      <c r="B269" s="832" t="s">
        <v>1890</v>
      </c>
      <c r="C269" s="832" t="s">
        <v>1896</v>
      </c>
      <c r="D269" s="832" t="s">
        <v>1894</v>
      </c>
      <c r="E269" s="832" t="s">
        <v>1897</v>
      </c>
      <c r="F269" s="849"/>
      <c r="G269" s="849"/>
      <c r="H269" s="837">
        <v>0</v>
      </c>
      <c r="I269" s="849">
        <v>2</v>
      </c>
      <c r="J269" s="849">
        <v>115.2</v>
      </c>
      <c r="K269" s="837">
        <v>1</v>
      </c>
      <c r="L269" s="849">
        <v>2</v>
      </c>
      <c r="M269" s="850">
        <v>115.2</v>
      </c>
    </row>
    <row r="270" spans="1:13" ht="14.4" customHeight="1" x14ac:dyDescent="0.3">
      <c r="A270" s="831" t="s">
        <v>2495</v>
      </c>
      <c r="B270" s="832" t="s">
        <v>1890</v>
      </c>
      <c r="C270" s="832" t="s">
        <v>1893</v>
      </c>
      <c r="D270" s="832" t="s">
        <v>1894</v>
      </c>
      <c r="E270" s="832" t="s">
        <v>1895</v>
      </c>
      <c r="F270" s="849"/>
      <c r="G270" s="849"/>
      <c r="H270" s="837">
        <v>0</v>
      </c>
      <c r="I270" s="849">
        <v>8</v>
      </c>
      <c r="J270" s="849">
        <v>128.96</v>
      </c>
      <c r="K270" s="837">
        <v>1</v>
      </c>
      <c r="L270" s="849">
        <v>8</v>
      </c>
      <c r="M270" s="850">
        <v>128.96</v>
      </c>
    </row>
    <row r="271" spans="1:13" ht="14.4" customHeight="1" x14ac:dyDescent="0.3">
      <c r="A271" s="831" t="s">
        <v>2495</v>
      </c>
      <c r="B271" s="832" t="s">
        <v>1937</v>
      </c>
      <c r="C271" s="832" t="s">
        <v>2667</v>
      </c>
      <c r="D271" s="832" t="s">
        <v>2668</v>
      </c>
      <c r="E271" s="832" t="s">
        <v>2669</v>
      </c>
      <c r="F271" s="849"/>
      <c r="G271" s="849"/>
      <c r="H271" s="837">
        <v>0</v>
      </c>
      <c r="I271" s="849">
        <v>1</v>
      </c>
      <c r="J271" s="849">
        <v>120.61</v>
      </c>
      <c r="K271" s="837">
        <v>1</v>
      </c>
      <c r="L271" s="849">
        <v>1</v>
      </c>
      <c r="M271" s="850">
        <v>120.61</v>
      </c>
    </row>
    <row r="272" spans="1:13" ht="14.4" customHeight="1" x14ac:dyDescent="0.3">
      <c r="A272" s="831" t="s">
        <v>2495</v>
      </c>
      <c r="B272" s="832" t="s">
        <v>1941</v>
      </c>
      <c r="C272" s="832" t="s">
        <v>1948</v>
      </c>
      <c r="D272" s="832" t="s">
        <v>866</v>
      </c>
      <c r="E272" s="832" t="s">
        <v>1949</v>
      </c>
      <c r="F272" s="849"/>
      <c r="G272" s="849"/>
      <c r="H272" s="837">
        <v>0</v>
      </c>
      <c r="I272" s="849">
        <v>2</v>
      </c>
      <c r="J272" s="849">
        <v>1472.66</v>
      </c>
      <c r="K272" s="837">
        <v>1</v>
      </c>
      <c r="L272" s="849">
        <v>2</v>
      </c>
      <c r="M272" s="850">
        <v>1472.66</v>
      </c>
    </row>
    <row r="273" spans="1:13" ht="14.4" customHeight="1" x14ac:dyDescent="0.3">
      <c r="A273" s="831" t="s">
        <v>2495</v>
      </c>
      <c r="B273" s="832" t="s">
        <v>1952</v>
      </c>
      <c r="C273" s="832" t="s">
        <v>1953</v>
      </c>
      <c r="D273" s="832" t="s">
        <v>1954</v>
      </c>
      <c r="E273" s="832" t="s">
        <v>1955</v>
      </c>
      <c r="F273" s="849"/>
      <c r="G273" s="849"/>
      <c r="H273" s="837">
        <v>0</v>
      </c>
      <c r="I273" s="849">
        <v>1</v>
      </c>
      <c r="J273" s="849">
        <v>93.43</v>
      </c>
      <c r="K273" s="837">
        <v>1</v>
      </c>
      <c r="L273" s="849">
        <v>1</v>
      </c>
      <c r="M273" s="850">
        <v>93.43</v>
      </c>
    </row>
    <row r="274" spans="1:13" ht="14.4" customHeight="1" x14ac:dyDescent="0.3">
      <c r="A274" s="831" t="s">
        <v>2495</v>
      </c>
      <c r="B274" s="832" t="s">
        <v>1952</v>
      </c>
      <c r="C274" s="832" t="s">
        <v>1956</v>
      </c>
      <c r="D274" s="832" t="s">
        <v>1954</v>
      </c>
      <c r="E274" s="832" t="s">
        <v>1957</v>
      </c>
      <c r="F274" s="849"/>
      <c r="G274" s="849"/>
      <c r="H274" s="837">
        <v>0</v>
      </c>
      <c r="I274" s="849">
        <v>2</v>
      </c>
      <c r="J274" s="849">
        <v>373.74</v>
      </c>
      <c r="K274" s="837">
        <v>1</v>
      </c>
      <c r="L274" s="849">
        <v>2</v>
      </c>
      <c r="M274" s="850">
        <v>373.74</v>
      </c>
    </row>
    <row r="275" spans="1:13" ht="14.4" customHeight="1" x14ac:dyDescent="0.3">
      <c r="A275" s="831" t="s">
        <v>2495</v>
      </c>
      <c r="B275" s="832" t="s">
        <v>1978</v>
      </c>
      <c r="C275" s="832" t="s">
        <v>1980</v>
      </c>
      <c r="D275" s="832" t="s">
        <v>874</v>
      </c>
      <c r="E275" s="832" t="s">
        <v>1981</v>
      </c>
      <c r="F275" s="849"/>
      <c r="G275" s="849"/>
      <c r="H275" s="837">
        <v>0</v>
      </c>
      <c r="I275" s="849">
        <v>4</v>
      </c>
      <c r="J275" s="849">
        <v>170.04</v>
      </c>
      <c r="K275" s="837">
        <v>1</v>
      </c>
      <c r="L275" s="849">
        <v>4</v>
      </c>
      <c r="M275" s="850">
        <v>170.04</v>
      </c>
    </row>
    <row r="276" spans="1:13" ht="14.4" customHeight="1" x14ac:dyDescent="0.3">
      <c r="A276" s="831" t="s">
        <v>2495</v>
      </c>
      <c r="B276" s="832" t="s">
        <v>1978</v>
      </c>
      <c r="C276" s="832" t="s">
        <v>1982</v>
      </c>
      <c r="D276" s="832" t="s">
        <v>874</v>
      </c>
      <c r="E276" s="832" t="s">
        <v>1983</v>
      </c>
      <c r="F276" s="849"/>
      <c r="G276" s="849"/>
      <c r="H276" s="837">
        <v>0</v>
      </c>
      <c r="I276" s="849">
        <v>3</v>
      </c>
      <c r="J276" s="849">
        <v>255.06</v>
      </c>
      <c r="K276" s="837">
        <v>1</v>
      </c>
      <c r="L276" s="849">
        <v>3</v>
      </c>
      <c r="M276" s="850">
        <v>255.06</v>
      </c>
    </row>
    <row r="277" spans="1:13" ht="14.4" customHeight="1" x14ac:dyDescent="0.3">
      <c r="A277" s="831" t="s">
        <v>2495</v>
      </c>
      <c r="B277" s="832" t="s">
        <v>1978</v>
      </c>
      <c r="C277" s="832" t="s">
        <v>3215</v>
      </c>
      <c r="D277" s="832" t="s">
        <v>871</v>
      </c>
      <c r="E277" s="832" t="s">
        <v>3216</v>
      </c>
      <c r="F277" s="849"/>
      <c r="G277" s="849"/>
      <c r="H277" s="837">
        <v>0</v>
      </c>
      <c r="I277" s="849">
        <v>1</v>
      </c>
      <c r="J277" s="849">
        <v>98.29</v>
      </c>
      <c r="K277" s="837">
        <v>1</v>
      </c>
      <c r="L277" s="849">
        <v>1</v>
      </c>
      <c r="M277" s="850">
        <v>98.29</v>
      </c>
    </row>
    <row r="278" spans="1:13" ht="14.4" customHeight="1" x14ac:dyDescent="0.3">
      <c r="A278" s="831" t="s">
        <v>2495</v>
      </c>
      <c r="B278" s="832" t="s">
        <v>1993</v>
      </c>
      <c r="C278" s="832" t="s">
        <v>2859</v>
      </c>
      <c r="D278" s="832" t="s">
        <v>667</v>
      </c>
      <c r="E278" s="832" t="s">
        <v>671</v>
      </c>
      <c r="F278" s="849"/>
      <c r="G278" s="849"/>
      <c r="H278" s="837">
        <v>0</v>
      </c>
      <c r="I278" s="849">
        <v>2</v>
      </c>
      <c r="J278" s="849">
        <v>35.119999999999997</v>
      </c>
      <c r="K278" s="837">
        <v>1</v>
      </c>
      <c r="L278" s="849">
        <v>2</v>
      </c>
      <c r="M278" s="850">
        <v>35.119999999999997</v>
      </c>
    </row>
    <row r="279" spans="1:13" ht="14.4" customHeight="1" x14ac:dyDescent="0.3">
      <c r="A279" s="831" t="s">
        <v>2495</v>
      </c>
      <c r="B279" s="832" t="s">
        <v>1993</v>
      </c>
      <c r="C279" s="832" t="s">
        <v>3140</v>
      </c>
      <c r="D279" s="832" t="s">
        <v>667</v>
      </c>
      <c r="E279" s="832" t="s">
        <v>665</v>
      </c>
      <c r="F279" s="849"/>
      <c r="G279" s="849"/>
      <c r="H279" s="837">
        <v>0</v>
      </c>
      <c r="I279" s="849">
        <v>1</v>
      </c>
      <c r="J279" s="849">
        <v>70.23</v>
      </c>
      <c r="K279" s="837">
        <v>1</v>
      </c>
      <c r="L279" s="849">
        <v>1</v>
      </c>
      <c r="M279" s="850">
        <v>70.23</v>
      </c>
    </row>
    <row r="280" spans="1:13" ht="14.4" customHeight="1" x14ac:dyDescent="0.3">
      <c r="A280" s="831" t="s">
        <v>2495</v>
      </c>
      <c r="B280" s="832" t="s">
        <v>1999</v>
      </c>
      <c r="C280" s="832" t="s">
        <v>2373</v>
      </c>
      <c r="D280" s="832" t="s">
        <v>2001</v>
      </c>
      <c r="E280" s="832" t="s">
        <v>2374</v>
      </c>
      <c r="F280" s="849"/>
      <c r="G280" s="849"/>
      <c r="H280" s="837">
        <v>0</v>
      </c>
      <c r="I280" s="849">
        <v>1</v>
      </c>
      <c r="J280" s="849">
        <v>229.38</v>
      </c>
      <c r="K280" s="837">
        <v>1</v>
      </c>
      <c r="L280" s="849">
        <v>1</v>
      </c>
      <c r="M280" s="850">
        <v>229.38</v>
      </c>
    </row>
    <row r="281" spans="1:13" ht="14.4" customHeight="1" x14ac:dyDescent="0.3">
      <c r="A281" s="831" t="s">
        <v>2495</v>
      </c>
      <c r="B281" s="832" t="s">
        <v>2003</v>
      </c>
      <c r="C281" s="832" t="s">
        <v>2005</v>
      </c>
      <c r="D281" s="832" t="s">
        <v>1501</v>
      </c>
      <c r="E281" s="832" t="s">
        <v>2006</v>
      </c>
      <c r="F281" s="849"/>
      <c r="G281" s="849"/>
      <c r="H281" s="837">
        <v>0</v>
      </c>
      <c r="I281" s="849">
        <v>3</v>
      </c>
      <c r="J281" s="849">
        <v>105.33</v>
      </c>
      <c r="K281" s="837">
        <v>1</v>
      </c>
      <c r="L281" s="849">
        <v>3</v>
      </c>
      <c r="M281" s="850">
        <v>105.33</v>
      </c>
    </row>
    <row r="282" spans="1:13" ht="14.4" customHeight="1" x14ac:dyDescent="0.3">
      <c r="A282" s="831" t="s">
        <v>2495</v>
      </c>
      <c r="B282" s="832" t="s">
        <v>2017</v>
      </c>
      <c r="C282" s="832" t="s">
        <v>2018</v>
      </c>
      <c r="D282" s="832" t="s">
        <v>2019</v>
      </c>
      <c r="E282" s="832" t="s">
        <v>2020</v>
      </c>
      <c r="F282" s="849"/>
      <c r="G282" s="849"/>
      <c r="H282" s="837">
        <v>0</v>
      </c>
      <c r="I282" s="849">
        <v>1</v>
      </c>
      <c r="J282" s="849">
        <v>31.09</v>
      </c>
      <c r="K282" s="837">
        <v>1</v>
      </c>
      <c r="L282" s="849">
        <v>1</v>
      </c>
      <c r="M282" s="850">
        <v>31.09</v>
      </c>
    </row>
    <row r="283" spans="1:13" ht="14.4" customHeight="1" x14ac:dyDescent="0.3">
      <c r="A283" s="831" t="s">
        <v>2495</v>
      </c>
      <c r="B283" s="832" t="s">
        <v>3530</v>
      </c>
      <c r="C283" s="832" t="s">
        <v>2619</v>
      </c>
      <c r="D283" s="832" t="s">
        <v>2620</v>
      </c>
      <c r="E283" s="832" t="s">
        <v>2621</v>
      </c>
      <c r="F283" s="849"/>
      <c r="G283" s="849"/>
      <c r="H283" s="837">
        <v>0</v>
      </c>
      <c r="I283" s="849">
        <v>1</v>
      </c>
      <c r="J283" s="849">
        <v>31.09</v>
      </c>
      <c r="K283" s="837">
        <v>1</v>
      </c>
      <c r="L283" s="849">
        <v>1</v>
      </c>
      <c r="M283" s="850">
        <v>31.09</v>
      </c>
    </row>
    <row r="284" spans="1:13" ht="14.4" customHeight="1" x14ac:dyDescent="0.3">
      <c r="A284" s="831" t="s">
        <v>2495</v>
      </c>
      <c r="B284" s="832" t="s">
        <v>2026</v>
      </c>
      <c r="C284" s="832" t="s">
        <v>2027</v>
      </c>
      <c r="D284" s="832" t="s">
        <v>1160</v>
      </c>
      <c r="E284" s="832" t="s">
        <v>2006</v>
      </c>
      <c r="F284" s="849"/>
      <c r="G284" s="849"/>
      <c r="H284" s="837">
        <v>0</v>
      </c>
      <c r="I284" s="849">
        <v>1</v>
      </c>
      <c r="J284" s="849">
        <v>47.7</v>
      </c>
      <c r="K284" s="837">
        <v>1</v>
      </c>
      <c r="L284" s="849">
        <v>1</v>
      </c>
      <c r="M284" s="850">
        <v>47.7</v>
      </c>
    </row>
    <row r="285" spans="1:13" ht="14.4" customHeight="1" x14ac:dyDescent="0.3">
      <c r="A285" s="831" t="s">
        <v>2495</v>
      </c>
      <c r="B285" s="832" t="s">
        <v>2026</v>
      </c>
      <c r="C285" s="832" t="s">
        <v>2028</v>
      </c>
      <c r="D285" s="832" t="s">
        <v>1160</v>
      </c>
      <c r="E285" s="832" t="s">
        <v>2029</v>
      </c>
      <c r="F285" s="849"/>
      <c r="G285" s="849"/>
      <c r="H285" s="837">
        <v>0</v>
      </c>
      <c r="I285" s="849">
        <v>2</v>
      </c>
      <c r="J285" s="849">
        <v>286.18</v>
      </c>
      <c r="K285" s="837">
        <v>1</v>
      </c>
      <c r="L285" s="849">
        <v>2</v>
      </c>
      <c r="M285" s="850">
        <v>286.18</v>
      </c>
    </row>
    <row r="286" spans="1:13" ht="14.4" customHeight="1" x14ac:dyDescent="0.3">
      <c r="A286" s="831" t="s">
        <v>2495</v>
      </c>
      <c r="B286" s="832" t="s">
        <v>2030</v>
      </c>
      <c r="C286" s="832" t="s">
        <v>2037</v>
      </c>
      <c r="D286" s="832" t="s">
        <v>2032</v>
      </c>
      <c r="E286" s="832" t="s">
        <v>2020</v>
      </c>
      <c r="F286" s="849"/>
      <c r="G286" s="849"/>
      <c r="H286" s="837">
        <v>0</v>
      </c>
      <c r="I286" s="849">
        <v>1</v>
      </c>
      <c r="J286" s="849">
        <v>47.7</v>
      </c>
      <c r="K286" s="837">
        <v>1</v>
      </c>
      <c r="L286" s="849">
        <v>1</v>
      </c>
      <c r="M286" s="850">
        <v>47.7</v>
      </c>
    </row>
    <row r="287" spans="1:13" ht="14.4" customHeight="1" x14ac:dyDescent="0.3">
      <c r="A287" s="831" t="s">
        <v>2495</v>
      </c>
      <c r="B287" s="832" t="s">
        <v>2040</v>
      </c>
      <c r="C287" s="832" t="s">
        <v>2041</v>
      </c>
      <c r="D287" s="832" t="s">
        <v>2042</v>
      </c>
      <c r="E287" s="832" t="s">
        <v>2043</v>
      </c>
      <c r="F287" s="849"/>
      <c r="G287" s="849"/>
      <c r="H287" s="837">
        <v>0</v>
      </c>
      <c r="I287" s="849">
        <v>1</v>
      </c>
      <c r="J287" s="849">
        <v>44.52</v>
      </c>
      <c r="K287" s="837">
        <v>1</v>
      </c>
      <c r="L287" s="849">
        <v>1</v>
      </c>
      <c r="M287" s="850">
        <v>44.52</v>
      </c>
    </row>
    <row r="288" spans="1:13" ht="14.4" customHeight="1" x14ac:dyDescent="0.3">
      <c r="A288" s="831" t="s">
        <v>2495</v>
      </c>
      <c r="B288" s="832" t="s">
        <v>2044</v>
      </c>
      <c r="C288" s="832" t="s">
        <v>3258</v>
      </c>
      <c r="D288" s="832" t="s">
        <v>895</v>
      </c>
      <c r="E288" s="832" t="s">
        <v>3259</v>
      </c>
      <c r="F288" s="849"/>
      <c r="G288" s="849"/>
      <c r="H288" s="837">
        <v>0</v>
      </c>
      <c r="I288" s="849">
        <v>1</v>
      </c>
      <c r="J288" s="849">
        <v>89.03</v>
      </c>
      <c r="K288" s="837">
        <v>1</v>
      </c>
      <c r="L288" s="849">
        <v>1</v>
      </c>
      <c r="M288" s="850">
        <v>89.03</v>
      </c>
    </row>
    <row r="289" spans="1:13" ht="14.4" customHeight="1" x14ac:dyDescent="0.3">
      <c r="A289" s="831" t="s">
        <v>2495</v>
      </c>
      <c r="B289" s="832" t="s">
        <v>2046</v>
      </c>
      <c r="C289" s="832" t="s">
        <v>2047</v>
      </c>
      <c r="D289" s="832" t="s">
        <v>2048</v>
      </c>
      <c r="E289" s="832" t="s">
        <v>2049</v>
      </c>
      <c r="F289" s="849"/>
      <c r="G289" s="849"/>
      <c r="H289" s="837">
        <v>0</v>
      </c>
      <c r="I289" s="849">
        <v>2</v>
      </c>
      <c r="J289" s="849">
        <v>234.92</v>
      </c>
      <c r="K289" s="837">
        <v>1</v>
      </c>
      <c r="L289" s="849">
        <v>2</v>
      </c>
      <c r="M289" s="850">
        <v>234.92</v>
      </c>
    </row>
    <row r="290" spans="1:13" ht="14.4" customHeight="1" x14ac:dyDescent="0.3">
      <c r="A290" s="831" t="s">
        <v>2495</v>
      </c>
      <c r="B290" s="832" t="s">
        <v>2046</v>
      </c>
      <c r="C290" s="832" t="s">
        <v>2050</v>
      </c>
      <c r="D290" s="832" t="s">
        <v>2048</v>
      </c>
      <c r="E290" s="832" t="s">
        <v>2051</v>
      </c>
      <c r="F290" s="849"/>
      <c r="G290" s="849"/>
      <c r="H290" s="837">
        <v>0</v>
      </c>
      <c r="I290" s="849">
        <v>1</v>
      </c>
      <c r="J290" s="849">
        <v>234.91</v>
      </c>
      <c r="K290" s="837">
        <v>1</v>
      </c>
      <c r="L290" s="849">
        <v>1</v>
      </c>
      <c r="M290" s="850">
        <v>234.91</v>
      </c>
    </row>
    <row r="291" spans="1:13" ht="14.4" customHeight="1" x14ac:dyDescent="0.3">
      <c r="A291" s="831" t="s">
        <v>2495</v>
      </c>
      <c r="B291" s="832" t="s">
        <v>2407</v>
      </c>
      <c r="C291" s="832" t="s">
        <v>3242</v>
      </c>
      <c r="D291" s="832" t="s">
        <v>2409</v>
      </c>
      <c r="E291" s="832" t="s">
        <v>3243</v>
      </c>
      <c r="F291" s="849"/>
      <c r="G291" s="849"/>
      <c r="H291" s="837">
        <v>0</v>
      </c>
      <c r="I291" s="849">
        <v>3</v>
      </c>
      <c r="J291" s="849">
        <v>311.15999999999997</v>
      </c>
      <c r="K291" s="837">
        <v>1</v>
      </c>
      <c r="L291" s="849">
        <v>3</v>
      </c>
      <c r="M291" s="850">
        <v>311.15999999999997</v>
      </c>
    </row>
    <row r="292" spans="1:13" ht="14.4" customHeight="1" x14ac:dyDescent="0.3">
      <c r="A292" s="831" t="s">
        <v>2495</v>
      </c>
      <c r="B292" s="832" t="s">
        <v>2076</v>
      </c>
      <c r="C292" s="832" t="s">
        <v>3199</v>
      </c>
      <c r="D292" s="832" t="s">
        <v>2702</v>
      </c>
      <c r="E292" s="832" t="s">
        <v>2406</v>
      </c>
      <c r="F292" s="849"/>
      <c r="G292" s="849"/>
      <c r="H292" s="837">
        <v>0</v>
      </c>
      <c r="I292" s="849">
        <v>1</v>
      </c>
      <c r="J292" s="849">
        <v>278.63</v>
      </c>
      <c r="K292" s="837">
        <v>1</v>
      </c>
      <c r="L292" s="849">
        <v>1</v>
      </c>
      <c r="M292" s="850">
        <v>278.63</v>
      </c>
    </row>
    <row r="293" spans="1:13" ht="14.4" customHeight="1" x14ac:dyDescent="0.3">
      <c r="A293" s="831" t="s">
        <v>2495</v>
      </c>
      <c r="B293" s="832" t="s">
        <v>2076</v>
      </c>
      <c r="C293" s="832" t="s">
        <v>2411</v>
      </c>
      <c r="D293" s="832" t="s">
        <v>2078</v>
      </c>
      <c r="E293" s="832" t="s">
        <v>2412</v>
      </c>
      <c r="F293" s="849"/>
      <c r="G293" s="849"/>
      <c r="H293" s="837">
        <v>0</v>
      </c>
      <c r="I293" s="849">
        <v>1</v>
      </c>
      <c r="J293" s="849">
        <v>139.77000000000001</v>
      </c>
      <c r="K293" s="837">
        <v>1</v>
      </c>
      <c r="L293" s="849">
        <v>1</v>
      </c>
      <c r="M293" s="850">
        <v>139.77000000000001</v>
      </c>
    </row>
    <row r="294" spans="1:13" ht="14.4" customHeight="1" x14ac:dyDescent="0.3">
      <c r="A294" s="831" t="s">
        <v>2495</v>
      </c>
      <c r="B294" s="832" t="s">
        <v>2076</v>
      </c>
      <c r="C294" s="832" t="s">
        <v>2082</v>
      </c>
      <c r="D294" s="832" t="s">
        <v>2078</v>
      </c>
      <c r="E294" s="832" t="s">
        <v>2083</v>
      </c>
      <c r="F294" s="849"/>
      <c r="G294" s="849"/>
      <c r="H294" s="837">
        <v>0</v>
      </c>
      <c r="I294" s="849">
        <v>1</v>
      </c>
      <c r="J294" s="849">
        <v>93.18</v>
      </c>
      <c r="K294" s="837">
        <v>1</v>
      </c>
      <c r="L294" s="849">
        <v>1</v>
      </c>
      <c r="M294" s="850">
        <v>93.18</v>
      </c>
    </row>
    <row r="295" spans="1:13" ht="14.4" customHeight="1" x14ac:dyDescent="0.3">
      <c r="A295" s="831" t="s">
        <v>2495</v>
      </c>
      <c r="B295" s="832" t="s">
        <v>2076</v>
      </c>
      <c r="C295" s="832" t="s">
        <v>2413</v>
      </c>
      <c r="D295" s="832" t="s">
        <v>2078</v>
      </c>
      <c r="E295" s="832" t="s">
        <v>2414</v>
      </c>
      <c r="F295" s="849"/>
      <c r="G295" s="849"/>
      <c r="H295" s="837">
        <v>0</v>
      </c>
      <c r="I295" s="849">
        <v>2</v>
      </c>
      <c r="J295" s="849">
        <v>559.05999999999995</v>
      </c>
      <c r="K295" s="837">
        <v>1</v>
      </c>
      <c r="L295" s="849">
        <v>2</v>
      </c>
      <c r="M295" s="850">
        <v>559.05999999999995</v>
      </c>
    </row>
    <row r="296" spans="1:13" ht="14.4" customHeight="1" x14ac:dyDescent="0.3">
      <c r="A296" s="831" t="s">
        <v>2495</v>
      </c>
      <c r="B296" s="832" t="s">
        <v>2084</v>
      </c>
      <c r="C296" s="832" t="s">
        <v>2087</v>
      </c>
      <c r="D296" s="832" t="s">
        <v>2086</v>
      </c>
      <c r="E296" s="832" t="s">
        <v>732</v>
      </c>
      <c r="F296" s="849"/>
      <c r="G296" s="849"/>
      <c r="H296" s="837">
        <v>0</v>
      </c>
      <c r="I296" s="849">
        <v>1</v>
      </c>
      <c r="J296" s="849">
        <v>143.35</v>
      </c>
      <c r="K296" s="837">
        <v>1</v>
      </c>
      <c r="L296" s="849">
        <v>1</v>
      </c>
      <c r="M296" s="850">
        <v>143.35</v>
      </c>
    </row>
    <row r="297" spans="1:13" ht="14.4" customHeight="1" x14ac:dyDescent="0.3">
      <c r="A297" s="831" t="s">
        <v>2495</v>
      </c>
      <c r="B297" s="832" t="s">
        <v>2084</v>
      </c>
      <c r="C297" s="832" t="s">
        <v>2415</v>
      </c>
      <c r="D297" s="832" t="s">
        <v>2086</v>
      </c>
      <c r="E297" s="832" t="s">
        <v>2416</v>
      </c>
      <c r="F297" s="849"/>
      <c r="G297" s="849"/>
      <c r="H297" s="837">
        <v>0</v>
      </c>
      <c r="I297" s="849">
        <v>1</v>
      </c>
      <c r="J297" s="849">
        <v>477.84</v>
      </c>
      <c r="K297" s="837">
        <v>1</v>
      </c>
      <c r="L297" s="849">
        <v>1</v>
      </c>
      <c r="M297" s="850">
        <v>477.84</v>
      </c>
    </row>
    <row r="298" spans="1:13" ht="14.4" customHeight="1" x14ac:dyDescent="0.3">
      <c r="A298" s="831" t="s">
        <v>2495</v>
      </c>
      <c r="B298" s="832" t="s">
        <v>2084</v>
      </c>
      <c r="C298" s="832" t="s">
        <v>3161</v>
      </c>
      <c r="D298" s="832" t="s">
        <v>2086</v>
      </c>
      <c r="E298" s="832" t="s">
        <v>730</v>
      </c>
      <c r="F298" s="849"/>
      <c r="G298" s="849"/>
      <c r="H298" s="837">
        <v>0</v>
      </c>
      <c r="I298" s="849">
        <v>1</v>
      </c>
      <c r="J298" s="849">
        <v>93.18</v>
      </c>
      <c r="K298" s="837">
        <v>1</v>
      </c>
      <c r="L298" s="849">
        <v>1</v>
      </c>
      <c r="M298" s="850">
        <v>93.18</v>
      </c>
    </row>
    <row r="299" spans="1:13" ht="14.4" customHeight="1" x14ac:dyDescent="0.3">
      <c r="A299" s="831" t="s">
        <v>2495</v>
      </c>
      <c r="B299" s="832" t="s">
        <v>2417</v>
      </c>
      <c r="C299" s="832" t="s">
        <v>2421</v>
      </c>
      <c r="D299" s="832" t="s">
        <v>1612</v>
      </c>
      <c r="E299" s="832" t="s">
        <v>1613</v>
      </c>
      <c r="F299" s="849"/>
      <c r="G299" s="849"/>
      <c r="H299" s="837">
        <v>0</v>
      </c>
      <c r="I299" s="849">
        <v>1</v>
      </c>
      <c r="J299" s="849">
        <v>185.34</v>
      </c>
      <c r="K299" s="837">
        <v>1</v>
      </c>
      <c r="L299" s="849">
        <v>1</v>
      </c>
      <c r="M299" s="850">
        <v>185.34</v>
      </c>
    </row>
    <row r="300" spans="1:13" ht="14.4" customHeight="1" x14ac:dyDescent="0.3">
      <c r="A300" s="831" t="s">
        <v>2495</v>
      </c>
      <c r="B300" s="832" t="s">
        <v>2093</v>
      </c>
      <c r="C300" s="832" t="s">
        <v>3231</v>
      </c>
      <c r="D300" s="832" t="s">
        <v>2855</v>
      </c>
      <c r="E300" s="832" t="s">
        <v>3232</v>
      </c>
      <c r="F300" s="849"/>
      <c r="G300" s="849"/>
      <c r="H300" s="837">
        <v>0</v>
      </c>
      <c r="I300" s="849">
        <v>1</v>
      </c>
      <c r="J300" s="849">
        <v>219.18</v>
      </c>
      <c r="K300" s="837">
        <v>1</v>
      </c>
      <c r="L300" s="849">
        <v>1</v>
      </c>
      <c r="M300" s="850">
        <v>219.18</v>
      </c>
    </row>
    <row r="301" spans="1:13" ht="14.4" customHeight="1" x14ac:dyDescent="0.3">
      <c r="A301" s="831" t="s">
        <v>2495</v>
      </c>
      <c r="B301" s="832" t="s">
        <v>2097</v>
      </c>
      <c r="C301" s="832" t="s">
        <v>2098</v>
      </c>
      <c r="D301" s="832" t="s">
        <v>2099</v>
      </c>
      <c r="E301" s="832" t="s">
        <v>2100</v>
      </c>
      <c r="F301" s="849"/>
      <c r="G301" s="849"/>
      <c r="H301" s="837">
        <v>0</v>
      </c>
      <c r="I301" s="849">
        <v>1</v>
      </c>
      <c r="J301" s="849">
        <v>84.18</v>
      </c>
      <c r="K301" s="837">
        <v>1</v>
      </c>
      <c r="L301" s="849">
        <v>1</v>
      </c>
      <c r="M301" s="850">
        <v>84.18</v>
      </c>
    </row>
    <row r="302" spans="1:13" ht="14.4" customHeight="1" x14ac:dyDescent="0.3">
      <c r="A302" s="831" t="s">
        <v>2495</v>
      </c>
      <c r="B302" s="832" t="s">
        <v>2097</v>
      </c>
      <c r="C302" s="832" t="s">
        <v>2430</v>
      </c>
      <c r="D302" s="832" t="s">
        <v>2102</v>
      </c>
      <c r="E302" s="832" t="s">
        <v>2431</v>
      </c>
      <c r="F302" s="849"/>
      <c r="G302" s="849"/>
      <c r="H302" s="837">
        <v>0</v>
      </c>
      <c r="I302" s="849">
        <v>1</v>
      </c>
      <c r="J302" s="849">
        <v>63.14</v>
      </c>
      <c r="K302" s="837">
        <v>1</v>
      </c>
      <c r="L302" s="849">
        <v>1</v>
      </c>
      <c r="M302" s="850">
        <v>63.14</v>
      </c>
    </row>
    <row r="303" spans="1:13" ht="14.4" customHeight="1" x14ac:dyDescent="0.3">
      <c r="A303" s="831" t="s">
        <v>2495</v>
      </c>
      <c r="B303" s="832" t="s">
        <v>2097</v>
      </c>
      <c r="C303" s="832" t="s">
        <v>2101</v>
      </c>
      <c r="D303" s="832" t="s">
        <v>2102</v>
      </c>
      <c r="E303" s="832" t="s">
        <v>2103</v>
      </c>
      <c r="F303" s="849"/>
      <c r="G303" s="849"/>
      <c r="H303" s="837">
        <v>0</v>
      </c>
      <c r="I303" s="849">
        <v>1</v>
      </c>
      <c r="J303" s="849">
        <v>49.08</v>
      </c>
      <c r="K303" s="837">
        <v>1</v>
      </c>
      <c r="L303" s="849">
        <v>1</v>
      </c>
      <c r="M303" s="850">
        <v>49.08</v>
      </c>
    </row>
    <row r="304" spans="1:13" ht="14.4" customHeight="1" x14ac:dyDescent="0.3">
      <c r="A304" s="831" t="s">
        <v>2495</v>
      </c>
      <c r="B304" s="832" t="s">
        <v>2097</v>
      </c>
      <c r="C304" s="832" t="s">
        <v>2998</v>
      </c>
      <c r="D304" s="832" t="s">
        <v>2102</v>
      </c>
      <c r="E304" s="832" t="s">
        <v>2999</v>
      </c>
      <c r="F304" s="849">
        <v>1</v>
      </c>
      <c r="G304" s="849">
        <v>84.18</v>
      </c>
      <c r="H304" s="837">
        <v>1</v>
      </c>
      <c r="I304" s="849"/>
      <c r="J304" s="849"/>
      <c r="K304" s="837">
        <v>0</v>
      </c>
      <c r="L304" s="849">
        <v>1</v>
      </c>
      <c r="M304" s="850">
        <v>84.18</v>
      </c>
    </row>
    <row r="305" spans="1:13" ht="14.4" customHeight="1" x14ac:dyDescent="0.3">
      <c r="A305" s="831" t="s">
        <v>2495</v>
      </c>
      <c r="B305" s="832" t="s">
        <v>2097</v>
      </c>
      <c r="C305" s="832" t="s">
        <v>3183</v>
      </c>
      <c r="D305" s="832" t="s">
        <v>2099</v>
      </c>
      <c r="E305" s="832" t="s">
        <v>3184</v>
      </c>
      <c r="F305" s="849"/>
      <c r="G305" s="849"/>
      <c r="H305" s="837">
        <v>0</v>
      </c>
      <c r="I305" s="849">
        <v>1</v>
      </c>
      <c r="J305" s="849">
        <v>63.14</v>
      </c>
      <c r="K305" s="837">
        <v>1</v>
      </c>
      <c r="L305" s="849">
        <v>1</v>
      </c>
      <c r="M305" s="850">
        <v>63.14</v>
      </c>
    </row>
    <row r="306" spans="1:13" ht="14.4" customHeight="1" x14ac:dyDescent="0.3">
      <c r="A306" s="831" t="s">
        <v>2495</v>
      </c>
      <c r="B306" s="832" t="s">
        <v>2156</v>
      </c>
      <c r="C306" s="832" t="s">
        <v>2157</v>
      </c>
      <c r="D306" s="832" t="s">
        <v>615</v>
      </c>
      <c r="E306" s="832" t="s">
        <v>616</v>
      </c>
      <c r="F306" s="849"/>
      <c r="G306" s="849"/>
      <c r="H306" s="837">
        <v>0</v>
      </c>
      <c r="I306" s="849">
        <v>1</v>
      </c>
      <c r="J306" s="849">
        <v>72.55</v>
      </c>
      <c r="K306" s="837">
        <v>1</v>
      </c>
      <c r="L306" s="849">
        <v>1</v>
      </c>
      <c r="M306" s="850">
        <v>72.55</v>
      </c>
    </row>
    <row r="307" spans="1:13" ht="14.4" customHeight="1" x14ac:dyDescent="0.3">
      <c r="A307" s="831" t="s">
        <v>2495</v>
      </c>
      <c r="B307" s="832" t="s">
        <v>2156</v>
      </c>
      <c r="C307" s="832" t="s">
        <v>2158</v>
      </c>
      <c r="D307" s="832" t="s">
        <v>615</v>
      </c>
      <c r="E307" s="832" t="s">
        <v>617</v>
      </c>
      <c r="F307" s="849"/>
      <c r="G307" s="849"/>
      <c r="H307" s="837">
        <v>0</v>
      </c>
      <c r="I307" s="849">
        <v>1</v>
      </c>
      <c r="J307" s="849">
        <v>65.28</v>
      </c>
      <c r="K307" s="837">
        <v>1</v>
      </c>
      <c r="L307" s="849">
        <v>1</v>
      </c>
      <c r="M307" s="850">
        <v>65.28</v>
      </c>
    </row>
    <row r="308" spans="1:13" ht="14.4" customHeight="1" x14ac:dyDescent="0.3">
      <c r="A308" s="831" t="s">
        <v>2495</v>
      </c>
      <c r="B308" s="832" t="s">
        <v>2156</v>
      </c>
      <c r="C308" s="832" t="s">
        <v>3029</v>
      </c>
      <c r="D308" s="832" t="s">
        <v>615</v>
      </c>
      <c r="E308" s="832" t="s">
        <v>2865</v>
      </c>
      <c r="F308" s="849"/>
      <c r="G308" s="849"/>
      <c r="H308" s="837">
        <v>0</v>
      </c>
      <c r="I308" s="849">
        <v>2</v>
      </c>
      <c r="J308" s="849">
        <v>43.52</v>
      </c>
      <c r="K308" s="837">
        <v>1</v>
      </c>
      <c r="L308" s="849">
        <v>2</v>
      </c>
      <c r="M308" s="850">
        <v>43.52</v>
      </c>
    </row>
    <row r="309" spans="1:13" ht="14.4" customHeight="1" x14ac:dyDescent="0.3">
      <c r="A309" s="831" t="s">
        <v>2495</v>
      </c>
      <c r="B309" s="832" t="s">
        <v>2180</v>
      </c>
      <c r="C309" s="832" t="s">
        <v>2181</v>
      </c>
      <c r="D309" s="832" t="s">
        <v>1110</v>
      </c>
      <c r="E309" s="832" t="s">
        <v>1112</v>
      </c>
      <c r="F309" s="849"/>
      <c r="G309" s="849"/>
      <c r="H309" s="837"/>
      <c r="I309" s="849">
        <v>6</v>
      </c>
      <c r="J309" s="849">
        <v>0</v>
      </c>
      <c r="K309" s="837"/>
      <c r="L309" s="849">
        <v>6</v>
      </c>
      <c r="M309" s="850">
        <v>0</v>
      </c>
    </row>
    <row r="310" spans="1:13" ht="14.4" customHeight="1" x14ac:dyDescent="0.3">
      <c r="A310" s="831" t="s">
        <v>2495</v>
      </c>
      <c r="B310" s="832" t="s">
        <v>2237</v>
      </c>
      <c r="C310" s="832" t="s">
        <v>2970</v>
      </c>
      <c r="D310" s="832" t="s">
        <v>1333</v>
      </c>
      <c r="E310" s="832" t="s">
        <v>2672</v>
      </c>
      <c r="F310" s="849"/>
      <c r="G310" s="849"/>
      <c r="H310" s="837"/>
      <c r="I310" s="849">
        <v>1</v>
      </c>
      <c r="J310" s="849">
        <v>0</v>
      </c>
      <c r="K310" s="837"/>
      <c r="L310" s="849">
        <v>1</v>
      </c>
      <c r="M310" s="850">
        <v>0</v>
      </c>
    </row>
    <row r="311" spans="1:13" ht="14.4" customHeight="1" x14ac:dyDescent="0.3">
      <c r="A311" s="831" t="s">
        <v>2495</v>
      </c>
      <c r="B311" s="832" t="s">
        <v>3531</v>
      </c>
      <c r="C311" s="832" t="s">
        <v>2523</v>
      </c>
      <c r="D311" s="832" t="s">
        <v>729</v>
      </c>
      <c r="E311" s="832" t="s">
        <v>730</v>
      </c>
      <c r="F311" s="849"/>
      <c r="G311" s="849"/>
      <c r="H311" s="837">
        <v>0</v>
      </c>
      <c r="I311" s="849">
        <v>2</v>
      </c>
      <c r="J311" s="849">
        <v>131.97999999999999</v>
      </c>
      <c r="K311" s="837">
        <v>1</v>
      </c>
      <c r="L311" s="849">
        <v>2</v>
      </c>
      <c r="M311" s="850">
        <v>131.97999999999999</v>
      </c>
    </row>
    <row r="312" spans="1:13" ht="14.4" customHeight="1" x14ac:dyDescent="0.3">
      <c r="A312" s="831" t="s">
        <v>2495</v>
      </c>
      <c r="B312" s="832" t="s">
        <v>2240</v>
      </c>
      <c r="C312" s="832" t="s">
        <v>2241</v>
      </c>
      <c r="D312" s="832" t="s">
        <v>630</v>
      </c>
      <c r="E312" s="832" t="s">
        <v>732</v>
      </c>
      <c r="F312" s="849"/>
      <c r="G312" s="849"/>
      <c r="H312" s="837">
        <v>0</v>
      </c>
      <c r="I312" s="849">
        <v>1</v>
      </c>
      <c r="J312" s="849">
        <v>132</v>
      </c>
      <c r="K312" s="837">
        <v>1</v>
      </c>
      <c r="L312" s="849">
        <v>1</v>
      </c>
      <c r="M312" s="850">
        <v>132</v>
      </c>
    </row>
    <row r="313" spans="1:13" ht="14.4" customHeight="1" x14ac:dyDescent="0.3">
      <c r="A313" s="831" t="s">
        <v>2495</v>
      </c>
      <c r="B313" s="832" t="s">
        <v>2268</v>
      </c>
      <c r="C313" s="832" t="s">
        <v>3208</v>
      </c>
      <c r="D313" s="832" t="s">
        <v>2270</v>
      </c>
      <c r="E313" s="832" t="s">
        <v>3209</v>
      </c>
      <c r="F313" s="849"/>
      <c r="G313" s="849"/>
      <c r="H313" s="837">
        <v>0</v>
      </c>
      <c r="I313" s="849">
        <v>1</v>
      </c>
      <c r="J313" s="849">
        <v>1585.33</v>
      </c>
      <c r="K313" s="837">
        <v>1</v>
      </c>
      <c r="L313" s="849">
        <v>1</v>
      </c>
      <c r="M313" s="850">
        <v>1585.33</v>
      </c>
    </row>
    <row r="314" spans="1:13" ht="14.4" customHeight="1" x14ac:dyDescent="0.3">
      <c r="A314" s="831" t="s">
        <v>2495</v>
      </c>
      <c r="B314" s="832" t="s">
        <v>2274</v>
      </c>
      <c r="C314" s="832" t="s">
        <v>3200</v>
      </c>
      <c r="D314" s="832" t="s">
        <v>3201</v>
      </c>
      <c r="E314" s="832" t="s">
        <v>3202</v>
      </c>
      <c r="F314" s="849"/>
      <c r="G314" s="849"/>
      <c r="H314" s="837">
        <v>0</v>
      </c>
      <c r="I314" s="849">
        <v>1</v>
      </c>
      <c r="J314" s="849">
        <v>129.75</v>
      </c>
      <c r="K314" s="837">
        <v>1</v>
      </c>
      <c r="L314" s="849">
        <v>1</v>
      </c>
      <c r="M314" s="850">
        <v>129.75</v>
      </c>
    </row>
    <row r="315" spans="1:13" ht="14.4" customHeight="1" x14ac:dyDescent="0.3">
      <c r="A315" s="831" t="s">
        <v>2495</v>
      </c>
      <c r="B315" s="832" t="s">
        <v>2306</v>
      </c>
      <c r="C315" s="832" t="s">
        <v>3272</v>
      </c>
      <c r="D315" s="832" t="s">
        <v>3273</v>
      </c>
      <c r="E315" s="832" t="s">
        <v>3274</v>
      </c>
      <c r="F315" s="849"/>
      <c r="G315" s="849"/>
      <c r="H315" s="837">
        <v>0</v>
      </c>
      <c r="I315" s="849">
        <v>3</v>
      </c>
      <c r="J315" s="849">
        <v>582.78</v>
      </c>
      <c r="K315" s="837">
        <v>1</v>
      </c>
      <c r="L315" s="849">
        <v>3</v>
      </c>
      <c r="M315" s="850">
        <v>582.78</v>
      </c>
    </row>
    <row r="316" spans="1:13" ht="14.4" customHeight="1" x14ac:dyDescent="0.3">
      <c r="A316" s="831" t="s">
        <v>2495</v>
      </c>
      <c r="B316" s="832" t="s">
        <v>2306</v>
      </c>
      <c r="C316" s="832" t="s">
        <v>2313</v>
      </c>
      <c r="D316" s="832" t="s">
        <v>1362</v>
      </c>
      <c r="E316" s="832" t="s">
        <v>1350</v>
      </c>
      <c r="F316" s="849"/>
      <c r="G316" s="849"/>
      <c r="H316" s="837">
        <v>0</v>
      </c>
      <c r="I316" s="849">
        <v>3</v>
      </c>
      <c r="J316" s="849">
        <v>388.53</v>
      </c>
      <c r="K316" s="837">
        <v>1</v>
      </c>
      <c r="L316" s="849">
        <v>3</v>
      </c>
      <c r="M316" s="850">
        <v>388.53</v>
      </c>
    </row>
    <row r="317" spans="1:13" ht="14.4" customHeight="1" x14ac:dyDescent="0.3">
      <c r="A317" s="831" t="s">
        <v>2495</v>
      </c>
      <c r="B317" s="832" t="s">
        <v>2306</v>
      </c>
      <c r="C317" s="832" t="s">
        <v>2314</v>
      </c>
      <c r="D317" s="832" t="s">
        <v>1361</v>
      </c>
      <c r="E317" s="832" t="s">
        <v>1350</v>
      </c>
      <c r="F317" s="849"/>
      <c r="G317" s="849"/>
      <c r="H317" s="837">
        <v>0</v>
      </c>
      <c r="I317" s="849">
        <v>3</v>
      </c>
      <c r="J317" s="849">
        <v>388.53</v>
      </c>
      <c r="K317" s="837">
        <v>1</v>
      </c>
      <c r="L317" s="849">
        <v>3</v>
      </c>
      <c r="M317" s="850">
        <v>388.53</v>
      </c>
    </row>
    <row r="318" spans="1:13" ht="14.4" customHeight="1" x14ac:dyDescent="0.3">
      <c r="A318" s="831" t="s">
        <v>2495</v>
      </c>
      <c r="B318" s="832" t="s">
        <v>2306</v>
      </c>
      <c r="C318" s="832" t="s">
        <v>3275</v>
      </c>
      <c r="D318" s="832" t="s">
        <v>3276</v>
      </c>
      <c r="E318" s="832" t="s">
        <v>2318</v>
      </c>
      <c r="F318" s="849"/>
      <c r="G318" s="849"/>
      <c r="H318" s="837">
        <v>0</v>
      </c>
      <c r="I318" s="849">
        <v>30</v>
      </c>
      <c r="J318" s="849">
        <v>3166.8</v>
      </c>
      <c r="K318" s="837">
        <v>1</v>
      </c>
      <c r="L318" s="849">
        <v>30</v>
      </c>
      <c r="M318" s="850">
        <v>3166.8</v>
      </c>
    </row>
    <row r="319" spans="1:13" ht="14.4" customHeight="1" x14ac:dyDescent="0.3">
      <c r="A319" s="831" t="s">
        <v>2495</v>
      </c>
      <c r="B319" s="832" t="s">
        <v>2306</v>
      </c>
      <c r="C319" s="832" t="s">
        <v>2333</v>
      </c>
      <c r="D319" s="832" t="s">
        <v>1364</v>
      </c>
      <c r="E319" s="832" t="s">
        <v>1350</v>
      </c>
      <c r="F319" s="849"/>
      <c r="G319" s="849"/>
      <c r="H319" s="837">
        <v>0</v>
      </c>
      <c r="I319" s="849">
        <v>3</v>
      </c>
      <c r="J319" s="849">
        <v>388.53</v>
      </c>
      <c r="K319" s="837">
        <v>1</v>
      </c>
      <c r="L319" s="849">
        <v>3</v>
      </c>
      <c r="M319" s="850">
        <v>388.53</v>
      </c>
    </row>
    <row r="320" spans="1:13" ht="14.4" customHeight="1" x14ac:dyDescent="0.3">
      <c r="A320" s="831" t="s">
        <v>2495</v>
      </c>
      <c r="B320" s="832" t="s">
        <v>2306</v>
      </c>
      <c r="C320" s="832" t="s">
        <v>3284</v>
      </c>
      <c r="D320" s="832" t="s">
        <v>3285</v>
      </c>
      <c r="E320" s="832" t="s">
        <v>1342</v>
      </c>
      <c r="F320" s="849">
        <v>1</v>
      </c>
      <c r="G320" s="849">
        <v>135.11000000000001</v>
      </c>
      <c r="H320" s="837">
        <v>1</v>
      </c>
      <c r="I320" s="849"/>
      <c r="J320" s="849"/>
      <c r="K320" s="837">
        <v>0</v>
      </c>
      <c r="L320" s="849">
        <v>1</v>
      </c>
      <c r="M320" s="850">
        <v>135.11000000000001</v>
      </c>
    </row>
    <row r="321" spans="1:13" ht="14.4" customHeight="1" x14ac:dyDescent="0.3">
      <c r="A321" s="831" t="s">
        <v>2495</v>
      </c>
      <c r="B321" s="832" t="s">
        <v>2306</v>
      </c>
      <c r="C321" s="832" t="s">
        <v>3280</v>
      </c>
      <c r="D321" s="832" t="s">
        <v>3281</v>
      </c>
      <c r="E321" s="832" t="s">
        <v>1342</v>
      </c>
      <c r="F321" s="849">
        <v>2</v>
      </c>
      <c r="G321" s="849">
        <v>270.22000000000003</v>
      </c>
      <c r="H321" s="837">
        <v>1</v>
      </c>
      <c r="I321" s="849"/>
      <c r="J321" s="849"/>
      <c r="K321" s="837">
        <v>0</v>
      </c>
      <c r="L321" s="849">
        <v>2</v>
      </c>
      <c r="M321" s="850">
        <v>270.22000000000003</v>
      </c>
    </row>
    <row r="322" spans="1:13" ht="14.4" customHeight="1" x14ac:dyDescent="0.3">
      <c r="A322" s="831" t="s">
        <v>2495</v>
      </c>
      <c r="B322" s="832" t="s">
        <v>2306</v>
      </c>
      <c r="C322" s="832" t="s">
        <v>3282</v>
      </c>
      <c r="D322" s="832" t="s">
        <v>3283</v>
      </c>
      <c r="E322" s="832" t="s">
        <v>1342</v>
      </c>
      <c r="F322" s="849">
        <v>2</v>
      </c>
      <c r="G322" s="849">
        <v>270.22000000000003</v>
      </c>
      <c r="H322" s="837">
        <v>1</v>
      </c>
      <c r="I322" s="849"/>
      <c r="J322" s="849"/>
      <c r="K322" s="837">
        <v>0</v>
      </c>
      <c r="L322" s="849">
        <v>2</v>
      </c>
      <c r="M322" s="850">
        <v>270.22000000000003</v>
      </c>
    </row>
    <row r="323" spans="1:13" ht="14.4" customHeight="1" x14ac:dyDescent="0.3">
      <c r="A323" s="831" t="s">
        <v>2495</v>
      </c>
      <c r="B323" s="832" t="s">
        <v>1958</v>
      </c>
      <c r="C323" s="832" t="s">
        <v>2674</v>
      </c>
      <c r="D323" s="832" t="s">
        <v>1538</v>
      </c>
      <c r="E323" s="832" t="s">
        <v>2675</v>
      </c>
      <c r="F323" s="849"/>
      <c r="G323" s="849"/>
      <c r="H323" s="837">
        <v>0</v>
      </c>
      <c r="I323" s="849">
        <v>4</v>
      </c>
      <c r="J323" s="849">
        <v>8675.7799999999988</v>
      </c>
      <c r="K323" s="837">
        <v>1</v>
      </c>
      <c r="L323" s="849">
        <v>4</v>
      </c>
      <c r="M323" s="850">
        <v>8675.7799999999988</v>
      </c>
    </row>
    <row r="324" spans="1:13" ht="14.4" customHeight="1" x14ac:dyDescent="0.3">
      <c r="A324" s="831" t="s">
        <v>2495</v>
      </c>
      <c r="B324" s="832" t="s">
        <v>2052</v>
      </c>
      <c r="C324" s="832" t="s">
        <v>2391</v>
      </c>
      <c r="D324" s="832" t="s">
        <v>2054</v>
      </c>
      <c r="E324" s="832" t="s">
        <v>2392</v>
      </c>
      <c r="F324" s="849"/>
      <c r="G324" s="849"/>
      <c r="H324" s="837">
        <v>0</v>
      </c>
      <c r="I324" s="849">
        <v>1</v>
      </c>
      <c r="J324" s="849">
        <v>109.17</v>
      </c>
      <c r="K324" s="837">
        <v>1</v>
      </c>
      <c r="L324" s="849">
        <v>1</v>
      </c>
      <c r="M324" s="850">
        <v>109.17</v>
      </c>
    </row>
    <row r="325" spans="1:13" ht="14.4" customHeight="1" x14ac:dyDescent="0.3">
      <c r="A325" s="831" t="s">
        <v>2495</v>
      </c>
      <c r="B325" s="832" t="s">
        <v>2052</v>
      </c>
      <c r="C325" s="832" t="s">
        <v>2395</v>
      </c>
      <c r="D325" s="832" t="s">
        <v>2054</v>
      </c>
      <c r="E325" s="832" t="s">
        <v>2396</v>
      </c>
      <c r="F325" s="849"/>
      <c r="G325" s="849"/>
      <c r="H325" s="837">
        <v>0</v>
      </c>
      <c r="I325" s="849">
        <v>1</v>
      </c>
      <c r="J325" s="849">
        <v>218.32</v>
      </c>
      <c r="K325" s="837">
        <v>1</v>
      </c>
      <c r="L325" s="849">
        <v>1</v>
      </c>
      <c r="M325" s="850">
        <v>218.32</v>
      </c>
    </row>
    <row r="326" spans="1:13" ht="14.4" customHeight="1" x14ac:dyDescent="0.3">
      <c r="A326" s="831" t="s">
        <v>2495</v>
      </c>
      <c r="B326" s="832" t="s">
        <v>2176</v>
      </c>
      <c r="C326" s="832" t="s">
        <v>2177</v>
      </c>
      <c r="D326" s="832" t="s">
        <v>2178</v>
      </c>
      <c r="E326" s="832" t="s">
        <v>2179</v>
      </c>
      <c r="F326" s="849"/>
      <c r="G326" s="849"/>
      <c r="H326" s="837">
        <v>0</v>
      </c>
      <c r="I326" s="849">
        <v>3</v>
      </c>
      <c r="J326" s="849">
        <v>150.96</v>
      </c>
      <c r="K326" s="837">
        <v>1</v>
      </c>
      <c r="L326" s="849">
        <v>3</v>
      </c>
      <c r="M326" s="850">
        <v>150.96</v>
      </c>
    </row>
    <row r="327" spans="1:13" ht="14.4" customHeight="1" x14ac:dyDescent="0.3">
      <c r="A327" s="831" t="s">
        <v>2496</v>
      </c>
      <c r="B327" s="832" t="s">
        <v>1890</v>
      </c>
      <c r="C327" s="832" t="s">
        <v>1893</v>
      </c>
      <c r="D327" s="832" t="s">
        <v>1894</v>
      </c>
      <c r="E327" s="832" t="s">
        <v>1895</v>
      </c>
      <c r="F327" s="849"/>
      <c r="G327" s="849"/>
      <c r="H327" s="837">
        <v>0</v>
      </c>
      <c r="I327" s="849">
        <v>5</v>
      </c>
      <c r="J327" s="849">
        <v>80.600000000000009</v>
      </c>
      <c r="K327" s="837">
        <v>1</v>
      </c>
      <c r="L327" s="849">
        <v>5</v>
      </c>
      <c r="M327" s="850">
        <v>80.600000000000009</v>
      </c>
    </row>
    <row r="328" spans="1:13" ht="14.4" customHeight="1" x14ac:dyDescent="0.3">
      <c r="A328" s="831" t="s">
        <v>2496</v>
      </c>
      <c r="B328" s="832" t="s">
        <v>3529</v>
      </c>
      <c r="C328" s="832" t="s">
        <v>2678</v>
      </c>
      <c r="D328" s="832" t="s">
        <v>791</v>
      </c>
      <c r="E328" s="832" t="s">
        <v>2679</v>
      </c>
      <c r="F328" s="849"/>
      <c r="G328" s="849"/>
      <c r="H328" s="837"/>
      <c r="I328" s="849">
        <v>2</v>
      </c>
      <c r="J328" s="849">
        <v>0</v>
      </c>
      <c r="K328" s="837"/>
      <c r="L328" s="849">
        <v>2</v>
      </c>
      <c r="M328" s="850">
        <v>0</v>
      </c>
    </row>
    <row r="329" spans="1:13" ht="14.4" customHeight="1" x14ac:dyDescent="0.3">
      <c r="A329" s="831" t="s">
        <v>2496</v>
      </c>
      <c r="B329" s="832" t="s">
        <v>1928</v>
      </c>
      <c r="C329" s="832" t="s">
        <v>3303</v>
      </c>
      <c r="D329" s="832" t="s">
        <v>2850</v>
      </c>
      <c r="E329" s="832" t="s">
        <v>3304</v>
      </c>
      <c r="F329" s="849">
        <v>3</v>
      </c>
      <c r="G329" s="849">
        <v>129.63</v>
      </c>
      <c r="H329" s="837">
        <v>1</v>
      </c>
      <c r="I329" s="849"/>
      <c r="J329" s="849"/>
      <c r="K329" s="837">
        <v>0</v>
      </c>
      <c r="L329" s="849">
        <v>3</v>
      </c>
      <c r="M329" s="850">
        <v>129.63</v>
      </c>
    </row>
    <row r="330" spans="1:13" ht="14.4" customHeight="1" x14ac:dyDescent="0.3">
      <c r="A330" s="831" t="s">
        <v>2496</v>
      </c>
      <c r="B330" s="832" t="s">
        <v>1937</v>
      </c>
      <c r="C330" s="832" t="s">
        <v>1938</v>
      </c>
      <c r="D330" s="832" t="s">
        <v>1939</v>
      </c>
      <c r="E330" s="832" t="s">
        <v>1940</v>
      </c>
      <c r="F330" s="849"/>
      <c r="G330" s="849"/>
      <c r="H330" s="837">
        <v>0</v>
      </c>
      <c r="I330" s="849">
        <v>1</v>
      </c>
      <c r="J330" s="849">
        <v>93.75</v>
      </c>
      <c r="K330" s="837">
        <v>1</v>
      </c>
      <c r="L330" s="849">
        <v>1</v>
      </c>
      <c r="M330" s="850">
        <v>93.75</v>
      </c>
    </row>
    <row r="331" spans="1:13" ht="14.4" customHeight="1" x14ac:dyDescent="0.3">
      <c r="A331" s="831" t="s">
        <v>2496</v>
      </c>
      <c r="B331" s="832" t="s">
        <v>1941</v>
      </c>
      <c r="C331" s="832" t="s">
        <v>1946</v>
      </c>
      <c r="D331" s="832" t="s">
        <v>866</v>
      </c>
      <c r="E331" s="832" t="s">
        <v>1947</v>
      </c>
      <c r="F331" s="849"/>
      <c r="G331" s="849"/>
      <c r="H331" s="837">
        <v>0</v>
      </c>
      <c r="I331" s="849">
        <v>1</v>
      </c>
      <c r="J331" s="849">
        <v>368.16</v>
      </c>
      <c r="K331" s="837">
        <v>1</v>
      </c>
      <c r="L331" s="849">
        <v>1</v>
      </c>
      <c r="M331" s="850">
        <v>368.16</v>
      </c>
    </row>
    <row r="332" spans="1:13" ht="14.4" customHeight="1" x14ac:dyDescent="0.3">
      <c r="A332" s="831" t="s">
        <v>2496</v>
      </c>
      <c r="B332" s="832" t="s">
        <v>1952</v>
      </c>
      <c r="C332" s="832" t="s">
        <v>1953</v>
      </c>
      <c r="D332" s="832" t="s">
        <v>1954</v>
      </c>
      <c r="E332" s="832" t="s">
        <v>1955</v>
      </c>
      <c r="F332" s="849"/>
      <c r="G332" s="849"/>
      <c r="H332" s="837">
        <v>0</v>
      </c>
      <c r="I332" s="849">
        <v>4</v>
      </c>
      <c r="J332" s="849">
        <v>373.72</v>
      </c>
      <c r="K332" s="837">
        <v>1</v>
      </c>
      <c r="L332" s="849">
        <v>4</v>
      </c>
      <c r="M332" s="850">
        <v>373.72</v>
      </c>
    </row>
    <row r="333" spans="1:13" ht="14.4" customHeight="1" x14ac:dyDescent="0.3">
      <c r="A333" s="831" t="s">
        <v>2496</v>
      </c>
      <c r="B333" s="832" t="s">
        <v>1952</v>
      </c>
      <c r="C333" s="832" t="s">
        <v>3302</v>
      </c>
      <c r="D333" s="832" t="s">
        <v>2800</v>
      </c>
      <c r="E333" s="832" t="s">
        <v>2801</v>
      </c>
      <c r="F333" s="849">
        <v>1</v>
      </c>
      <c r="G333" s="849">
        <v>300.33</v>
      </c>
      <c r="H333" s="837">
        <v>1</v>
      </c>
      <c r="I333" s="849"/>
      <c r="J333" s="849"/>
      <c r="K333" s="837">
        <v>0</v>
      </c>
      <c r="L333" s="849">
        <v>1</v>
      </c>
      <c r="M333" s="850">
        <v>300.33</v>
      </c>
    </row>
    <row r="334" spans="1:13" ht="14.4" customHeight="1" x14ac:dyDescent="0.3">
      <c r="A334" s="831" t="s">
        <v>2496</v>
      </c>
      <c r="B334" s="832" t="s">
        <v>1961</v>
      </c>
      <c r="C334" s="832" t="s">
        <v>3315</v>
      </c>
      <c r="D334" s="832" t="s">
        <v>1963</v>
      </c>
      <c r="E334" s="832" t="s">
        <v>3316</v>
      </c>
      <c r="F334" s="849"/>
      <c r="G334" s="849"/>
      <c r="H334" s="837">
        <v>0</v>
      </c>
      <c r="I334" s="849">
        <v>1</v>
      </c>
      <c r="J334" s="849">
        <v>320.20999999999998</v>
      </c>
      <c r="K334" s="837">
        <v>1</v>
      </c>
      <c r="L334" s="849">
        <v>1</v>
      </c>
      <c r="M334" s="850">
        <v>320.20999999999998</v>
      </c>
    </row>
    <row r="335" spans="1:13" ht="14.4" customHeight="1" x14ac:dyDescent="0.3">
      <c r="A335" s="831" t="s">
        <v>2496</v>
      </c>
      <c r="B335" s="832" t="s">
        <v>1970</v>
      </c>
      <c r="C335" s="832" t="s">
        <v>1971</v>
      </c>
      <c r="D335" s="832" t="s">
        <v>1972</v>
      </c>
      <c r="E335" s="832" t="s">
        <v>1973</v>
      </c>
      <c r="F335" s="849"/>
      <c r="G335" s="849"/>
      <c r="H335" s="837">
        <v>0</v>
      </c>
      <c r="I335" s="849">
        <v>1</v>
      </c>
      <c r="J335" s="849">
        <v>131.32</v>
      </c>
      <c r="K335" s="837">
        <v>1</v>
      </c>
      <c r="L335" s="849">
        <v>1</v>
      </c>
      <c r="M335" s="850">
        <v>131.32</v>
      </c>
    </row>
    <row r="336" spans="1:13" ht="14.4" customHeight="1" x14ac:dyDescent="0.3">
      <c r="A336" s="831" t="s">
        <v>2496</v>
      </c>
      <c r="B336" s="832" t="s">
        <v>1978</v>
      </c>
      <c r="C336" s="832" t="s">
        <v>1980</v>
      </c>
      <c r="D336" s="832" t="s">
        <v>874</v>
      </c>
      <c r="E336" s="832" t="s">
        <v>1981</v>
      </c>
      <c r="F336" s="849"/>
      <c r="G336" s="849"/>
      <c r="H336" s="837">
        <v>0</v>
      </c>
      <c r="I336" s="849">
        <v>5</v>
      </c>
      <c r="J336" s="849">
        <v>212.54999999999998</v>
      </c>
      <c r="K336" s="837">
        <v>1</v>
      </c>
      <c r="L336" s="849">
        <v>5</v>
      </c>
      <c r="M336" s="850">
        <v>212.54999999999998</v>
      </c>
    </row>
    <row r="337" spans="1:13" ht="14.4" customHeight="1" x14ac:dyDescent="0.3">
      <c r="A337" s="831" t="s">
        <v>2496</v>
      </c>
      <c r="B337" s="832" t="s">
        <v>1978</v>
      </c>
      <c r="C337" s="832" t="s">
        <v>1982</v>
      </c>
      <c r="D337" s="832" t="s">
        <v>874</v>
      </c>
      <c r="E337" s="832" t="s">
        <v>1983</v>
      </c>
      <c r="F337" s="849"/>
      <c r="G337" s="849"/>
      <c r="H337" s="837">
        <v>0</v>
      </c>
      <c r="I337" s="849">
        <v>1</v>
      </c>
      <c r="J337" s="849">
        <v>85.02</v>
      </c>
      <c r="K337" s="837">
        <v>1</v>
      </c>
      <c r="L337" s="849">
        <v>1</v>
      </c>
      <c r="M337" s="850">
        <v>85.02</v>
      </c>
    </row>
    <row r="338" spans="1:13" ht="14.4" customHeight="1" x14ac:dyDescent="0.3">
      <c r="A338" s="831" t="s">
        <v>2496</v>
      </c>
      <c r="B338" s="832" t="s">
        <v>1993</v>
      </c>
      <c r="C338" s="832" t="s">
        <v>1996</v>
      </c>
      <c r="D338" s="832" t="s">
        <v>667</v>
      </c>
      <c r="E338" s="832" t="s">
        <v>668</v>
      </c>
      <c r="F338" s="849"/>
      <c r="G338" s="849"/>
      <c r="H338" s="837">
        <v>0</v>
      </c>
      <c r="I338" s="849">
        <v>2</v>
      </c>
      <c r="J338" s="849">
        <v>21.3</v>
      </c>
      <c r="K338" s="837">
        <v>1</v>
      </c>
      <c r="L338" s="849">
        <v>2</v>
      </c>
      <c r="M338" s="850">
        <v>21.3</v>
      </c>
    </row>
    <row r="339" spans="1:13" ht="14.4" customHeight="1" x14ac:dyDescent="0.3">
      <c r="A339" s="831" t="s">
        <v>2496</v>
      </c>
      <c r="B339" s="832" t="s">
        <v>1993</v>
      </c>
      <c r="C339" s="832" t="s">
        <v>3074</v>
      </c>
      <c r="D339" s="832" t="s">
        <v>667</v>
      </c>
      <c r="E339" s="832" t="s">
        <v>2660</v>
      </c>
      <c r="F339" s="849"/>
      <c r="G339" s="849"/>
      <c r="H339" s="837">
        <v>0</v>
      </c>
      <c r="I339" s="849">
        <v>1</v>
      </c>
      <c r="J339" s="849">
        <v>35.11</v>
      </c>
      <c r="K339" s="837">
        <v>1</v>
      </c>
      <c r="L339" s="849">
        <v>1</v>
      </c>
      <c r="M339" s="850">
        <v>35.11</v>
      </c>
    </row>
    <row r="340" spans="1:13" ht="14.4" customHeight="1" x14ac:dyDescent="0.3">
      <c r="A340" s="831" t="s">
        <v>2496</v>
      </c>
      <c r="B340" s="832" t="s">
        <v>1999</v>
      </c>
      <c r="C340" s="832" t="s">
        <v>2000</v>
      </c>
      <c r="D340" s="832" t="s">
        <v>2001</v>
      </c>
      <c r="E340" s="832" t="s">
        <v>2002</v>
      </c>
      <c r="F340" s="849"/>
      <c r="G340" s="849"/>
      <c r="H340" s="837">
        <v>0</v>
      </c>
      <c r="I340" s="849">
        <v>1</v>
      </c>
      <c r="J340" s="849">
        <v>65.540000000000006</v>
      </c>
      <c r="K340" s="837">
        <v>1</v>
      </c>
      <c r="L340" s="849">
        <v>1</v>
      </c>
      <c r="M340" s="850">
        <v>65.540000000000006</v>
      </c>
    </row>
    <row r="341" spans="1:13" ht="14.4" customHeight="1" x14ac:dyDescent="0.3">
      <c r="A341" s="831" t="s">
        <v>2496</v>
      </c>
      <c r="B341" s="832" t="s">
        <v>1999</v>
      </c>
      <c r="C341" s="832" t="s">
        <v>2373</v>
      </c>
      <c r="D341" s="832" t="s">
        <v>2001</v>
      </c>
      <c r="E341" s="832" t="s">
        <v>2374</v>
      </c>
      <c r="F341" s="849"/>
      <c r="G341" s="849"/>
      <c r="H341" s="837">
        <v>0</v>
      </c>
      <c r="I341" s="849">
        <v>1</v>
      </c>
      <c r="J341" s="849">
        <v>229.38</v>
      </c>
      <c r="K341" s="837">
        <v>1</v>
      </c>
      <c r="L341" s="849">
        <v>1</v>
      </c>
      <c r="M341" s="850">
        <v>229.38</v>
      </c>
    </row>
    <row r="342" spans="1:13" ht="14.4" customHeight="1" x14ac:dyDescent="0.3">
      <c r="A342" s="831" t="s">
        <v>2496</v>
      </c>
      <c r="B342" s="832" t="s">
        <v>2003</v>
      </c>
      <c r="C342" s="832" t="s">
        <v>2005</v>
      </c>
      <c r="D342" s="832" t="s">
        <v>1501</v>
      </c>
      <c r="E342" s="832" t="s">
        <v>2006</v>
      </c>
      <c r="F342" s="849"/>
      <c r="G342" s="849"/>
      <c r="H342" s="837">
        <v>0</v>
      </c>
      <c r="I342" s="849">
        <v>1</v>
      </c>
      <c r="J342" s="849">
        <v>35.11</v>
      </c>
      <c r="K342" s="837">
        <v>1</v>
      </c>
      <c r="L342" s="849">
        <v>1</v>
      </c>
      <c r="M342" s="850">
        <v>35.11</v>
      </c>
    </row>
    <row r="343" spans="1:13" ht="14.4" customHeight="1" x14ac:dyDescent="0.3">
      <c r="A343" s="831" t="s">
        <v>2496</v>
      </c>
      <c r="B343" s="832" t="s">
        <v>2003</v>
      </c>
      <c r="C343" s="832" t="s">
        <v>2004</v>
      </c>
      <c r="D343" s="832" t="s">
        <v>1501</v>
      </c>
      <c r="E343" s="832" t="s">
        <v>685</v>
      </c>
      <c r="F343" s="849"/>
      <c r="G343" s="849"/>
      <c r="H343" s="837">
        <v>0</v>
      </c>
      <c r="I343" s="849">
        <v>1</v>
      </c>
      <c r="J343" s="849">
        <v>17.559999999999999</v>
      </c>
      <c r="K343" s="837">
        <v>1</v>
      </c>
      <c r="L343" s="849">
        <v>1</v>
      </c>
      <c r="M343" s="850">
        <v>17.559999999999999</v>
      </c>
    </row>
    <row r="344" spans="1:13" ht="14.4" customHeight="1" x14ac:dyDescent="0.3">
      <c r="A344" s="831" t="s">
        <v>2496</v>
      </c>
      <c r="B344" s="832" t="s">
        <v>2009</v>
      </c>
      <c r="C344" s="832" t="s">
        <v>2010</v>
      </c>
      <c r="D344" s="832" t="s">
        <v>2011</v>
      </c>
      <c r="E344" s="832" t="s">
        <v>2012</v>
      </c>
      <c r="F344" s="849"/>
      <c r="G344" s="849"/>
      <c r="H344" s="837">
        <v>0</v>
      </c>
      <c r="I344" s="849">
        <v>1</v>
      </c>
      <c r="J344" s="849">
        <v>8.7899999999999991</v>
      </c>
      <c r="K344" s="837">
        <v>1</v>
      </c>
      <c r="L344" s="849">
        <v>1</v>
      </c>
      <c r="M344" s="850">
        <v>8.7899999999999991</v>
      </c>
    </row>
    <row r="345" spans="1:13" ht="14.4" customHeight="1" x14ac:dyDescent="0.3">
      <c r="A345" s="831" t="s">
        <v>2496</v>
      </c>
      <c r="B345" s="832" t="s">
        <v>2017</v>
      </c>
      <c r="C345" s="832" t="s">
        <v>2018</v>
      </c>
      <c r="D345" s="832" t="s">
        <v>2019</v>
      </c>
      <c r="E345" s="832" t="s">
        <v>2020</v>
      </c>
      <c r="F345" s="849"/>
      <c r="G345" s="849"/>
      <c r="H345" s="837">
        <v>0</v>
      </c>
      <c r="I345" s="849">
        <v>2</v>
      </c>
      <c r="J345" s="849">
        <v>62.18</v>
      </c>
      <c r="K345" s="837">
        <v>1</v>
      </c>
      <c r="L345" s="849">
        <v>2</v>
      </c>
      <c r="M345" s="850">
        <v>62.18</v>
      </c>
    </row>
    <row r="346" spans="1:13" ht="14.4" customHeight="1" x14ac:dyDescent="0.3">
      <c r="A346" s="831" t="s">
        <v>2496</v>
      </c>
      <c r="B346" s="832" t="s">
        <v>3530</v>
      </c>
      <c r="C346" s="832" t="s">
        <v>3309</v>
      </c>
      <c r="D346" s="832" t="s">
        <v>2620</v>
      </c>
      <c r="E346" s="832" t="s">
        <v>2022</v>
      </c>
      <c r="F346" s="849"/>
      <c r="G346" s="849"/>
      <c r="H346" s="837">
        <v>0</v>
      </c>
      <c r="I346" s="849">
        <v>4</v>
      </c>
      <c r="J346" s="849">
        <v>62.2</v>
      </c>
      <c r="K346" s="837">
        <v>1</v>
      </c>
      <c r="L346" s="849">
        <v>4</v>
      </c>
      <c r="M346" s="850">
        <v>62.2</v>
      </c>
    </row>
    <row r="347" spans="1:13" ht="14.4" customHeight="1" x14ac:dyDescent="0.3">
      <c r="A347" s="831" t="s">
        <v>2496</v>
      </c>
      <c r="B347" s="832" t="s">
        <v>2026</v>
      </c>
      <c r="C347" s="832" t="s">
        <v>2027</v>
      </c>
      <c r="D347" s="832" t="s">
        <v>1160</v>
      </c>
      <c r="E347" s="832" t="s">
        <v>2006</v>
      </c>
      <c r="F347" s="849"/>
      <c r="G347" s="849"/>
      <c r="H347" s="837">
        <v>0</v>
      </c>
      <c r="I347" s="849">
        <v>1</v>
      </c>
      <c r="J347" s="849">
        <v>47.7</v>
      </c>
      <c r="K347" s="837">
        <v>1</v>
      </c>
      <c r="L347" s="849">
        <v>1</v>
      </c>
      <c r="M347" s="850">
        <v>47.7</v>
      </c>
    </row>
    <row r="348" spans="1:13" ht="14.4" customHeight="1" x14ac:dyDescent="0.3">
      <c r="A348" s="831" t="s">
        <v>2496</v>
      </c>
      <c r="B348" s="832" t="s">
        <v>2030</v>
      </c>
      <c r="C348" s="832" t="s">
        <v>2033</v>
      </c>
      <c r="D348" s="832" t="s">
        <v>2032</v>
      </c>
      <c r="E348" s="832" t="s">
        <v>2034</v>
      </c>
      <c r="F348" s="849"/>
      <c r="G348" s="849"/>
      <c r="H348" s="837">
        <v>0</v>
      </c>
      <c r="I348" s="849">
        <v>12</v>
      </c>
      <c r="J348" s="849">
        <v>124.08</v>
      </c>
      <c r="K348" s="837">
        <v>1</v>
      </c>
      <c r="L348" s="849">
        <v>12</v>
      </c>
      <c r="M348" s="850">
        <v>124.08</v>
      </c>
    </row>
    <row r="349" spans="1:13" ht="14.4" customHeight="1" x14ac:dyDescent="0.3">
      <c r="A349" s="831" t="s">
        <v>2496</v>
      </c>
      <c r="B349" s="832" t="s">
        <v>2046</v>
      </c>
      <c r="C349" s="832" t="s">
        <v>3310</v>
      </c>
      <c r="D349" s="832" t="s">
        <v>2048</v>
      </c>
      <c r="E349" s="832" t="s">
        <v>3311</v>
      </c>
      <c r="F349" s="849"/>
      <c r="G349" s="849"/>
      <c r="H349" s="837">
        <v>0</v>
      </c>
      <c r="I349" s="849">
        <v>1</v>
      </c>
      <c r="J349" s="849">
        <v>181.94</v>
      </c>
      <c r="K349" s="837">
        <v>1</v>
      </c>
      <c r="L349" s="849">
        <v>1</v>
      </c>
      <c r="M349" s="850">
        <v>181.94</v>
      </c>
    </row>
    <row r="350" spans="1:13" ht="14.4" customHeight="1" x14ac:dyDescent="0.3">
      <c r="A350" s="831" t="s">
        <v>2496</v>
      </c>
      <c r="B350" s="832" t="s">
        <v>2397</v>
      </c>
      <c r="C350" s="832" t="s">
        <v>2401</v>
      </c>
      <c r="D350" s="832" t="s">
        <v>2402</v>
      </c>
      <c r="E350" s="832" t="s">
        <v>2403</v>
      </c>
      <c r="F350" s="849"/>
      <c r="G350" s="849"/>
      <c r="H350" s="837">
        <v>0</v>
      </c>
      <c r="I350" s="849">
        <v>1</v>
      </c>
      <c r="J350" s="849">
        <v>79.11</v>
      </c>
      <c r="K350" s="837">
        <v>1</v>
      </c>
      <c r="L350" s="849">
        <v>1</v>
      </c>
      <c r="M350" s="850">
        <v>79.11</v>
      </c>
    </row>
    <row r="351" spans="1:13" ht="14.4" customHeight="1" x14ac:dyDescent="0.3">
      <c r="A351" s="831" t="s">
        <v>2496</v>
      </c>
      <c r="B351" s="832" t="s">
        <v>2071</v>
      </c>
      <c r="C351" s="832" t="s">
        <v>2925</v>
      </c>
      <c r="D351" s="832" t="s">
        <v>1197</v>
      </c>
      <c r="E351" s="832" t="s">
        <v>2926</v>
      </c>
      <c r="F351" s="849"/>
      <c r="G351" s="849"/>
      <c r="H351" s="837">
        <v>0</v>
      </c>
      <c r="I351" s="849">
        <v>1</v>
      </c>
      <c r="J351" s="849">
        <v>155.30000000000001</v>
      </c>
      <c r="K351" s="837">
        <v>1</v>
      </c>
      <c r="L351" s="849">
        <v>1</v>
      </c>
      <c r="M351" s="850">
        <v>155.30000000000001</v>
      </c>
    </row>
    <row r="352" spans="1:13" ht="14.4" customHeight="1" x14ac:dyDescent="0.3">
      <c r="A352" s="831" t="s">
        <v>2496</v>
      </c>
      <c r="B352" s="832" t="s">
        <v>2076</v>
      </c>
      <c r="C352" s="832" t="s">
        <v>2082</v>
      </c>
      <c r="D352" s="832" t="s">
        <v>2078</v>
      </c>
      <c r="E352" s="832" t="s">
        <v>2083</v>
      </c>
      <c r="F352" s="849"/>
      <c r="G352" s="849"/>
      <c r="H352" s="837">
        <v>0</v>
      </c>
      <c r="I352" s="849">
        <v>2</v>
      </c>
      <c r="J352" s="849">
        <v>186.36</v>
      </c>
      <c r="K352" s="837">
        <v>1</v>
      </c>
      <c r="L352" s="849">
        <v>2</v>
      </c>
      <c r="M352" s="850">
        <v>186.36</v>
      </c>
    </row>
    <row r="353" spans="1:13" ht="14.4" customHeight="1" x14ac:dyDescent="0.3">
      <c r="A353" s="831" t="s">
        <v>2496</v>
      </c>
      <c r="B353" s="832" t="s">
        <v>2076</v>
      </c>
      <c r="C353" s="832" t="s">
        <v>2077</v>
      </c>
      <c r="D353" s="832" t="s">
        <v>2078</v>
      </c>
      <c r="E353" s="832" t="s">
        <v>2079</v>
      </c>
      <c r="F353" s="849"/>
      <c r="G353" s="849"/>
      <c r="H353" s="837">
        <v>0</v>
      </c>
      <c r="I353" s="849">
        <v>1</v>
      </c>
      <c r="J353" s="849">
        <v>143.35</v>
      </c>
      <c r="K353" s="837">
        <v>1</v>
      </c>
      <c r="L353" s="849">
        <v>1</v>
      </c>
      <c r="M353" s="850">
        <v>143.35</v>
      </c>
    </row>
    <row r="354" spans="1:13" ht="14.4" customHeight="1" x14ac:dyDescent="0.3">
      <c r="A354" s="831" t="s">
        <v>2496</v>
      </c>
      <c r="B354" s="832" t="s">
        <v>3537</v>
      </c>
      <c r="C354" s="832" t="s">
        <v>3288</v>
      </c>
      <c r="D354" s="832" t="s">
        <v>3289</v>
      </c>
      <c r="E354" s="832" t="s">
        <v>3290</v>
      </c>
      <c r="F354" s="849"/>
      <c r="G354" s="849"/>
      <c r="H354" s="837">
        <v>0</v>
      </c>
      <c r="I354" s="849">
        <v>1</v>
      </c>
      <c r="J354" s="849">
        <v>664.29</v>
      </c>
      <c r="K354" s="837">
        <v>1</v>
      </c>
      <c r="L354" s="849">
        <v>1</v>
      </c>
      <c r="M354" s="850">
        <v>664.29</v>
      </c>
    </row>
    <row r="355" spans="1:13" ht="14.4" customHeight="1" x14ac:dyDescent="0.3">
      <c r="A355" s="831" t="s">
        <v>2496</v>
      </c>
      <c r="B355" s="832" t="s">
        <v>2097</v>
      </c>
      <c r="C355" s="832" t="s">
        <v>2426</v>
      </c>
      <c r="D355" s="832" t="s">
        <v>2102</v>
      </c>
      <c r="E355" s="832" t="s">
        <v>2427</v>
      </c>
      <c r="F355" s="849"/>
      <c r="G355" s="849"/>
      <c r="H355" s="837">
        <v>0</v>
      </c>
      <c r="I355" s="849">
        <v>1</v>
      </c>
      <c r="J355" s="849">
        <v>94.28</v>
      </c>
      <c r="K355" s="837">
        <v>1</v>
      </c>
      <c r="L355" s="849">
        <v>1</v>
      </c>
      <c r="M355" s="850">
        <v>94.28</v>
      </c>
    </row>
    <row r="356" spans="1:13" ht="14.4" customHeight="1" x14ac:dyDescent="0.3">
      <c r="A356" s="831" t="s">
        <v>2496</v>
      </c>
      <c r="B356" s="832" t="s">
        <v>2097</v>
      </c>
      <c r="C356" s="832" t="s">
        <v>3321</v>
      </c>
      <c r="D356" s="832" t="s">
        <v>2102</v>
      </c>
      <c r="E356" s="832" t="s">
        <v>3322</v>
      </c>
      <c r="F356" s="849"/>
      <c r="G356" s="849"/>
      <c r="H356" s="837">
        <v>0</v>
      </c>
      <c r="I356" s="849">
        <v>1</v>
      </c>
      <c r="J356" s="849">
        <v>126.27</v>
      </c>
      <c r="K356" s="837">
        <v>1</v>
      </c>
      <c r="L356" s="849">
        <v>1</v>
      </c>
      <c r="M356" s="850">
        <v>126.27</v>
      </c>
    </row>
    <row r="357" spans="1:13" ht="14.4" customHeight="1" x14ac:dyDescent="0.3">
      <c r="A357" s="831" t="s">
        <v>2496</v>
      </c>
      <c r="B357" s="832" t="s">
        <v>2097</v>
      </c>
      <c r="C357" s="832" t="s">
        <v>2998</v>
      </c>
      <c r="D357" s="832" t="s">
        <v>2102</v>
      </c>
      <c r="E357" s="832" t="s">
        <v>2999</v>
      </c>
      <c r="F357" s="849">
        <v>1</v>
      </c>
      <c r="G357" s="849">
        <v>84.18</v>
      </c>
      <c r="H357" s="837">
        <v>1</v>
      </c>
      <c r="I357" s="849"/>
      <c r="J357" s="849"/>
      <c r="K357" s="837">
        <v>0</v>
      </c>
      <c r="L357" s="849">
        <v>1</v>
      </c>
      <c r="M357" s="850">
        <v>84.18</v>
      </c>
    </row>
    <row r="358" spans="1:13" ht="14.4" customHeight="1" x14ac:dyDescent="0.3">
      <c r="A358" s="831" t="s">
        <v>2496</v>
      </c>
      <c r="B358" s="832" t="s">
        <v>2097</v>
      </c>
      <c r="C358" s="832" t="s">
        <v>2681</v>
      </c>
      <c r="D358" s="832" t="s">
        <v>2099</v>
      </c>
      <c r="E358" s="832" t="s">
        <v>2682</v>
      </c>
      <c r="F358" s="849"/>
      <c r="G358" s="849"/>
      <c r="H358" s="837">
        <v>0</v>
      </c>
      <c r="I358" s="849">
        <v>2</v>
      </c>
      <c r="J358" s="849">
        <v>98.16</v>
      </c>
      <c r="K358" s="837">
        <v>1</v>
      </c>
      <c r="L358" s="849">
        <v>2</v>
      </c>
      <c r="M358" s="850">
        <v>98.16</v>
      </c>
    </row>
    <row r="359" spans="1:13" ht="14.4" customHeight="1" x14ac:dyDescent="0.3">
      <c r="A359" s="831" t="s">
        <v>2496</v>
      </c>
      <c r="B359" s="832" t="s">
        <v>2156</v>
      </c>
      <c r="C359" s="832" t="s">
        <v>3029</v>
      </c>
      <c r="D359" s="832" t="s">
        <v>615</v>
      </c>
      <c r="E359" s="832" t="s">
        <v>2865</v>
      </c>
      <c r="F359" s="849"/>
      <c r="G359" s="849"/>
      <c r="H359" s="837">
        <v>0</v>
      </c>
      <c r="I359" s="849">
        <v>4</v>
      </c>
      <c r="J359" s="849">
        <v>87.04</v>
      </c>
      <c r="K359" s="837">
        <v>1</v>
      </c>
      <c r="L359" s="849">
        <v>4</v>
      </c>
      <c r="M359" s="850">
        <v>87.04</v>
      </c>
    </row>
    <row r="360" spans="1:13" ht="14.4" customHeight="1" x14ac:dyDescent="0.3">
      <c r="A360" s="831" t="s">
        <v>2496</v>
      </c>
      <c r="B360" s="832" t="s">
        <v>2180</v>
      </c>
      <c r="C360" s="832" t="s">
        <v>2181</v>
      </c>
      <c r="D360" s="832" t="s">
        <v>1110</v>
      </c>
      <c r="E360" s="832" t="s">
        <v>1112</v>
      </c>
      <c r="F360" s="849"/>
      <c r="G360" s="849"/>
      <c r="H360" s="837"/>
      <c r="I360" s="849">
        <v>2</v>
      </c>
      <c r="J360" s="849">
        <v>0</v>
      </c>
      <c r="K360" s="837"/>
      <c r="L360" s="849">
        <v>2</v>
      </c>
      <c r="M360" s="850">
        <v>0</v>
      </c>
    </row>
    <row r="361" spans="1:13" ht="14.4" customHeight="1" x14ac:dyDescent="0.3">
      <c r="A361" s="831" t="s">
        <v>2496</v>
      </c>
      <c r="B361" s="832" t="s">
        <v>2212</v>
      </c>
      <c r="C361" s="832" t="s">
        <v>2215</v>
      </c>
      <c r="D361" s="832" t="s">
        <v>1095</v>
      </c>
      <c r="E361" s="832" t="s">
        <v>2216</v>
      </c>
      <c r="F361" s="849"/>
      <c r="G361" s="849"/>
      <c r="H361" s="837">
        <v>0</v>
      </c>
      <c r="I361" s="849">
        <v>1</v>
      </c>
      <c r="J361" s="849">
        <v>212.45</v>
      </c>
      <c r="K361" s="837">
        <v>1</v>
      </c>
      <c r="L361" s="849">
        <v>1</v>
      </c>
      <c r="M361" s="850">
        <v>212.45</v>
      </c>
    </row>
    <row r="362" spans="1:13" ht="14.4" customHeight="1" x14ac:dyDescent="0.3">
      <c r="A362" s="831" t="s">
        <v>2496</v>
      </c>
      <c r="B362" s="832" t="s">
        <v>2231</v>
      </c>
      <c r="C362" s="832" t="s">
        <v>2235</v>
      </c>
      <c r="D362" s="832" t="s">
        <v>2233</v>
      </c>
      <c r="E362" s="832" t="s">
        <v>2236</v>
      </c>
      <c r="F362" s="849"/>
      <c r="G362" s="849"/>
      <c r="H362" s="837">
        <v>0</v>
      </c>
      <c r="I362" s="849">
        <v>1</v>
      </c>
      <c r="J362" s="849">
        <v>4.7</v>
      </c>
      <c r="K362" s="837">
        <v>1</v>
      </c>
      <c r="L362" s="849">
        <v>1</v>
      </c>
      <c r="M362" s="850">
        <v>4.7</v>
      </c>
    </row>
    <row r="363" spans="1:13" ht="14.4" customHeight="1" x14ac:dyDescent="0.3">
      <c r="A363" s="831" t="s">
        <v>2496</v>
      </c>
      <c r="B363" s="832" t="s">
        <v>3538</v>
      </c>
      <c r="C363" s="832" t="s">
        <v>3306</v>
      </c>
      <c r="D363" s="832" t="s">
        <v>3307</v>
      </c>
      <c r="E363" s="832" t="s">
        <v>3308</v>
      </c>
      <c r="F363" s="849"/>
      <c r="G363" s="849"/>
      <c r="H363" s="837"/>
      <c r="I363" s="849">
        <v>2</v>
      </c>
      <c r="J363" s="849">
        <v>0</v>
      </c>
      <c r="K363" s="837"/>
      <c r="L363" s="849">
        <v>2</v>
      </c>
      <c r="M363" s="850">
        <v>0</v>
      </c>
    </row>
    <row r="364" spans="1:13" ht="14.4" customHeight="1" x14ac:dyDescent="0.3">
      <c r="A364" s="831" t="s">
        <v>2496</v>
      </c>
      <c r="B364" s="832" t="s">
        <v>2242</v>
      </c>
      <c r="C364" s="832" t="s">
        <v>2243</v>
      </c>
      <c r="D364" s="832" t="s">
        <v>2244</v>
      </c>
      <c r="E364" s="832" t="s">
        <v>2245</v>
      </c>
      <c r="F364" s="849"/>
      <c r="G364" s="849"/>
      <c r="H364" s="837">
        <v>0</v>
      </c>
      <c r="I364" s="849">
        <v>3</v>
      </c>
      <c r="J364" s="849">
        <v>368.88</v>
      </c>
      <c r="K364" s="837">
        <v>1</v>
      </c>
      <c r="L364" s="849">
        <v>3</v>
      </c>
      <c r="M364" s="850">
        <v>368.88</v>
      </c>
    </row>
    <row r="365" spans="1:13" ht="14.4" customHeight="1" x14ac:dyDescent="0.3">
      <c r="A365" s="831" t="s">
        <v>2496</v>
      </c>
      <c r="B365" s="832" t="s">
        <v>2252</v>
      </c>
      <c r="C365" s="832" t="s">
        <v>2256</v>
      </c>
      <c r="D365" s="832" t="s">
        <v>2257</v>
      </c>
      <c r="E365" s="832" t="s">
        <v>2255</v>
      </c>
      <c r="F365" s="849"/>
      <c r="G365" s="849"/>
      <c r="H365" s="837">
        <v>0</v>
      </c>
      <c r="I365" s="849">
        <v>1</v>
      </c>
      <c r="J365" s="849">
        <v>161.06</v>
      </c>
      <c r="K365" s="837">
        <v>1</v>
      </c>
      <c r="L365" s="849">
        <v>1</v>
      </c>
      <c r="M365" s="850">
        <v>161.06</v>
      </c>
    </row>
    <row r="366" spans="1:13" ht="14.4" customHeight="1" x14ac:dyDescent="0.3">
      <c r="A366" s="831" t="s">
        <v>2496</v>
      </c>
      <c r="B366" s="832" t="s">
        <v>2266</v>
      </c>
      <c r="C366" s="832" t="s">
        <v>2267</v>
      </c>
      <c r="D366" s="832" t="s">
        <v>724</v>
      </c>
      <c r="E366" s="832" t="s">
        <v>2022</v>
      </c>
      <c r="F366" s="849"/>
      <c r="G366" s="849"/>
      <c r="H366" s="837"/>
      <c r="I366" s="849">
        <v>1</v>
      </c>
      <c r="J366" s="849">
        <v>0</v>
      </c>
      <c r="K366" s="837"/>
      <c r="L366" s="849">
        <v>1</v>
      </c>
      <c r="M366" s="850">
        <v>0</v>
      </c>
    </row>
    <row r="367" spans="1:13" ht="14.4" customHeight="1" x14ac:dyDescent="0.3">
      <c r="A367" s="831" t="s">
        <v>2496</v>
      </c>
      <c r="B367" s="832" t="s">
        <v>1958</v>
      </c>
      <c r="C367" s="832" t="s">
        <v>2674</v>
      </c>
      <c r="D367" s="832" t="s">
        <v>1538</v>
      </c>
      <c r="E367" s="832" t="s">
        <v>2675</v>
      </c>
      <c r="F367" s="849"/>
      <c r="G367" s="849"/>
      <c r="H367" s="837">
        <v>0</v>
      </c>
      <c r="I367" s="849">
        <v>6</v>
      </c>
      <c r="J367" s="849">
        <v>10101.880000000001</v>
      </c>
      <c r="K367" s="837">
        <v>1</v>
      </c>
      <c r="L367" s="849">
        <v>6</v>
      </c>
      <c r="M367" s="850">
        <v>10101.880000000001</v>
      </c>
    </row>
    <row r="368" spans="1:13" ht="14.4" customHeight="1" x14ac:dyDescent="0.3">
      <c r="A368" s="831" t="s">
        <v>2497</v>
      </c>
      <c r="B368" s="832" t="s">
        <v>1890</v>
      </c>
      <c r="C368" s="832" t="s">
        <v>1896</v>
      </c>
      <c r="D368" s="832" t="s">
        <v>1894</v>
      </c>
      <c r="E368" s="832" t="s">
        <v>1897</v>
      </c>
      <c r="F368" s="849"/>
      <c r="G368" s="849"/>
      <c r="H368" s="837">
        <v>0</v>
      </c>
      <c r="I368" s="849">
        <v>1</v>
      </c>
      <c r="J368" s="849">
        <v>57.6</v>
      </c>
      <c r="K368" s="837">
        <v>1</v>
      </c>
      <c r="L368" s="849">
        <v>1</v>
      </c>
      <c r="M368" s="850">
        <v>57.6</v>
      </c>
    </row>
    <row r="369" spans="1:13" ht="14.4" customHeight="1" x14ac:dyDescent="0.3">
      <c r="A369" s="831" t="s">
        <v>2497</v>
      </c>
      <c r="B369" s="832" t="s">
        <v>1928</v>
      </c>
      <c r="C369" s="832" t="s">
        <v>1929</v>
      </c>
      <c r="D369" s="832" t="s">
        <v>1930</v>
      </c>
      <c r="E369" s="832" t="s">
        <v>1931</v>
      </c>
      <c r="F369" s="849"/>
      <c r="G369" s="849"/>
      <c r="H369" s="837">
        <v>0</v>
      </c>
      <c r="I369" s="849">
        <v>1</v>
      </c>
      <c r="J369" s="849">
        <v>86.41</v>
      </c>
      <c r="K369" s="837">
        <v>1</v>
      </c>
      <c r="L369" s="849">
        <v>1</v>
      </c>
      <c r="M369" s="850">
        <v>86.41</v>
      </c>
    </row>
    <row r="370" spans="1:13" ht="14.4" customHeight="1" x14ac:dyDescent="0.3">
      <c r="A370" s="831" t="s">
        <v>2497</v>
      </c>
      <c r="B370" s="832" t="s">
        <v>1952</v>
      </c>
      <c r="C370" s="832" t="s">
        <v>1953</v>
      </c>
      <c r="D370" s="832" t="s">
        <v>1954</v>
      </c>
      <c r="E370" s="832" t="s">
        <v>1955</v>
      </c>
      <c r="F370" s="849"/>
      <c r="G370" s="849"/>
      <c r="H370" s="837">
        <v>0</v>
      </c>
      <c r="I370" s="849">
        <v>3</v>
      </c>
      <c r="J370" s="849">
        <v>280.29000000000002</v>
      </c>
      <c r="K370" s="837">
        <v>1</v>
      </c>
      <c r="L370" s="849">
        <v>3</v>
      </c>
      <c r="M370" s="850">
        <v>280.29000000000002</v>
      </c>
    </row>
    <row r="371" spans="1:13" ht="14.4" customHeight="1" x14ac:dyDescent="0.3">
      <c r="A371" s="831" t="s">
        <v>2497</v>
      </c>
      <c r="B371" s="832" t="s">
        <v>1978</v>
      </c>
      <c r="C371" s="832" t="s">
        <v>1980</v>
      </c>
      <c r="D371" s="832" t="s">
        <v>874</v>
      </c>
      <c r="E371" s="832" t="s">
        <v>1981</v>
      </c>
      <c r="F371" s="849"/>
      <c r="G371" s="849"/>
      <c r="H371" s="837">
        <v>0</v>
      </c>
      <c r="I371" s="849">
        <v>2</v>
      </c>
      <c r="J371" s="849">
        <v>85.02</v>
      </c>
      <c r="K371" s="837">
        <v>1</v>
      </c>
      <c r="L371" s="849">
        <v>2</v>
      </c>
      <c r="M371" s="850">
        <v>85.02</v>
      </c>
    </row>
    <row r="372" spans="1:13" ht="14.4" customHeight="1" x14ac:dyDescent="0.3">
      <c r="A372" s="831" t="s">
        <v>2497</v>
      </c>
      <c r="B372" s="832" t="s">
        <v>1993</v>
      </c>
      <c r="C372" s="832" t="s">
        <v>3139</v>
      </c>
      <c r="D372" s="832" t="s">
        <v>667</v>
      </c>
      <c r="E372" s="832" t="s">
        <v>670</v>
      </c>
      <c r="F372" s="849"/>
      <c r="G372" s="849"/>
      <c r="H372" s="837">
        <v>0</v>
      </c>
      <c r="I372" s="849">
        <v>1</v>
      </c>
      <c r="J372" s="849">
        <v>38.04</v>
      </c>
      <c r="K372" s="837">
        <v>1</v>
      </c>
      <c r="L372" s="849">
        <v>1</v>
      </c>
      <c r="M372" s="850">
        <v>38.04</v>
      </c>
    </row>
    <row r="373" spans="1:13" ht="14.4" customHeight="1" x14ac:dyDescent="0.3">
      <c r="A373" s="831" t="s">
        <v>2497</v>
      </c>
      <c r="B373" s="832" t="s">
        <v>1993</v>
      </c>
      <c r="C373" s="832" t="s">
        <v>3378</v>
      </c>
      <c r="D373" s="832" t="s">
        <v>667</v>
      </c>
      <c r="E373" s="832" t="s">
        <v>666</v>
      </c>
      <c r="F373" s="849"/>
      <c r="G373" s="849"/>
      <c r="H373" s="837">
        <v>0</v>
      </c>
      <c r="I373" s="849">
        <v>1</v>
      </c>
      <c r="J373" s="849">
        <v>234.07</v>
      </c>
      <c r="K373" s="837">
        <v>1</v>
      </c>
      <c r="L373" s="849">
        <v>1</v>
      </c>
      <c r="M373" s="850">
        <v>234.07</v>
      </c>
    </row>
    <row r="374" spans="1:13" ht="14.4" customHeight="1" x14ac:dyDescent="0.3">
      <c r="A374" s="831" t="s">
        <v>2497</v>
      </c>
      <c r="B374" s="832" t="s">
        <v>1999</v>
      </c>
      <c r="C374" s="832" t="s">
        <v>2000</v>
      </c>
      <c r="D374" s="832" t="s">
        <v>2001</v>
      </c>
      <c r="E374" s="832" t="s">
        <v>2002</v>
      </c>
      <c r="F374" s="849"/>
      <c r="G374" s="849"/>
      <c r="H374" s="837">
        <v>0</v>
      </c>
      <c r="I374" s="849">
        <v>3</v>
      </c>
      <c r="J374" s="849">
        <v>196.62</v>
      </c>
      <c r="K374" s="837">
        <v>1</v>
      </c>
      <c r="L374" s="849">
        <v>3</v>
      </c>
      <c r="M374" s="850">
        <v>196.62</v>
      </c>
    </row>
    <row r="375" spans="1:13" ht="14.4" customHeight="1" x14ac:dyDescent="0.3">
      <c r="A375" s="831" t="s">
        <v>2497</v>
      </c>
      <c r="B375" s="832" t="s">
        <v>2003</v>
      </c>
      <c r="C375" s="832" t="s">
        <v>2004</v>
      </c>
      <c r="D375" s="832" t="s">
        <v>1501</v>
      </c>
      <c r="E375" s="832" t="s">
        <v>685</v>
      </c>
      <c r="F375" s="849"/>
      <c r="G375" s="849"/>
      <c r="H375" s="837">
        <v>0</v>
      </c>
      <c r="I375" s="849">
        <v>3</v>
      </c>
      <c r="J375" s="849">
        <v>52.679999999999993</v>
      </c>
      <c r="K375" s="837">
        <v>1</v>
      </c>
      <c r="L375" s="849">
        <v>3</v>
      </c>
      <c r="M375" s="850">
        <v>52.679999999999993</v>
      </c>
    </row>
    <row r="376" spans="1:13" ht="14.4" customHeight="1" x14ac:dyDescent="0.3">
      <c r="A376" s="831" t="s">
        <v>2497</v>
      </c>
      <c r="B376" s="832" t="s">
        <v>2017</v>
      </c>
      <c r="C376" s="832" t="s">
        <v>2018</v>
      </c>
      <c r="D376" s="832" t="s">
        <v>2019</v>
      </c>
      <c r="E376" s="832" t="s">
        <v>2020</v>
      </c>
      <c r="F376" s="849"/>
      <c r="G376" s="849"/>
      <c r="H376" s="837">
        <v>0</v>
      </c>
      <c r="I376" s="849">
        <v>3</v>
      </c>
      <c r="J376" s="849">
        <v>93.27</v>
      </c>
      <c r="K376" s="837">
        <v>1</v>
      </c>
      <c r="L376" s="849">
        <v>3</v>
      </c>
      <c r="M376" s="850">
        <v>93.27</v>
      </c>
    </row>
    <row r="377" spans="1:13" ht="14.4" customHeight="1" x14ac:dyDescent="0.3">
      <c r="A377" s="831" t="s">
        <v>2497</v>
      </c>
      <c r="B377" s="832" t="s">
        <v>3530</v>
      </c>
      <c r="C377" s="832" t="s">
        <v>3381</v>
      </c>
      <c r="D377" s="832" t="s">
        <v>2867</v>
      </c>
      <c r="E377" s="832" t="s">
        <v>2043</v>
      </c>
      <c r="F377" s="849">
        <v>3</v>
      </c>
      <c r="G377" s="849">
        <v>87.06</v>
      </c>
      <c r="H377" s="837">
        <v>1</v>
      </c>
      <c r="I377" s="849"/>
      <c r="J377" s="849"/>
      <c r="K377" s="837">
        <v>0</v>
      </c>
      <c r="L377" s="849">
        <v>3</v>
      </c>
      <c r="M377" s="850">
        <v>87.06</v>
      </c>
    </row>
    <row r="378" spans="1:13" ht="14.4" customHeight="1" x14ac:dyDescent="0.3">
      <c r="A378" s="831" t="s">
        <v>2497</v>
      </c>
      <c r="B378" s="832" t="s">
        <v>2023</v>
      </c>
      <c r="C378" s="832" t="s">
        <v>3372</v>
      </c>
      <c r="D378" s="832" t="s">
        <v>2025</v>
      </c>
      <c r="E378" s="832" t="s">
        <v>3373</v>
      </c>
      <c r="F378" s="849"/>
      <c r="G378" s="849"/>
      <c r="H378" s="837">
        <v>0</v>
      </c>
      <c r="I378" s="849">
        <v>7</v>
      </c>
      <c r="J378" s="849">
        <v>435.26</v>
      </c>
      <c r="K378" s="837">
        <v>1</v>
      </c>
      <c r="L378" s="849">
        <v>7</v>
      </c>
      <c r="M378" s="850">
        <v>435.26</v>
      </c>
    </row>
    <row r="379" spans="1:13" ht="14.4" customHeight="1" x14ac:dyDescent="0.3">
      <c r="A379" s="831" t="s">
        <v>2497</v>
      </c>
      <c r="B379" s="832" t="s">
        <v>2030</v>
      </c>
      <c r="C379" s="832" t="s">
        <v>2033</v>
      </c>
      <c r="D379" s="832" t="s">
        <v>2032</v>
      </c>
      <c r="E379" s="832" t="s">
        <v>2034</v>
      </c>
      <c r="F379" s="849"/>
      <c r="G379" s="849"/>
      <c r="H379" s="837">
        <v>0</v>
      </c>
      <c r="I379" s="849">
        <v>4</v>
      </c>
      <c r="J379" s="849">
        <v>41.36</v>
      </c>
      <c r="K379" s="837">
        <v>1</v>
      </c>
      <c r="L379" s="849">
        <v>4</v>
      </c>
      <c r="M379" s="850">
        <v>41.36</v>
      </c>
    </row>
    <row r="380" spans="1:13" ht="14.4" customHeight="1" x14ac:dyDescent="0.3">
      <c r="A380" s="831" t="s">
        <v>2497</v>
      </c>
      <c r="B380" s="832" t="s">
        <v>2046</v>
      </c>
      <c r="C380" s="832" t="s">
        <v>2384</v>
      </c>
      <c r="D380" s="832" t="s">
        <v>2048</v>
      </c>
      <c r="E380" s="832" t="s">
        <v>2385</v>
      </c>
      <c r="F380" s="849"/>
      <c r="G380" s="849"/>
      <c r="H380" s="837">
        <v>0</v>
      </c>
      <c r="I380" s="849">
        <v>1</v>
      </c>
      <c r="J380" s="849">
        <v>352.37</v>
      </c>
      <c r="K380" s="837">
        <v>1</v>
      </c>
      <c r="L380" s="849">
        <v>1</v>
      </c>
      <c r="M380" s="850">
        <v>352.37</v>
      </c>
    </row>
    <row r="381" spans="1:13" ht="14.4" customHeight="1" x14ac:dyDescent="0.3">
      <c r="A381" s="831" t="s">
        <v>2497</v>
      </c>
      <c r="B381" s="832" t="s">
        <v>2046</v>
      </c>
      <c r="C381" s="832" t="s">
        <v>3383</v>
      </c>
      <c r="D381" s="832" t="s">
        <v>2048</v>
      </c>
      <c r="E381" s="832" t="s">
        <v>3384</v>
      </c>
      <c r="F381" s="849"/>
      <c r="G381" s="849"/>
      <c r="H381" s="837">
        <v>0</v>
      </c>
      <c r="I381" s="849">
        <v>1</v>
      </c>
      <c r="J381" s="849">
        <v>704.73</v>
      </c>
      <c r="K381" s="837">
        <v>1</v>
      </c>
      <c r="L381" s="849">
        <v>1</v>
      </c>
      <c r="M381" s="850">
        <v>704.73</v>
      </c>
    </row>
    <row r="382" spans="1:13" ht="14.4" customHeight="1" x14ac:dyDescent="0.3">
      <c r="A382" s="831" t="s">
        <v>2497</v>
      </c>
      <c r="B382" s="832" t="s">
        <v>2064</v>
      </c>
      <c r="C382" s="832" t="s">
        <v>3376</v>
      </c>
      <c r="D382" s="832" t="s">
        <v>1031</v>
      </c>
      <c r="E382" s="832" t="s">
        <v>3377</v>
      </c>
      <c r="F382" s="849"/>
      <c r="G382" s="849"/>
      <c r="H382" s="837">
        <v>0</v>
      </c>
      <c r="I382" s="849">
        <v>1</v>
      </c>
      <c r="J382" s="849">
        <v>77.790000000000006</v>
      </c>
      <c r="K382" s="837">
        <v>1</v>
      </c>
      <c r="L382" s="849">
        <v>1</v>
      </c>
      <c r="M382" s="850">
        <v>77.790000000000006</v>
      </c>
    </row>
    <row r="383" spans="1:13" ht="14.4" customHeight="1" x14ac:dyDescent="0.3">
      <c r="A383" s="831" t="s">
        <v>2497</v>
      </c>
      <c r="B383" s="832" t="s">
        <v>2076</v>
      </c>
      <c r="C383" s="832" t="s">
        <v>2411</v>
      </c>
      <c r="D383" s="832" t="s">
        <v>2078</v>
      </c>
      <c r="E383" s="832" t="s">
        <v>2412</v>
      </c>
      <c r="F383" s="849"/>
      <c r="G383" s="849"/>
      <c r="H383" s="837">
        <v>0</v>
      </c>
      <c r="I383" s="849">
        <v>4</v>
      </c>
      <c r="J383" s="849">
        <v>559.08000000000004</v>
      </c>
      <c r="K383" s="837">
        <v>1</v>
      </c>
      <c r="L383" s="849">
        <v>4</v>
      </c>
      <c r="M383" s="850">
        <v>559.08000000000004</v>
      </c>
    </row>
    <row r="384" spans="1:13" ht="14.4" customHeight="1" x14ac:dyDescent="0.3">
      <c r="A384" s="831" t="s">
        <v>2497</v>
      </c>
      <c r="B384" s="832" t="s">
        <v>2076</v>
      </c>
      <c r="C384" s="832" t="s">
        <v>2413</v>
      </c>
      <c r="D384" s="832" t="s">
        <v>2078</v>
      </c>
      <c r="E384" s="832" t="s">
        <v>2414</v>
      </c>
      <c r="F384" s="849"/>
      <c r="G384" s="849"/>
      <c r="H384" s="837">
        <v>0</v>
      </c>
      <c r="I384" s="849">
        <v>1</v>
      </c>
      <c r="J384" s="849">
        <v>279.52999999999997</v>
      </c>
      <c r="K384" s="837">
        <v>1</v>
      </c>
      <c r="L384" s="849">
        <v>1</v>
      </c>
      <c r="M384" s="850">
        <v>279.52999999999997</v>
      </c>
    </row>
    <row r="385" spans="1:13" ht="14.4" customHeight="1" x14ac:dyDescent="0.3">
      <c r="A385" s="831" t="s">
        <v>2497</v>
      </c>
      <c r="B385" s="832" t="s">
        <v>2084</v>
      </c>
      <c r="C385" s="832" t="s">
        <v>3161</v>
      </c>
      <c r="D385" s="832" t="s">
        <v>2086</v>
      </c>
      <c r="E385" s="832" t="s">
        <v>730</v>
      </c>
      <c r="F385" s="849"/>
      <c r="G385" s="849"/>
      <c r="H385" s="837">
        <v>0</v>
      </c>
      <c r="I385" s="849">
        <v>3</v>
      </c>
      <c r="J385" s="849">
        <v>279.54000000000002</v>
      </c>
      <c r="K385" s="837">
        <v>1</v>
      </c>
      <c r="L385" s="849">
        <v>3</v>
      </c>
      <c r="M385" s="850">
        <v>279.54000000000002</v>
      </c>
    </row>
    <row r="386" spans="1:13" ht="14.4" customHeight="1" x14ac:dyDescent="0.3">
      <c r="A386" s="831" t="s">
        <v>2497</v>
      </c>
      <c r="B386" s="832" t="s">
        <v>2097</v>
      </c>
      <c r="C386" s="832" t="s">
        <v>2424</v>
      </c>
      <c r="D386" s="832" t="s">
        <v>2102</v>
      </c>
      <c r="E386" s="832" t="s">
        <v>2425</v>
      </c>
      <c r="F386" s="849"/>
      <c r="G386" s="849"/>
      <c r="H386" s="837">
        <v>0</v>
      </c>
      <c r="I386" s="849">
        <v>1</v>
      </c>
      <c r="J386" s="849">
        <v>74.08</v>
      </c>
      <c r="K386" s="837">
        <v>1</v>
      </c>
      <c r="L386" s="849">
        <v>1</v>
      </c>
      <c r="M386" s="850">
        <v>74.08</v>
      </c>
    </row>
    <row r="387" spans="1:13" ht="14.4" customHeight="1" x14ac:dyDescent="0.3">
      <c r="A387" s="831" t="s">
        <v>2497</v>
      </c>
      <c r="B387" s="832" t="s">
        <v>2097</v>
      </c>
      <c r="C387" s="832" t="s">
        <v>2430</v>
      </c>
      <c r="D387" s="832" t="s">
        <v>2102</v>
      </c>
      <c r="E387" s="832" t="s">
        <v>2431</v>
      </c>
      <c r="F387" s="849"/>
      <c r="G387" s="849"/>
      <c r="H387" s="837">
        <v>0</v>
      </c>
      <c r="I387" s="849">
        <v>1</v>
      </c>
      <c r="J387" s="849">
        <v>63.14</v>
      </c>
      <c r="K387" s="837">
        <v>1</v>
      </c>
      <c r="L387" s="849">
        <v>1</v>
      </c>
      <c r="M387" s="850">
        <v>63.14</v>
      </c>
    </row>
    <row r="388" spans="1:13" ht="14.4" customHeight="1" x14ac:dyDescent="0.3">
      <c r="A388" s="831" t="s">
        <v>2497</v>
      </c>
      <c r="B388" s="832" t="s">
        <v>2097</v>
      </c>
      <c r="C388" s="832" t="s">
        <v>3321</v>
      </c>
      <c r="D388" s="832" t="s">
        <v>2102</v>
      </c>
      <c r="E388" s="832" t="s">
        <v>3322</v>
      </c>
      <c r="F388" s="849"/>
      <c r="G388" s="849"/>
      <c r="H388" s="837">
        <v>0</v>
      </c>
      <c r="I388" s="849">
        <v>1</v>
      </c>
      <c r="J388" s="849">
        <v>126.27</v>
      </c>
      <c r="K388" s="837">
        <v>1</v>
      </c>
      <c r="L388" s="849">
        <v>1</v>
      </c>
      <c r="M388" s="850">
        <v>126.27</v>
      </c>
    </row>
    <row r="389" spans="1:13" ht="14.4" customHeight="1" x14ac:dyDescent="0.3">
      <c r="A389" s="831" t="s">
        <v>2497</v>
      </c>
      <c r="B389" s="832" t="s">
        <v>2097</v>
      </c>
      <c r="C389" s="832" t="s">
        <v>2998</v>
      </c>
      <c r="D389" s="832" t="s">
        <v>2102</v>
      </c>
      <c r="E389" s="832" t="s">
        <v>2999</v>
      </c>
      <c r="F389" s="849">
        <v>1</v>
      </c>
      <c r="G389" s="849">
        <v>84.18</v>
      </c>
      <c r="H389" s="837">
        <v>1</v>
      </c>
      <c r="I389" s="849"/>
      <c r="J389" s="849"/>
      <c r="K389" s="837">
        <v>0</v>
      </c>
      <c r="L389" s="849">
        <v>1</v>
      </c>
      <c r="M389" s="850">
        <v>84.18</v>
      </c>
    </row>
    <row r="390" spans="1:13" ht="14.4" customHeight="1" x14ac:dyDescent="0.3">
      <c r="A390" s="831" t="s">
        <v>2497</v>
      </c>
      <c r="B390" s="832" t="s">
        <v>3534</v>
      </c>
      <c r="C390" s="832" t="s">
        <v>2797</v>
      </c>
      <c r="D390" s="832" t="s">
        <v>1441</v>
      </c>
      <c r="E390" s="832" t="s">
        <v>2798</v>
      </c>
      <c r="F390" s="849">
        <v>2</v>
      </c>
      <c r="G390" s="849">
        <v>223.44</v>
      </c>
      <c r="H390" s="837">
        <v>1</v>
      </c>
      <c r="I390" s="849"/>
      <c r="J390" s="849"/>
      <c r="K390" s="837">
        <v>0</v>
      </c>
      <c r="L390" s="849">
        <v>2</v>
      </c>
      <c r="M390" s="850">
        <v>223.44</v>
      </c>
    </row>
    <row r="391" spans="1:13" ht="14.4" customHeight="1" x14ac:dyDescent="0.3">
      <c r="A391" s="831" t="s">
        <v>2497</v>
      </c>
      <c r="B391" s="832" t="s">
        <v>2156</v>
      </c>
      <c r="C391" s="832" t="s">
        <v>2157</v>
      </c>
      <c r="D391" s="832" t="s">
        <v>615</v>
      </c>
      <c r="E391" s="832" t="s">
        <v>616</v>
      </c>
      <c r="F391" s="849"/>
      <c r="G391" s="849"/>
      <c r="H391" s="837">
        <v>0</v>
      </c>
      <c r="I391" s="849">
        <v>2</v>
      </c>
      <c r="J391" s="849">
        <v>145.1</v>
      </c>
      <c r="K391" s="837">
        <v>1</v>
      </c>
      <c r="L391" s="849">
        <v>2</v>
      </c>
      <c r="M391" s="850">
        <v>145.1</v>
      </c>
    </row>
    <row r="392" spans="1:13" ht="14.4" customHeight="1" x14ac:dyDescent="0.3">
      <c r="A392" s="831" t="s">
        <v>2497</v>
      </c>
      <c r="B392" s="832" t="s">
        <v>2156</v>
      </c>
      <c r="C392" s="832" t="s">
        <v>2158</v>
      </c>
      <c r="D392" s="832" t="s">
        <v>615</v>
      </c>
      <c r="E392" s="832" t="s">
        <v>617</v>
      </c>
      <c r="F392" s="849"/>
      <c r="G392" s="849"/>
      <c r="H392" s="837">
        <v>0</v>
      </c>
      <c r="I392" s="849">
        <v>3</v>
      </c>
      <c r="J392" s="849">
        <v>195.84</v>
      </c>
      <c r="K392" s="837">
        <v>1</v>
      </c>
      <c r="L392" s="849">
        <v>3</v>
      </c>
      <c r="M392" s="850">
        <v>195.84</v>
      </c>
    </row>
    <row r="393" spans="1:13" ht="14.4" customHeight="1" x14ac:dyDescent="0.3">
      <c r="A393" s="831" t="s">
        <v>2497</v>
      </c>
      <c r="B393" s="832" t="s">
        <v>2156</v>
      </c>
      <c r="C393" s="832" t="s">
        <v>3029</v>
      </c>
      <c r="D393" s="832" t="s">
        <v>615</v>
      </c>
      <c r="E393" s="832" t="s">
        <v>2865</v>
      </c>
      <c r="F393" s="849"/>
      <c r="G393" s="849"/>
      <c r="H393" s="837">
        <v>0</v>
      </c>
      <c r="I393" s="849">
        <v>20</v>
      </c>
      <c r="J393" s="849">
        <v>435.20000000000005</v>
      </c>
      <c r="K393" s="837">
        <v>1</v>
      </c>
      <c r="L393" s="849">
        <v>20</v>
      </c>
      <c r="M393" s="850">
        <v>435.20000000000005</v>
      </c>
    </row>
    <row r="394" spans="1:13" ht="14.4" customHeight="1" x14ac:dyDescent="0.3">
      <c r="A394" s="831" t="s">
        <v>2497</v>
      </c>
      <c r="B394" s="832" t="s">
        <v>2180</v>
      </c>
      <c r="C394" s="832" t="s">
        <v>2181</v>
      </c>
      <c r="D394" s="832" t="s">
        <v>1110</v>
      </c>
      <c r="E394" s="832" t="s">
        <v>1112</v>
      </c>
      <c r="F394" s="849"/>
      <c r="G394" s="849"/>
      <c r="H394" s="837"/>
      <c r="I394" s="849">
        <v>3</v>
      </c>
      <c r="J394" s="849">
        <v>0</v>
      </c>
      <c r="K394" s="837"/>
      <c r="L394" s="849">
        <v>3</v>
      </c>
      <c r="M394" s="850">
        <v>0</v>
      </c>
    </row>
    <row r="395" spans="1:13" ht="14.4" customHeight="1" x14ac:dyDescent="0.3">
      <c r="A395" s="831" t="s">
        <v>2497</v>
      </c>
      <c r="B395" s="832" t="s">
        <v>2231</v>
      </c>
      <c r="C395" s="832" t="s">
        <v>3327</v>
      </c>
      <c r="D395" s="832" t="s">
        <v>2233</v>
      </c>
      <c r="E395" s="832" t="s">
        <v>3328</v>
      </c>
      <c r="F395" s="849"/>
      <c r="G395" s="849"/>
      <c r="H395" s="837">
        <v>0</v>
      </c>
      <c r="I395" s="849">
        <v>1</v>
      </c>
      <c r="J395" s="849">
        <v>18.809999999999999</v>
      </c>
      <c r="K395" s="837">
        <v>1</v>
      </c>
      <c r="L395" s="849">
        <v>1</v>
      </c>
      <c r="M395" s="850">
        <v>18.809999999999999</v>
      </c>
    </row>
    <row r="396" spans="1:13" ht="14.4" customHeight="1" x14ac:dyDescent="0.3">
      <c r="A396" s="831" t="s">
        <v>2497</v>
      </c>
      <c r="B396" s="832" t="s">
        <v>2237</v>
      </c>
      <c r="C396" s="832" t="s">
        <v>2671</v>
      </c>
      <c r="D396" s="832" t="s">
        <v>1333</v>
      </c>
      <c r="E396" s="832" t="s">
        <v>2672</v>
      </c>
      <c r="F396" s="849">
        <v>1</v>
      </c>
      <c r="G396" s="849">
        <v>0</v>
      </c>
      <c r="H396" s="837"/>
      <c r="I396" s="849"/>
      <c r="J396" s="849"/>
      <c r="K396" s="837"/>
      <c r="L396" s="849">
        <v>1</v>
      </c>
      <c r="M396" s="850">
        <v>0</v>
      </c>
    </row>
    <row r="397" spans="1:13" ht="14.4" customHeight="1" x14ac:dyDescent="0.3">
      <c r="A397" s="831" t="s">
        <v>2497</v>
      </c>
      <c r="B397" s="832" t="s">
        <v>2237</v>
      </c>
      <c r="C397" s="832" t="s">
        <v>3396</v>
      </c>
      <c r="D397" s="832" t="s">
        <v>3268</v>
      </c>
      <c r="E397" s="832" t="s">
        <v>2672</v>
      </c>
      <c r="F397" s="849">
        <v>1</v>
      </c>
      <c r="G397" s="849">
        <v>0</v>
      </c>
      <c r="H397" s="837"/>
      <c r="I397" s="849"/>
      <c r="J397" s="849"/>
      <c r="K397" s="837"/>
      <c r="L397" s="849">
        <v>1</v>
      </c>
      <c r="M397" s="850">
        <v>0</v>
      </c>
    </row>
    <row r="398" spans="1:13" ht="14.4" customHeight="1" x14ac:dyDescent="0.3">
      <c r="A398" s="831" t="s">
        <v>2497</v>
      </c>
      <c r="B398" s="832" t="s">
        <v>2237</v>
      </c>
      <c r="C398" s="832" t="s">
        <v>2238</v>
      </c>
      <c r="D398" s="832" t="s">
        <v>1333</v>
      </c>
      <c r="E398" s="832" t="s">
        <v>2239</v>
      </c>
      <c r="F398" s="849"/>
      <c r="G398" s="849"/>
      <c r="H398" s="837"/>
      <c r="I398" s="849">
        <v>1</v>
      </c>
      <c r="J398" s="849">
        <v>0</v>
      </c>
      <c r="K398" s="837"/>
      <c r="L398" s="849">
        <v>1</v>
      </c>
      <c r="M398" s="850">
        <v>0</v>
      </c>
    </row>
    <row r="399" spans="1:13" ht="14.4" customHeight="1" x14ac:dyDescent="0.3">
      <c r="A399" s="831" t="s">
        <v>2497</v>
      </c>
      <c r="B399" s="832" t="s">
        <v>2266</v>
      </c>
      <c r="C399" s="832" t="s">
        <v>3394</v>
      </c>
      <c r="D399" s="832" t="s">
        <v>724</v>
      </c>
      <c r="E399" s="832" t="s">
        <v>3395</v>
      </c>
      <c r="F399" s="849"/>
      <c r="G399" s="849"/>
      <c r="H399" s="837"/>
      <c r="I399" s="849">
        <v>1</v>
      </c>
      <c r="J399" s="849">
        <v>0</v>
      </c>
      <c r="K399" s="837"/>
      <c r="L399" s="849">
        <v>1</v>
      </c>
      <c r="M399" s="850">
        <v>0</v>
      </c>
    </row>
    <row r="400" spans="1:13" ht="14.4" customHeight="1" x14ac:dyDescent="0.3">
      <c r="A400" s="831" t="s">
        <v>2497</v>
      </c>
      <c r="B400" s="832" t="s">
        <v>2268</v>
      </c>
      <c r="C400" s="832" t="s">
        <v>2269</v>
      </c>
      <c r="D400" s="832" t="s">
        <v>2270</v>
      </c>
      <c r="E400" s="832" t="s">
        <v>2271</v>
      </c>
      <c r="F400" s="849"/>
      <c r="G400" s="849"/>
      <c r="H400" s="837">
        <v>0</v>
      </c>
      <c r="I400" s="849">
        <v>1</v>
      </c>
      <c r="J400" s="849">
        <v>264.23</v>
      </c>
      <c r="K400" s="837">
        <v>1</v>
      </c>
      <c r="L400" s="849">
        <v>1</v>
      </c>
      <c r="M400" s="850">
        <v>264.23</v>
      </c>
    </row>
    <row r="401" spans="1:13" ht="14.4" customHeight="1" x14ac:dyDescent="0.3">
      <c r="A401" s="831" t="s">
        <v>2497</v>
      </c>
      <c r="B401" s="832" t="s">
        <v>2268</v>
      </c>
      <c r="C401" s="832" t="s">
        <v>3208</v>
      </c>
      <c r="D401" s="832" t="s">
        <v>2270</v>
      </c>
      <c r="E401" s="832" t="s">
        <v>3209</v>
      </c>
      <c r="F401" s="849"/>
      <c r="G401" s="849"/>
      <c r="H401" s="837">
        <v>0</v>
      </c>
      <c r="I401" s="849">
        <v>3</v>
      </c>
      <c r="J401" s="849">
        <v>4755.99</v>
      </c>
      <c r="K401" s="837">
        <v>1</v>
      </c>
      <c r="L401" s="849">
        <v>3</v>
      </c>
      <c r="M401" s="850">
        <v>4755.99</v>
      </c>
    </row>
    <row r="402" spans="1:13" ht="14.4" customHeight="1" x14ac:dyDescent="0.3">
      <c r="A402" s="831" t="s">
        <v>2497</v>
      </c>
      <c r="B402" s="832" t="s">
        <v>2298</v>
      </c>
      <c r="C402" s="832" t="s">
        <v>2468</v>
      </c>
      <c r="D402" s="832" t="s">
        <v>1328</v>
      </c>
      <c r="E402" s="832" t="s">
        <v>2469</v>
      </c>
      <c r="F402" s="849"/>
      <c r="G402" s="849"/>
      <c r="H402" s="837">
        <v>0</v>
      </c>
      <c r="I402" s="849">
        <v>1</v>
      </c>
      <c r="J402" s="849">
        <v>117.55</v>
      </c>
      <c r="K402" s="837">
        <v>1</v>
      </c>
      <c r="L402" s="849">
        <v>1</v>
      </c>
      <c r="M402" s="850">
        <v>117.55</v>
      </c>
    </row>
    <row r="403" spans="1:13" ht="14.4" customHeight="1" x14ac:dyDescent="0.3">
      <c r="A403" s="831" t="s">
        <v>2497</v>
      </c>
      <c r="B403" s="832" t="s">
        <v>1958</v>
      </c>
      <c r="C403" s="832" t="s">
        <v>2674</v>
      </c>
      <c r="D403" s="832" t="s">
        <v>1538</v>
      </c>
      <c r="E403" s="832" t="s">
        <v>2675</v>
      </c>
      <c r="F403" s="849"/>
      <c r="G403" s="849"/>
      <c r="H403" s="837">
        <v>0</v>
      </c>
      <c r="I403" s="849">
        <v>3</v>
      </c>
      <c r="J403" s="849">
        <v>7130.7899999999991</v>
      </c>
      <c r="K403" s="837">
        <v>1</v>
      </c>
      <c r="L403" s="849">
        <v>3</v>
      </c>
      <c r="M403" s="850">
        <v>7130.7899999999991</v>
      </c>
    </row>
    <row r="404" spans="1:13" ht="14.4" customHeight="1" thickBot="1" x14ac:dyDescent="0.35">
      <c r="A404" s="839" t="s">
        <v>2497</v>
      </c>
      <c r="B404" s="840" t="s">
        <v>1905</v>
      </c>
      <c r="C404" s="840" t="s">
        <v>2345</v>
      </c>
      <c r="D404" s="840" t="s">
        <v>1907</v>
      </c>
      <c r="E404" s="840" t="s">
        <v>2346</v>
      </c>
      <c r="F404" s="851"/>
      <c r="G404" s="851"/>
      <c r="H404" s="845">
        <v>0</v>
      </c>
      <c r="I404" s="851">
        <v>1</v>
      </c>
      <c r="J404" s="851">
        <v>414.07</v>
      </c>
      <c r="K404" s="845">
        <v>1</v>
      </c>
      <c r="L404" s="851">
        <v>1</v>
      </c>
      <c r="M404" s="852">
        <v>414.07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565</v>
      </c>
      <c r="B5" s="730" t="s">
        <v>566</v>
      </c>
      <c r="C5" s="731" t="s">
        <v>567</v>
      </c>
      <c r="D5" s="731" t="s">
        <v>567</v>
      </c>
      <c r="E5" s="731"/>
      <c r="F5" s="731" t="s">
        <v>567</v>
      </c>
      <c r="G5" s="731" t="s">
        <v>567</v>
      </c>
      <c r="H5" s="731" t="s">
        <v>567</v>
      </c>
      <c r="I5" s="732" t="s">
        <v>567</v>
      </c>
      <c r="J5" s="733" t="s">
        <v>73</v>
      </c>
    </row>
    <row r="6" spans="1:10" ht="14.4" customHeight="1" x14ac:dyDescent="0.3">
      <c r="A6" s="729" t="s">
        <v>565</v>
      </c>
      <c r="B6" s="730" t="s">
        <v>3540</v>
      </c>
      <c r="C6" s="731">
        <v>3.9791800000000004</v>
      </c>
      <c r="D6" s="731">
        <v>10.45506</v>
      </c>
      <c r="E6" s="731"/>
      <c r="F6" s="731">
        <v>6.2475900000000006</v>
      </c>
      <c r="G6" s="731">
        <v>4.5833328857421876</v>
      </c>
      <c r="H6" s="731">
        <v>1.6642571142578131</v>
      </c>
      <c r="I6" s="732">
        <v>1.3631106785708227</v>
      </c>
      <c r="J6" s="733" t="s">
        <v>1</v>
      </c>
    </row>
    <row r="7" spans="1:10" ht="14.4" customHeight="1" x14ac:dyDescent="0.3">
      <c r="A7" s="729" t="s">
        <v>565</v>
      </c>
      <c r="B7" s="730" t="s">
        <v>3541</v>
      </c>
      <c r="C7" s="731">
        <v>0.31725999999999999</v>
      </c>
      <c r="D7" s="731">
        <v>0.63029000000000002</v>
      </c>
      <c r="E7" s="731"/>
      <c r="F7" s="731">
        <v>0.10768999999999999</v>
      </c>
      <c r="G7" s="731">
        <v>0.41666668701171877</v>
      </c>
      <c r="H7" s="731">
        <v>-0.30897668701171876</v>
      </c>
      <c r="I7" s="732">
        <v>0.25845598738007869</v>
      </c>
      <c r="J7" s="733" t="s">
        <v>1</v>
      </c>
    </row>
    <row r="8" spans="1:10" ht="14.4" customHeight="1" x14ac:dyDescent="0.3">
      <c r="A8" s="729" t="s">
        <v>565</v>
      </c>
      <c r="B8" s="730" t="s">
        <v>3542</v>
      </c>
      <c r="C8" s="731">
        <v>94.155850000000015</v>
      </c>
      <c r="D8" s="731">
        <v>168.15938000000006</v>
      </c>
      <c r="E8" s="731"/>
      <c r="F8" s="731">
        <v>134.96478000000002</v>
      </c>
      <c r="G8" s="731">
        <v>115.8333404083252</v>
      </c>
      <c r="H8" s="731">
        <v>19.13143959167482</v>
      </c>
      <c r="I8" s="732">
        <v>1.1651634971782252</v>
      </c>
      <c r="J8" s="733" t="s">
        <v>1</v>
      </c>
    </row>
    <row r="9" spans="1:10" ht="14.4" customHeight="1" x14ac:dyDescent="0.3">
      <c r="A9" s="729" t="s">
        <v>565</v>
      </c>
      <c r="B9" s="730" t="s">
        <v>3543</v>
      </c>
      <c r="C9" s="731">
        <v>154.96959000000007</v>
      </c>
      <c r="D9" s="731">
        <v>216.05558999999994</v>
      </c>
      <c r="E9" s="731"/>
      <c r="F9" s="731">
        <v>288.02602999999999</v>
      </c>
      <c r="G9" s="731">
        <v>294.40059228515622</v>
      </c>
      <c r="H9" s="731">
        <v>-6.3745622851562302</v>
      </c>
      <c r="I9" s="732">
        <v>0.97834731840830735</v>
      </c>
      <c r="J9" s="733" t="s">
        <v>1</v>
      </c>
    </row>
    <row r="10" spans="1:10" ht="14.4" customHeight="1" x14ac:dyDescent="0.3">
      <c r="A10" s="729" t="s">
        <v>565</v>
      </c>
      <c r="B10" s="730" t="s">
        <v>3544</v>
      </c>
      <c r="C10" s="731">
        <v>21.035599999999999</v>
      </c>
      <c r="D10" s="731">
        <v>32.448700000000002</v>
      </c>
      <c r="E10" s="731"/>
      <c r="F10" s="731">
        <v>28.6584</v>
      </c>
      <c r="G10" s="731">
        <v>28.75</v>
      </c>
      <c r="H10" s="731">
        <v>-9.1599999999999682E-2</v>
      </c>
      <c r="I10" s="732">
        <v>0.99681391304347822</v>
      </c>
      <c r="J10" s="733" t="s">
        <v>1</v>
      </c>
    </row>
    <row r="11" spans="1:10" ht="14.4" customHeight="1" x14ac:dyDescent="0.3">
      <c r="A11" s="729" t="s">
        <v>565</v>
      </c>
      <c r="B11" s="730" t="s">
        <v>3545</v>
      </c>
      <c r="C11" s="731">
        <v>0</v>
      </c>
      <c r="D11" s="731">
        <v>0</v>
      </c>
      <c r="E11" s="731"/>
      <c r="F11" s="731">
        <v>0.98117999999999994</v>
      </c>
      <c r="G11" s="731">
        <v>0.41666668701171877</v>
      </c>
      <c r="H11" s="731">
        <v>0.56451331298828111</v>
      </c>
      <c r="I11" s="732">
        <v>2.3548318850179739</v>
      </c>
      <c r="J11" s="733" t="s">
        <v>1</v>
      </c>
    </row>
    <row r="12" spans="1:10" ht="14.4" customHeight="1" x14ac:dyDescent="0.3">
      <c r="A12" s="729" t="s">
        <v>565</v>
      </c>
      <c r="B12" s="730" t="s">
        <v>3546</v>
      </c>
      <c r="C12" s="731">
        <v>4.8940000000000001</v>
      </c>
      <c r="D12" s="731">
        <v>7.6269999999999998</v>
      </c>
      <c r="E12" s="731"/>
      <c r="F12" s="731">
        <v>6.3959999999999999</v>
      </c>
      <c r="G12" s="731">
        <v>4.999999877929687</v>
      </c>
      <c r="H12" s="731">
        <v>1.3960001220703129</v>
      </c>
      <c r="I12" s="732">
        <v>1.2792000312304697</v>
      </c>
      <c r="J12" s="733" t="s">
        <v>1</v>
      </c>
    </row>
    <row r="13" spans="1:10" ht="14.4" customHeight="1" x14ac:dyDescent="0.3">
      <c r="A13" s="729" t="s">
        <v>565</v>
      </c>
      <c r="B13" s="730" t="s">
        <v>3547</v>
      </c>
      <c r="C13" s="731">
        <v>50.457099999999997</v>
      </c>
      <c r="D13" s="731">
        <v>83.929599999999994</v>
      </c>
      <c r="E13" s="731"/>
      <c r="F13" s="731">
        <v>90.125900000000001</v>
      </c>
      <c r="G13" s="731">
        <v>62.499998306274421</v>
      </c>
      <c r="H13" s="731">
        <v>27.625901693725581</v>
      </c>
      <c r="I13" s="732">
        <v>1.4420144390780278</v>
      </c>
      <c r="J13" s="733" t="s">
        <v>1</v>
      </c>
    </row>
    <row r="14" spans="1:10" ht="14.4" customHeight="1" x14ac:dyDescent="0.3">
      <c r="A14" s="729" t="s">
        <v>565</v>
      </c>
      <c r="B14" s="730" t="s">
        <v>3548</v>
      </c>
      <c r="C14" s="731">
        <v>2.1422399999999997</v>
      </c>
      <c r="D14" s="731">
        <v>0.37260000000000004</v>
      </c>
      <c r="E14" s="731"/>
      <c r="F14" s="731">
        <v>0</v>
      </c>
      <c r="G14" s="731">
        <v>0.41666668701171877</v>
      </c>
      <c r="H14" s="731">
        <v>-0.41666668701171877</v>
      </c>
      <c r="I14" s="732">
        <v>0</v>
      </c>
      <c r="J14" s="733" t="s">
        <v>1</v>
      </c>
    </row>
    <row r="15" spans="1:10" ht="14.4" customHeight="1" x14ac:dyDescent="0.3">
      <c r="A15" s="729" t="s">
        <v>565</v>
      </c>
      <c r="B15" s="730" t="s">
        <v>3549</v>
      </c>
      <c r="C15" s="731">
        <v>2.03085</v>
      </c>
      <c r="D15" s="731">
        <v>2.2959499999999999</v>
      </c>
      <c r="E15" s="731"/>
      <c r="F15" s="731">
        <v>0.91120000000000001</v>
      </c>
      <c r="G15" s="731">
        <v>1.2499999389648437</v>
      </c>
      <c r="H15" s="731">
        <v>-0.33879993896484373</v>
      </c>
      <c r="I15" s="732">
        <v>0.72896003559375178</v>
      </c>
      <c r="J15" s="733" t="s">
        <v>1</v>
      </c>
    </row>
    <row r="16" spans="1:10" ht="14.4" customHeight="1" x14ac:dyDescent="0.3">
      <c r="A16" s="729" t="s">
        <v>565</v>
      </c>
      <c r="B16" s="730" t="s">
        <v>3550</v>
      </c>
      <c r="C16" s="731">
        <v>0</v>
      </c>
      <c r="D16" s="731">
        <v>70.99687999999999</v>
      </c>
      <c r="E16" s="731"/>
      <c r="F16" s="731">
        <v>2.3984999999999999</v>
      </c>
      <c r="G16" s="731">
        <v>0</v>
      </c>
      <c r="H16" s="731">
        <v>2.3984999999999999</v>
      </c>
      <c r="I16" s="732" t="s">
        <v>567</v>
      </c>
      <c r="J16" s="733" t="s">
        <v>1</v>
      </c>
    </row>
    <row r="17" spans="1:10" ht="14.4" customHeight="1" x14ac:dyDescent="0.3">
      <c r="A17" s="729" t="s">
        <v>565</v>
      </c>
      <c r="B17" s="730" t="s">
        <v>576</v>
      </c>
      <c r="C17" s="731">
        <v>333.98167000000012</v>
      </c>
      <c r="D17" s="731">
        <v>592.97104999999999</v>
      </c>
      <c r="E17" s="731"/>
      <c r="F17" s="731">
        <v>558.81727000000001</v>
      </c>
      <c r="G17" s="731">
        <v>513.56726376342772</v>
      </c>
      <c r="H17" s="731">
        <v>45.25000623657229</v>
      </c>
      <c r="I17" s="732">
        <v>1.0881092106708274</v>
      </c>
      <c r="J17" s="733" t="s">
        <v>577</v>
      </c>
    </row>
    <row r="19" spans="1:10" ht="14.4" customHeight="1" x14ac:dyDescent="0.3">
      <c r="A19" s="729" t="s">
        <v>565</v>
      </c>
      <c r="B19" s="730" t="s">
        <v>566</v>
      </c>
      <c r="C19" s="731" t="s">
        <v>567</v>
      </c>
      <c r="D19" s="731" t="s">
        <v>567</v>
      </c>
      <c r="E19" s="731"/>
      <c r="F19" s="731" t="s">
        <v>567</v>
      </c>
      <c r="G19" s="731" t="s">
        <v>567</v>
      </c>
      <c r="H19" s="731" t="s">
        <v>567</v>
      </c>
      <c r="I19" s="732" t="s">
        <v>567</v>
      </c>
      <c r="J19" s="733" t="s">
        <v>73</v>
      </c>
    </row>
    <row r="20" spans="1:10" ht="14.4" customHeight="1" x14ac:dyDescent="0.3">
      <c r="A20" s="729" t="s">
        <v>578</v>
      </c>
      <c r="B20" s="730" t="s">
        <v>579</v>
      </c>
      <c r="C20" s="731" t="s">
        <v>567</v>
      </c>
      <c r="D20" s="731" t="s">
        <v>567</v>
      </c>
      <c r="E20" s="731"/>
      <c r="F20" s="731" t="s">
        <v>567</v>
      </c>
      <c r="G20" s="731" t="s">
        <v>567</v>
      </c>
      <c r="H20" s="731" t="s">
        <v>567</v>
      </c>
      <c r="I20" s="732" t="s">
        <v>567</v>
      </c>
      <c r="J20" s="733" t="s">
        <v>0</v>
      </c>
    </row>
    <row r="21" spans="1:10" ht="14.4" customHeight="1" x14ac:dyDescent="0.3">
      <c r="A21" s="729" t="s">
        <v>578</v>
      </c>
      <c r="B21" s="730" t="s">
        <v>3540</v>
      </c>
      <c r="C21" s="731">
        <v>3.9791800000000004</v>
      </c>
      <c r="D21" s="731">
        <v>6.9227400000000001</v>
      </c>
      <c r="E21" s="731"/>
      <c r="F21" s="731">
        <v>4.0454699999999999</v>
      </c>
      <c r="G21" s="731">
        <v>4</v>
      </c>
      <c r="H21" s="731">
        <v>4.5469999999999899E-2</v>
      </c>
      <c r="I21" s="732">
        <v>1.0113675</v>
      </c>
      <c r="J21" s="733" t="s">
        <v>1</v>
      </c>
    </row>
    <row r="22" spans="1:10" ht="14.4" customHeight="1" x14ac:dyDescent="0.3">
      <c r="A22" s="729" t="s">
        <v>578</v>
      </c>
      <c r="B22" s="730" t="s">
        <v>3541</v>
      </c>
      <c r="C22" s="731">
        <v>0.31725999999999999</v>
      </c>
      <c r="D22" s="731">
        <v>0.63029000000000002</v>
      </c>
      <c r="E22" s="731"/>
      <c r="F22" s="731">
        <v>0</v>
      </c>
      <c r="G22" s="731">
        <v>0</v>
      </c>
      <c r="H22" s="731">
        <v>0</v>
      </c>
      <c r="I22" s="732" t="s">
        <v>567</v>
      </c>
      <c r="J22" s="733" t="s">
        <v>1</v>
      </c>
    </row>
    <row r="23" spans="1:10" ht="14.4" customHeight="1" x14ac:dyDescent="0.3">
      <c r="A23" s="729" t="s">
        <v>578</v>
      </c>
      <c r="B23" s="730" t="s">
        <v>3542</v>
      </c>
      <c r="C23" s="731">
        <v>94.065730000000016</v>
      </c>
      <c r="D23" s="731">
        <v>110.91068000000006</v>
      </c>
      <c r="E23" s="731"/>
      <c r="F23" s="731">
        <v>86.439350000000019</v>
      </c>
      <c r="G23" s="731">
        <v>75</v>
      </c>
      <c r="H23" s="731">
        <v>11.439350000000019</v>
      </c>
      <c r="I23" s="732">
        <v>1.1525246666666669</v>
      </c>
      <c r="J23" s="733" t="s">
        <v>1</v>
      </c>
    </row>
    <row r="24" spans="1:10" ht="14.4" customHeight="1" x14ac:dyDescent="0.3">
      <c r="A24" s="729" t="s">
        <v>578</v>
      </c>
      <c r="B24" s="730" t="s">
        <v>3543</v>
      </c>
      <c r="C24" s="731">
        <v>149.53875000000008</v>
      </c>
      <c r="D24" s="731">
        <v>143.56162999999995</v>
      </c>
      <c r="E24" s="731"/>
      <c r="F24" s="731">
        <v>138.19871000000001</v>
      </c>
      <c r="G24" s="731">
        <v>144</v>
      </c>
      <c r="H24" s="731">
        <v>-5.8012899999999945</v>
      </c>
      <c r="I24" s="732">
        <v>0.95971326388888889</v>
      </c>
      <c r="J24" s="733" t="s">
        <v>1</v>
      </c>
    </row>
    <row r="25" spans="1:10" ht="14.4" customHeight="1" x14ac:dyDescent="0.3">
      <c r="A25" s="729" t="s">
        <v>578</v>
      </c>
      <c r="B25" s="730" t="s">
        <v>3544</v>
      </c>
      <c r="C25" s="731">
        <v>19.674099999999999</v>
      </c>
      <c r="D25" s="731">
        <v>23.873300000000004</v>
      </c>
      <c r="E25" s="731"/>
      <c r="F25" s="731">
        <v>15.444300000000002</v>
      </c>
      <c r="G25" s="731">
        <v>18</v>
      </c>
      <c r="H25" s="731">
        <v>-2.5556999999999981</v>
      </c>
      <c r="I25" s="732">
        <v>0.85801666666666676</v>
      </c>
      <c r="J25" s="733" t="s">
        <v>1</v>
      </c>
    </row>
    <row r="26" spans="1:10" ht="14.4" customHeight="1" x14ac:dyDescent="0.3">
      <c r="A26" s="729" t="s">
        <v>578</v>
      </c>
      <c r="B26" s="730" t="s">
        <v>3545</v>
      </c>
      <c r="C26" s="731">
        <v>0</v>
      </c>
      <c r="D26" s="731">
        <v>0</v>
      </c>
      <c r="E26" s="731"/>
      <c r="F26" s="731">
        <v>0.98117999999999994</v>
      </c>
      <c r="G26" s="731">
        <v>0</v>
      </c>
      <c r="H26" s="731">
        <v>0.98117999999999994</v>
      </c>
      <c r="I26" s="732" t="s">
        <v>567</v>
      </c>
      <c r="J26" s="733" t="s">
        <v>1</v>
      </c>
    </row>
    <row r="27" spans="1:10" ht="14.4" customHeight="1" x14ac:dyDescent="0.3">
      <c r="A27" s="729" t="s">
        <v>578</v>
      </c>
      <c r="B27" s="730" t="s">
        <v>3546</v>
      </c>
      <c r="C27" s="731">
        <v>4.4379999999999997</v>
      </c>
      <c r="D27" s="731">
        <v>4.9989999999999997</v>
      </c>
      <c r="E27" s="731"/>
      <c r="F27" s="731">
        <v>3.63</v>
      </c>
      <c r="G27" s="731">
        <v>3</v>
      </c>
      <c r="H27" s="731">
        <v>0.62999999999999989</v>
      </c>
      <c r="I27" s="732">
        <v>1.21</v>
      </c>
      <c r="J27" s="733" t="s">
        <v>1</v>
      </c>
    </row>
    <row r="28" spans="1:10" ht="14.4" customHeight="1" x14ac:dyDescent="0.3">
      <c r="A28" s="729" t="s">
        <v>578</v>
      </c>
      <c r="B28" s="730" t="s">
        <v>3547</v>
      </c>
      <c r="C28" s="731">
        <v>50.457099999999997</v>
      </c>
      <c r="D28" s="731">
        <v>60.963300000000004</v>
      </c>
      <c r="E28" s="731"/>
      <c r="F28" s="731">
        <v>38.7729</v>
      </c>
      <c r="G28" s="731">
        <v>43</v>
      </c>
      <c r="H28" s="731">
        <v>-4.2271000000000001</v>
      </c>
      <c r="I28" s="732">
        <v>0.90169534883720925</v>
      </c>
      <c r="J28" s="733" t="s">
        <v>1</v>
      </c>
    </row>
    <row r="29" spans="1:10" ht="14.4" customHeight="1" x14ac:dyDescent="0.3">
      <c r="A29" s="729" t="s">
        <v>578</v>
      </c>
      <c r="B29" s="730" t="s">
        <v>3548</v>
      </c>
      <c r="C29" s="731">
        <v>2.1422399999999997</v>
      </c>
      <c r="D29" s="731">
        <v>0.37260000000000004</v>
      </c>
      <c r="E29" s="731"/>
      <c r="F29" s="731">
        <v>0</v>
      </c>
      <c r="G29" s="731">
        <v>0</v>
      </c>
      <c r="H29" s="731">
        <v>0</v>
      </c>
      <c r="I29" s="732" t="s">
        <v>567</v>
      </c>
      <c r="J29" s="733" t="s">
        <v>1</v>
      </c>
    </row>
    <row r="30" spans="1:10" ht="14.4" customHeight="1" x14ac:dyDescent="0.3">
      <c r="A30" s="729" t="s">
        <v>578</v>
      </c>
      <c r="B30" s="730" t="s">
        <v>3549</v>
      </c>
      <c r="C30" s="731">
        <v>2.03085</v>
      </c>
      <c r="D30" s="731">
        <v>1.6970000000000001</v>
      </c>
      <c r="E30" s="731"/>
      <c r="F30" s="731">
        <v>0.67159000000000002</v>
      </c>
      <c r="G30" s="731">
        <v>1</v>
      </c>
      <c r="H30" s="731">
        <v>-0.32840999999999998</v>
      </c>
      <c r="I30" s="732">
        <v>0.67159000000000002</v>
      </c>
      <c r="J30" s="733" t="s">
        <v>1</v>
      </c>
    </row>
    <row r="31" spans="1:10" ht="14.4" customHeight="1" x14ac:dyDescent="0.3">
      <c r="A31" s="729" t="s">
        <v>578</v>
      </c>
      <c r="B31" s="730" t="s">
        <v>3550</v>
      </c>
      <c r="C31" s="731">
        <v>0</v>
      </c>
      <c r="D31" s="731">
        <v>70.251679999999993</v>
      </c>
      <c r="E31" s="731"/>
      <c r="F31" s="731">
        <v>2.3984999999999999</v>
      </c>
      <c r="G31" s="731">
        <v>0</v>
      </c>
      <c r="H31" s="731">
        <v>2.3984999999999999</v>
      </c>
      <c r="I31" s="732" t="s">
        <v>567</v>
      </c>
      <c r="J31" s="733" t="s">
        <v>1</v>
      </c>
    </row>
    <row r="32" spans="1:10" ht="14.4" customHeight="1" x14ac:dyDescent="0.3">
      <c r="A32" s="729" t="s">
        <v>578</v>
      </c>
      <c r="B32" s="730" t="s">
        <v>580</v>
      </c>
      <c r="C32" s="731">
        <v>326.64321000000007</v>
      </c>
      <c r="D32" s="731">
        <v>424.18222000000003</v>
      </c>
      <c r="E32" s="731"/>
      <c r="F32" s="731">
        <v>290.58199999999999</v>
      </c>
      <c r="G32" s="731">
        <v>289</v>
      </c>
      <c r="H32" s="731">
        <v>1.5819999999999936</v>
      </c>
      <c r="I32" s="732">
        <v>1.0054740484429066</v>
      </c>
      <c r="J32" s="733" t="s">
        <v>581</v>
      </c>
    </row>
    <row r="33" spans="1:10" ht="14.4" customHeight="1" x14ac:dyDescent="0.3">
      <c r="A33" s="729" t="s">
        <v>567</v>
      </c>
      <c r="B33" s="730" t="s">
        <v>567</v>
      </c>
      <c r="C33" s="731" t="s">
        <v>567</v>
      </c>
      <c r="D33" s="731" t="s">
        <v>567</v>
      </c>
      <c r="E33" s="731"/>
      <c r="F33" s="731" t="s">
        <v>567</v>
      </c>
      <c r="G33" s="731" t="s">
        <v>567</v>
      </c>
      <c r="H33" s="731" t="s">
        <v>567</v>
      </c>
      <c r="I33" s="732" t="s">
        <v>567</v>
      </c>
      <c r="J33" s="733" t="s">
        <v>582</v>
      </c>
    </row>
    <row r="34" spans="1:10" ht="14.4" customHeight="1" x14ac:dyDescent="0.3">
      <c r="A34" s="729" t="s">
        <v>586</v>
      </c>
      <c r="B34" s="730" t="s">
        <v>587</v>
      </c>
      <c r="C34" s="731" t="s">
        <v>567</v>
      </c>
      <c r="D34" s="731" t="s">
        <v>567</v>
      </c>
      <c r="E34" s="731"/>
      <c r="F34" s="731" t="s">
        <v>567</v>
      </c>
      <c r="G34" s="731" t="s">
        <v>567</v>
      </c>
      <c r="H34" s="731" t="s">
        <v>567</v>
      </c>
      <c r="I34" s="732" t="s">
        <v>567</v>
      </c>
      <c r="J34" s="733" t="s">
        <v>0</v>
      </c>
    </row>
    <row r="35" spans="1:10" ht="14.4" customHeight="1" x14ac:dyDescent="0.3">
      <c r="A35" s="729" t="s">
        <v>586</v>
      </c>
      <c r="B35" s="730" t="s">
        <v>3540</v>
      </c>
      <c r="C35" s="731">
        <v>0</v>
      </c>
      <c r="D35" s="731">
        <v>3.5323200000000003</v>
      </c>
      <c r="E35" s="731"/>
      <c r="F35" s="731">
        <v>2.2021200000000003</v>
      </c>
      <c r="G35" s="731">
        <v>1</v>
      </c>
      <c r="H35" s="731">
        <v>1.2021200000000003</v>
      </c>
      <c r="I35" s="732">
        <v>2.2021200000000003</v>
      </c>
      <c r="J35" s="733" t="s">
        <v>1</v>
      </c>
    </row>
    <row r="36" spans="1:10" ht="14.4" customHeight="1" x14ac:dyDescent="0.3">
      <c r="A36" s="729" t="s">
        <v>586</v>
      </c>
      <c r="B36" s="730" t="s">
        <v>3541</v>
      </c>
      <c r="C36" s="731">
        <v>0</v>
      </c>
      <c r="D36" s="731">
        <v>0</v>
      </c>
      <c r="E36" s="731"/>
      <c r="F36" s="731">
        <v>0.10768999999999999</v>
      </c>
      <c r="G36" s="731">
        <v>0</v>
      </c>
      <c r="H36" s="731">
        <v>0.10768999999999999</v>
      </c>
      <c r="I36" s="732" t="s">
        <v>567</v>
      </c>
      <c r="J36" s="733" t="s">
        <v>1</v>
      </c>
    </row>
    <row r="37" spans="1:10" ht="14.4" customHeight="1" x14ac:dyDescent="0.3">
      <c r="A37" s="729" t="s">
        <v>586</v>
      </c>
      <c r="B37" s="730" t="s">
        <v>3542</v>
      </c>
      <c r="C37" s="731">
        <v>0</v>
      </c>
      <c r="D37" s="731">
        <v>57.248699999999999</v>
      </c>
      <c r="E37" s="731"/>
      <c r="F37" s="731">
        <v>48.489879999999999</v>
      </c>
      <c r="G37" s="731">
        <v>41</v>
      </c>
      <c r="H37" s="731">
        <v>7.4898799999999994</v>
      </c>
      <c r="I37" s="732">
        <v>1.18268</v>
      </c>
      <c r="J37" s="733" t="s">
        <v>1</v>
      </c>
    </row>
    <row r="38" spans="1:10" ht="14.4" customHeight="1" x14ac:dyDescent="0.3">
      <c r="A38" s="729" t="s">
        <v>586</v>
      </c>
      <c r="B38" s="730" t="s">
        <v>3543</v>
      </c>
      <c r="C38" s="731">
        <v>0</v>
      </c>
      <c r="D38" s="731">
        <v>65.636880000000005</v>
      </c>
      <c r="E38" s="731"/>
      <c r="F38" s="731">
        <v>147.10232999999997</v>
      </c>
      <c r="G38" s="731">
        <v>146</v>
      </c>
      <c r="H38" s="731">
        <v>1.1023299999999665</v>
      </c>
      <c r="I38" s="732">
        <v>1.0075502054794518</v>
      </c>
      <c r="J38" s="733" t="s">
        <v>1</v>
      </c>
    </row>
    <row r="39" spans="1:10" ht="14.4" customHeight="1" x14ac:dyDescent="0.3">
      <c r="A39" s="729" t="s">
        <v>586</v>
      </c>
      <c r="B39" s="730" t="s">
        <v>3544</v>
      </c>
      <c r="C39" s="731">
        <v>0</v>
      </c>
      <c r="D39" s="731">
        <v>6.1360000000000001</v>
      </c>
      <c r="E39" s="731"/>
      <c r="F39" s="731">
        <v>11.181100000000001</v>
      </c>
      <c r="G39" s="731">
        <v>9</v>
      </c>
      <c r="H39" s="731">
        <v>2.1811000000000007</v>
      </c>
      <c r="I39" s="732">
        <v>1.2423444444444445</v>
      </c>
      <c r="J39" s="733" t="s">
        <v>1</v>
      </c>
    </row>
    <row r="40" spans="1:10" ht="14.4" customHeight="1" x14ac:dyDescent="0.3">
      <c r="A40" s="729" t="s">
        <v>586</v>
      </c>
      <c r="B40" s="730" t="s">
        <v>3546</v>
      </c>
      <c r="C40" s="731">
        <v>0</v>
      </c>
      <c r="D40" s="731">
        <v>2.1819999999999999</v>
      </c>
      <c r="E40" s="731"/>
      <c r="F40" s="731">
        <v>2.5310000000000001</v>
      </c>
      <c r="G40" s="731">
        <v>1</v>
      </c>
      <c r="H40" s="731">
        <v>1.5310000000000001</v>
      </c>
      <c r="I40" s="732">
        <v>2.5310000000000001</v>
      </c>
      <c r="J40" s="733" t="s">
        <v>1</v>
      </c>
    </row>
    <row r="41" spans="1:10" ht="14.4" customHeight="1" x14ac:dyDescent="0.3">
      <c r="A41" s="729" t="s">
        <v>586</v>
      </c>
      <c r="B41" s="730" t="s">
        <v>3547</v>
      </c>
      <c r="C41" s="731">
        <v>0</v>
      </c>
      <c r="D41" s="731">
        <v>22.714299999999998</v>
      </c>
      <c r="E41" s="731"/>
      <c r="F41" s="731">
        <v>51.100999999999999</v>
      </c>
      <c r="G41" s="731">
        <v>19</v>
      </c>
      <c r="H41" s="731">
        <v>32.100999999999999</v>
      </c>
      <c r="I41" s="732">
        <v>2.6895263157894735</v>
      </c>
      <c r="J41" s="733" t="s">
        <v>1</v>
      </c>
    </row>
    <row r="42" spans="1:10" ht="14.4" customHeight="1" x14ac:dyDescent="0.3">
      <c r="A42" s="729" t="s">
        <v>586</v>
      </c>
      <c r="B42" s="730" t="s">
        <v>3549</v>
      </c>
      <c r="C42" s="731">
        <v>0</v>
      </c>
      <c r="D42" s="731">
        <v>0.59894999999999998</v>
      </c>
      <c r="E42" s="731"/>
      <c r="F42" s="731">
        <v>0.23960999999999999</v>
      </c>
      <c r="G42" s="731">
        <v>0</v>
      </c>
      <c r="H42" s="731">
        <v>0.23960999999999999</v>
      </c>
      <c r="I42" s="732" t="s">
        <v>567</v>
      </c>
      <c r="J42" s="733" t="s">
        <v>1</v>
      </c>
    </row>
    <row r="43" spans="1:10" ht="14.4" customHeight="1" x14ac:dyDescent="0.3">
      <c r="A43" s="729" t="s">
        <v>586</v>
      </c>
      <c r="B43" s="730" t="s">
        <v>3550</v>
      </c>
      <c r="C43" s="731">
        <v>0</v>
      </c>
      <c r="D43" s="731">
        <v>0.74520000000000008</v>
      </c>
      <c r="E43" s="731"/>
      <c r="F43" s="731">
        <v>0</v>
      </c>
      <c r="G43" s="731">
        <v>0</v>
      </c>
      <c r="H43" s="731">
        <v>0</v>
      </c>
      <c r="I43" s="732" t="s">
        <v>567</v>
      </c>
      <c r="J43" s="733" t="s">
        <v>1</v>
      </c>
    </row>
    <row r="44" spans="1:10" ht="14.4" customHeight="1" x14ac:dyDescent="0.3">
      <c r="A44" s="729" t="s">
        <v>586</v>
      </c>
      <c r="B44" s="730" t="s">
        <v>588</v>
      </c>
      <c r="C44" s="731">
        <v>0</v>
      </c>
      <c r="D44" s="731">
        <v>158.79435000000001</v>
      </c>
      <c r="E44" s="731"/>
      <c r="F44" s="731">
        <v>262.95472999999998</v>
      </c>
      <c r="G44" s="731">
        <v>217</v>
      </c>
      <c r="H44" s="731">
        <v>45.954729999999984</v>
      </c>
      <c r="I44" s="732">
        <v>1.2117729493087557</v>
      </c>
      <c r="J44" s="733" t="s">
        <v>581</v>
      </c>
    </row>
    <row r="45" spans="1:10" ht="14.4" customHeight="1" x14ac:dyDescent="0.3">
      <c r="A45" s="729" t="s">
        <v>567</v>
      </c>
      <c r="B45" s="730" t="s">
        <v>567</v>
      </c>
      <c r="C45" s="731" t="s">
        <v>567</v>
      </c>
      <c r="D45" s="731" t="s">
        <v>567</v>
      </c>
      <c r="E45" s="731"/>
      <c r="F45" s="731" t="s">
        <v>567</v>
      </c>
      <c r="G45" s="731" t="s">
        <v>567</v>
      </c>
      <c r="H45" s="731" t="s">
        <v>567</v>
      </c>
      <c r="I45" s="732" t="s">
        <v>567</v>
      </c>
      <c r="J45" s="733" t="s">
        <v>582</v>
      </c>
    </row>
    <row r="46" spans="1:10" ht="14.4" customHeight="1" x14ac:dyDescent="0.3">
      <c r="A46" s="729" t="s">
        <v>583</v>
      </c>
      <c r="B46" s="730" t="s">
        <v>584</v>
      </c>
      <c r="C46" s="731" t="s">
        <v>567</v>
      </c>
      <c r="D46" s="731" t="s">
        <v>567</v>
      </c>
      <c r="E46" s="731"/>
      <c r="F46" s="731" t="s">
        <v>567</v>
      </c>
      <c r="G46" s="731" t="s">
        <v>567</v>
      </c>
      <c r="H46" s="731" t="s">
        <v>567</v>
      </c>
      <c r="I46" s="732" t="s">
        <v>567</v>
      </c>
      <c r="J46" s="733" t="s">
        <v>0</v>
      </c>
    </row>
    <row r="47" spans="1:10" ht="14.4" customHeight="1" x14ac:dyDescent="0.3">
      <c r="A47" s="729" t="s">
        <v>583</v>
      </c>
      <c r="B47" s="730" t="s">
        <v>3542</v>
      </c>
      <c r="C47" s="731">
        <v>9.0120000000000006E-2</v>
      </c>
      <c r="D47" s="731">
        <v>0</v>
      </c>
      <c r="E47" s="731"/>
      <c r="F47" s="731">
        <v>3.5549999999999998E-2</v>
      </c>
      <c r="G47" s="731">
        <v>0</v>
      </c>
      <c r="H47" s="731">
        <v>3.5549999999999998E-2</v>
      </c>
      <c r="I47" s="732" t="s">
        <v>567</v>
      </c>
      <c r="J47" s="733" t="s">
        <v>1</v>
      </c>
    </row>
    <row r="48" spans="1:10" ht="14.4" customHeight="1" x14ac:dyDescent="0.3">
      <c r="A48" s="729" t="s">
        <v>583</v>
      </c>
      <c r="B48" s="730" t="s">
        <v>3543</v>
      </c>
      <c r="C48" s="731">
        <v>5.4308400000000008</v>
      </c>
      <c r="D48" s="731">
        <v>6.8570800000000007</v>
      </c>
      <c r="E48" s="731"/>
      <c r="F48" s="731">
        <v>2.72499</v>
      </c>
      <c r="G48" s="731">
        <v>4</v>
      </c>
      <c r="H48" s="731">
        <v>-1.27501</v>
      </c>
      <c r="I48" s="732">
        <v>0.68124750000000001</v>
      </c>
      <c r="J48" s="733" t="s">
        <v>1</v>
      </c>
    </row>
    <row r="49" spans="1:10" ht="14.4" customHeight="1" x14ac:dyDescent="0.3">
      <c r="A49" s="729" t="s">
        <v>583</v>
      </c>
      <c r="B49" s="730" t="s">
        <v>3544</v>
      </c>
      <c r="C49" s="731">
        <v>1.3614999999999999</v>
      </c>
      <c r="D49" s="731">
        <v>2.4394</v>
      </c>
      <c r="E49" s="731"/>
      <c r="F49" s="731">
        <v>2.0329999999999999</v>
      </c>
      <c r="G49" s="731">
        <v>2</v>
      </c>
      <c r="H49" s="731">
        <v>3.2999999999999918E-2</v>
      </c>
      <c r="I49" s="732">
        <v>1.0165</v>
      </c>
      <c r="J49" s="733" t="s">
        <v>1</v>
      </c>
    </row>
    <row r="50" spans="1:10" ht="14.4" customHeight="1" x14ac:dyDescent="0.3">
      <c r="A50" s="729" t="s">
        <v>583</v>
      </c>
      <c r="B50" s="730" t="s">
        <v>3545</v>
      </c>
      <c r="C50" s="731">
        <v>0</v>
      </c>
      <c r="D50" s="731">
        <v>0</v>
      </c>
      <c r="E50" s="731"/>
      <c r="F50" s="731">
        <v>0</v>
      </c>
      <c r="G50" s="731">
        <v>0</v>
      </c>
      <c r="H50" s="731">
        <v>0</v>
      </c>
      <c r="I50" s="732" t="s">
        <v>567</v>
      </c>
      <c r="J50" s="733" t="s">
        <v>1</v>
      </c>
    </row>
    <row r="51" spans="1:10" ht="14.4" customHeight="1" x14ac:dyDescent="0.3">
      <c r="A51" s="729" t="s">
        <v>583</v>
      </c>
      <c r="B51" s="730" t="s">
        <v>3546</v>
      </c>
      <c r="C51" s="731">
        <v>0.45600000000000002</v>
      </c>
      <c r="D51" s="731">
        <v>0.44600000000000001</v>
      </c>
      <c r="E51" s="731"/>
      <c r="F51" s="731">
        <v>0.23499999999999999</v>
      </c>
      <c r="G51" s="731">
        <v>0</v>
      </c>
      <c r="H51" s="731">
        <v>0.23499999999999999</v>
      </c>
      <c r="I51" s="732" t="s">
        <v>567</v>
      </c>
      <c r="J51" s="733" t="s">
        <v>1</v>
      </c>
    </row>
    <row r="52" spans="1:10" ht="14.4" customHeight="1" x14ac:dyDescent="0.3">
      <c r="A52" s="729" t="s">
        <v>583</v>
      </c>
      <c r="B52" s="730" t="s">
        <v>3547</v>
      </c>
      <c r="C52" s="731">
        <v>0</v>
      </c>
      <c r="D52" s="731">
        <v>0.252</v>
      </c>
      <c r="E52" s="731"/>
      <c r="F52" s="731">
        <v>0.252</v>
      </c>
      <c r="G52" s="731">
        <v>0</v>
      </c>
      <c r="H52" s="731">
        <v>0.252</v>
      </c>
      <c r="I52" s="732" t="s">
        <v>567</v>
      </c>
      <c r="J52" s="733" t="s">
        <v>1</v>
      </c>
    </row>
    <row r="53" spans="1:10" ht="14.4" customHeight="1" x14ac:dyDescent="0.3">
      <c r="A53" s="729" t="s">
        <v>583</v>
      </c>
      <c r="B53" s="730" t="s">
        <v>585</v>
      </c>
      <c r="C53" s="731">
        <v>7.3384600000000004</v>
      </c>
      <c r="D53" s="731">
        <v>9.9944800000000011</v>
      </c>
      <c r="E53" s="731"/>
      <c r="F53" s="731">
        <v>5.2805400000000002</v>
      </c>
      <c r="G53" s="731">
        <v>8</v>
      </c>
      <c r="H53" s="731">
        <v>-2.7194599999999998</v>
      </c>
      <c r="I53" s="732">
        <v>0.66006750000000003</v>
      </c>
      <c r="J53" s="733" t="s">
        <v>581</v>
      </c>
    </row>
    <row r="54" spans="1:10" ht="14.4" customHeight="1" x14ac:dyDescent="0.3">
      <c r="A54" s="729" t="s">
        <v>567</v>
      </c>
      <c r="B54" s="730" t="s">
        <v>567</v>
      </c>
      <c r="C54" s="731" t="s">
        <v>567</v>
      </c>
      <c r="D54" s="731" t="s">
        <v>567</v>
      </c>
      <c r="E54" s="731"/>
      <c r="F54" s="731" t="s">
        <v>567</v>
      </c>
      <c r="G54" s="731" t="s">
        <v>567</v>
      </c>
      <c r="H54" s="731" t="s">
        <v>567</v>
      </c>
      <c r="I54" s="732" t="s">
        <v>567</v>
      </c>
      <c r="J54" s="733" t="s">
        <v>582</v>
      </c>
    </row>
    <row r="55" spans="1:10" ht="14.4" customHeight="1" x14ac:dyDescent="0.3">
      <c r="A55" s="729" t="s">
        <v>565</v>
      </c>
      <c r="B55" s="730" t="s">
        <v>576</v>
      </c>
      <c r="C55" s="731">
        <v>333.98167000000007</v>
      </c>
      <c r="D55" s="731">
        <v>592.97104999999988</v>
      </c>
      <c r="E55" s="731"/>
      <c r="F55" s="731">
        <v>558.81726999999989</v>
      </c>
      <c r="G55" s="731">
        <v>514</v>
      </c>
      <c r="H55" s="731">
        <v>44.817269999999894</v>
      </c>
      <c r="I55" s="732">
        <v>1.0871931322957196</v>
      </c>
      <c r="J55" s="733" t="s">
        <v>577</v>
      </c>
    </row>
  </sheetData>
  <mergeCells count="3">
    <mergeCell ref="A1:I1"/>
    <mergeCell ref="F3:I3"/>
    <mergeCell ref="C4:D4"/>
  </mergeCells>
  <conditionalFormatting sqref="F18 F56:F65537">
    <cfRule type="cellIs" dxfId="41" priority="18" stopIfTrue="1" operator="greaterThan">
      <formula>1</formula>
    </cfRule>
  </conditionalFormatting>
  <conditionalFormatting sqref="H5:H17">
    <cfRule type="expression" dxfId="40" priority="14">
      <formula>$H5&gt;0</formula>
    </cfRule>
  </conditionalFormatting>
  <conditionalFormatting sqref="I5:I17">
    <cfRule type="expression" dxfId="39" priority="15">
      <formula>$I5&gt;1</formula>
    </cfRule>
  </conditionalFormatting>
  <conditionalFormatting sqref="B5:B17">
    <cfRule type="expression" dxfId="38" priority="11">
      <formula>OR($J5="NS",$J5="SumaNS",$J5="Účet")</formula>
    </cfRule>
  </conditionalFormatting>
  <conditionalFormatting sqref="F5:I17 B5:D17">
    <cfRule type="expression" dxfId="37" priority="17">
      <formula>AND($J5&lt;&gt;"",$J5&lt;&gt;"mezeraKL")</formula>
    </cfRule>
  </conditionalFormatting>
  <conditionalFormatting sqref="B5:D17 F5:I17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5" priority="13">
      <formula>OR($J5="SumaNS",$J5="NS")</formula>
    </cfRule>
  </conditionalFormatting>
  <conditionalFormatting sqref="A5:A17">
    <cfRule type="expression" dxfId="34" priority="9">
      <formula>AND($J5&lt;&gt;"mezeraKL",$J5&lt;&gt;"")</formula>
    </cfRule>
  </conditionalFormatting>
  <conditionalFormatting sqref="A5:A17">
    <cfRule type="expression" dxfId="33" priority="10">
      <formula>AND($J5&lt;&gt;"",$J5&lt;&gt;"mezeraKL")</formula>
    </cfRule>
  </conditionalFormatting>
  <conditionalFormatting sqref="H19:H55">
    <cfRule type="expression" dxfId="32" priority="6">
      <formula>$H19&gt;0</formula>
    </cfRule>
  </conditionalFormatting>
  <conditionalFormatting sqref="A19:A55">
    <cfRule type="expression" dxfId="31" priority="5">
      <formula>AND($J19&lt;&gt;"mezeraKL",$J19&lt;&gt;"")</formula>
    </cfRule>
  </conditionalFormatting>
  <conditionalFormatting sqref="I19:I55">
    <cfRule type="expression" dxfId="30" priority="7">
      <formula>$I19&gt;1</formula>
    </cfRule>
  </conditionalFormatting>
  <conditionalFormatting sqref="B19:B55">
    <cfRule type="expression" dxfId="29" priority="4">
      <formula>OR($J19="NS",$J19="SumaNS",$J19="Účet")</formula>
    </cfRule>
  </conditionalFormatting>
  <conditionalFormatting sqref="A19:D55 F19:I55">
    <cfRule type="expression" dxfId="28" priority="8">
      <formula>AND($J19&lt;&gt;"",$J19&lt;&gt;"mezeraKL")</formula>
    </cfRule>
  </conditionalFormatting>
  <conditionalFormatting sqref="B19:D55 F19:I55">
    <cfRule type="expression" dxfId="27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55 F19:I55">
    <cfRule type="expression" dxfId="26" priority="2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0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3935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2.6507127877843049</v>
      </c>
      <c r="J3" s="203">
        <f>SUBTOTAL(9,J5:J1048576)</f>
        <v>210828</v>
      </c>
      <c r="K3" s="204">
        <f>SUBTOTAL(9,K5:K1048576)</f>
        <v>558844.47562298947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565</v>
      </c>
      <c r="B5" s="825" t="s">
        <v>566</v>
      </c>
      <c r="C5" s="828" t="s">
        <v>578</v>
      </c>
      <c r="D5" s="862" t="s">
        <v>579</v>
      </c>
      <c r="E5" s="828" t="s">
        <v>3551</v>
      </c>
      <c r="F5" s="862" t="s">
        <v>3552</v>
      </c>
      <c r="G5" s="828" t="s">
        <v>3553</v>
      </c>
      <c r="H5" s="828" t="s">
        <v>3554</v>
      </c>
      <c r="I5" s="225">
        <v>147.18399658203126</v>
      </c>
      <c r="J5" s="225">
        <v>13</v>
      </c>
      <c r="K5" s="848">
        <v>1913.3699951171875</v>
      </c>
    </row>
    <row r="6" spans="1:11" ht="14.4" customHeight="1" x14ac:dyDescent="0.3">
      <c r="A6" s="831" t="s">
        <v>565</v>
      </c>
      <c r="B6" s="832" t="s">
        <v>566</v>
      </c>
      <c r="C6" s="835" t="s">
        <v>578</v>
      </c>
      <c r="D6" s="863" t="s">
        <v>579</v>
      </c>
      <c r="E6" s="835" t="s">
        <v>3551</v>
      </c>
      <c r="F6" s="863" t="s">
        <v>3552</v>
      </c>
      <c r="G6" s="835" t="s">
        <v>3555</v>
      </c>
      <c r="H6" s="835" t="s">
        <v>3556</v>
      </c>
      <c r="I6" s="849">
        <v>147.18199462890624</v>
      </c>
      <c r="J6" s="849">
        <v>13</v>
      </c>
      <c r="K6" s="850">
        <v>1913.3699645996094</v>
      </c>
    </row>
    <row r="7" spans="1:11" ht="14.4" customHeight="1" x14ac:dyDescent="0.3">
      <c r="A7" s="831" t="s">
        <v>565</v>
      </c>
      <c r="B7" s="832" t="s">
        <v>566</v>
      </c>
      <c r="C7" s="835" t="s">
        <v>578</v>
      </c>
      <c r="D7" s="863" t="s">
        <v>579</v>
      </c>
      <c r="E7" s="835" t="s">
        <v>3551</v>
      </c>
      <c r="F7" s="863" t="s">
        <v>3552</v>
      </c>
      <c r="G7" s="835" t="s">
        <v>3557</v>
      </c>
      <c r="H7" s="835" t="s">
        <v>3558</v>
      </c>
      <c r="I7" s="849">
        <v>141.58000183105469</v>
      </c>
      <c r="J7" s="849">
        <v>1</v>
      </c>
      <c r="K7" s="850">
        <v>141.58000183105469</v>
      </c>
    </row>
    <row r="8" spans="1:11" ht="14.4" customHeight="1" x14ac:dyDescent="0.3">
      <c r="A8" s="831" t="s">
        <v>565</v>
      </c>
      <c r="B8" s="832" t="s">
        <v>566</v>
      </c>
      <c r="C8" s="835" t="s">
        <v>578</v>
      </c>
      <c r="D8" s="863" t="s">
        <v>579</v>
      </c>
      <c r="E8" s="835" t="s">
        <v>3551</v>
      </c>
      <c r="F8" s="863" t="s">
        <v>3552</v>
      </c>
      <c r="G8" s="835" t="s">
        <v>3559</v>
      </c>
      <c r="H8" s="835" t="s">
        <v>3560</v>
      </c>
      <c r="I8" s="849">
        <v>104.3547202127333</v>
      </c>
      <c r="J8" s="849">
        <v>1</v>
      </c>
      <c r="K8" s="850">
        <v>104.3547202127333</v>
      </c>
    </row>
    <row r="9" spans="1:11" ht="14.4" customHeight="1" x14ac:dyDescent="0.3">
      <c r="A9" s="831" t="s">
        <v>565</v>
      </c>
      <c r="B9" s="832" t="s">
        <v>566</v>
      </c>
      <c r="C9" s="835" t="s">
        <v>578</v>
      </c>
      <c r="D9" s="863" t="s">
        <v>579</v>
      </c>
      <c r="E9" s="835" t="s">
        <v>3561</v>
      </c>
      <c r="F9" s="863" t="s">
        <v>3562</v>
      </c>
      <c r="G9" s="835" t="s">
        <v>3563</v>
      </c>
      <c r="H9" s="835" t="s">
        <v>3564</v>
      </c>
      <c r="I9" s="849">
        <v>4.0999999046325684</v>
      </c>
      <c r="J9" s="849">
        <v>100</v>
      </c>
      <c r="K9" s="850">
        <v>410</v>
      </c>
    </row>
    <row r="10" spans="1:11" ht="14.4" customHeight="1" x14ac:dyDescent="0.3">
      <c r="A10" s="831" t="s">
        <v>565</v>
      </c>
      <c r="B10" s="832" t="s">
        <v>566</v>
      </c>
      <c r="C10" s="835" t="s">
        <v>578</v>
      </c>
      <c r="D10" s="863" t="s">
        <v>579</v>
      </c>
      <c r="E10" s="835" t="s">
        <v>3561</v>
      </c>
      <c r="F10" s="863" t="s">
        <v>3562</v>
      </c>
      <c r="G10" s="835" t="s">
        <v>3565</v>
      </c>
      <c r="H10" s="835" t="s">
        <v>3566</v>
      </c>
      <c r="I10" s="849">
        <v>6.2399997711181641</v>
      </c>
      <c r="J10" s="849">
        <v>100</v>
      </c>
      <c r="K10" s="850">
        <v>624</v>
      </c>
    </row>
    <row r="11" spans="1:11" ht="14.4" customHeight="1" x14ac:dyDescent="0.3">
      <c r="A11" s="831" t="s">
        <v>565</v>
      </c>
      <c r="B11" s="832" t="s">
        <v>566</v>
      </c>
      <c r="C11" s="835" t="s">
        <v>578</v>
      </c>
      <c r="D11" s="863" t="s">
        <v>579</v>
      </c>
      <c r="E11" s="835" t="s">
        <v>3561</v>
      </c>
      <c r="F11" s="863" t="s">
        <v>3562</v>
      </c>
      <c r="G11" s="835" t="s">
        <v>3567</v>
      </c>
      <c r="H11" s="835" t="s">
        <v>3568</v>
      </c>
      <c r="I11" s="849">
        <v>9.0150003433227539</v>
      </c>
      <c r="J11" s="849">
        <v>40</v>
      </c>
      <c r="K11" s="850">
        <v>360.59999084472656</v>
      </c>
    </row>
    <row r="12" spans="1:11" ht="14.4" customHeight="1" x14ac:dyDescent="0.3">
      <c r="A12" s="831" t="s">
        <v>565</v>
      </c>
      <c r="B12" s="832" t="s">
        <v>566</v>
      </c>
      <c r="C12" s="835" t="s">
        <v>578</v>
      </c>
      <c r="D12" s="863" t="s">
        <v>579</v>
      </c>
      <c r="E12" s="835" t="s">
        <v>3561</v>
      </c>
      <c r="F12" s="863" t="s">
        <v>3562</v>
      </c>
      <c r="G12" s="835" t="s">
        <v>3569</v>
      </c>
      <c r="H12" s="835" t="s">
        <v>3570</v>
      </c>
      <c r="I12" s="849">
        <v>8.5900001525878906</v>
      </c>
      <c r="J12" s="849">
        <v>20</v>
      </c>
      <c r="K12" s="850">
        <v>171.80000305175781</v>
      </c>
    </row>
    <row r="13" spans="1:11" ht="14.4" customHeight="1" x14ac:dyDescent="0.3">
      <c r="A13" s="831" t="s">
        <v>565</v>
      </c>
      <c r="B13" s="832" t="s">
        <v>566</v>
      </c>
      <c r="C13" s="835" t="s">
        <v>578</v>
      </c>
      <c r="D13" s="863" t="s">
        <v>579</v>
      </c>
      <c r="E13" s="835" t="s">
        <v>3561</v>
      </c>
      <c r="F13" s="863" t="s">
        <v>3562</v>
      </c>
      <c r="G13" s="835" t="s">
        <v>3571</v>
      </c>
      <c r="H13" s="835" t="s">
        <v>3572</v>
      </c>
      <c r="I13" s="849">
        <v>13.042000007629394</v>
      </c>
      <c r="J13" s="849">
        <v>80</v>
      </c>
      <c r="K13" s="850">
        <v>1043.6399841308594</v>
      </c>
    </row>
    <row r="14" spans="1:11" ht="14.4" customHeight="1" x14ac:dyDescent="0.3">
      <c r="A14" s="831" t="s">
        <v>565</v>
      </c>
      <c r="B14" s="832" t="s">
        <v>566</v>
      </c>
      <c r="C14" s="835" t="s">
        <v>578</v>
      </c>
      <c r="D14" s="863" t="s">
        <v>579</v>
      </c>
      <c r="E14" s="835" t="s">
        <v>3561</v>
      </c>
      <c r="F14" s="863" t="s">
        <v>3562</v>
      </c>
      <c r="G14" s="835" t="s">
        <v>3573</v>
      </c>
      <c r="H14" s="835" t="s">
        <v>3574</v>
      </c>
      <c r="I14" s="849">
        <v>0.43999999761581421</v>
      </c>
      <c r="J14" s="849">
        <v>3000</v>
      </c>
      <c r="K14" s="850">
        <v>1320</v>
      </c>
    </row>
    <row r="15" spans="1:11" ht="14.4" customHeight="1" x14ac:dyDescent="0.3">
      <c r="A15" s="831" t="s">
        <v>565</v>
      </c>
      <c r="B15" s="832" t="s">
        <v>566</v>
      </c>
      <c r="C15" s="835" t="s">
        <v>578</v>
      </c>
      <c r="D15" s="863" t="s">
        <v>579</v>
      </c>
      <c r="E15" s="835" t="s">
        <v>3561</v>
      </c>
      <c r="F15" s="863" t="s">
        <v>3562</v>
      </c>
      <c r="G15" s="835" t="s">
        <v>3575</v>
      </c>
      <c r="H15" s="835" t="s">
        <v>3576</v>
      </c>
      <c r="I15" s="849">
        <v>0.62999999523162842</v>
      </c>
      <c r="J15" s="849">
        <v>1100</v>
      </c>
      <c r="K15" s="850">
        <v>693</v>
      </c>
    </row>
    <row r="16" spans="1:11" ht="14.4" customHeight="1" x14ac:dyDescent="0.3">
      <c r="A16" s="831" t="s">
        <v>565</v>
      </c>
      <c r="B16" s="832" t="s">
        <v>566</v>
      </c>
      <c r="C16" s="835" t="s">
        <v>578</v>
      </c>
      <c r="D16" s="863" t="s">
        <v>579</v>
      </c>
      <c r="E16" s="835" t="s">
        <v>3561</v>
      </c>
      <c r="F16" s="863" t="s">
        <v>3562</v>
      </c>
      <c r="G16" s="835" t="s">
        <v>3577</v>
      </c>
      <c r="H16" s="835" t="s">
        <v>3578</v>
      </c>
      <c r="I16" s="849">
        <v>1.2883332967758179</v>
      </c>
      <c r="J16" s="849">
        <v>1200</v>
      </c>
      <c r="K16" s="850">
        <v>1547.3399991989136</v>
      </c>
    </row>
    <row r="17" spans="1:11" ht="14.4" customHeight="1" x14ac:dyDescent="0.3">
      <c r="A17" s="831" t="s">
        <v>565</v>
      </c>
      <c r="B17" s="832" t="s">
        <v>566</v>
      </c>
      <c r="C17" s="835" t="s">
        <v>578</v>
      </c>
      <c r="D17" s="863" t="s">
        <v>579</v>
      </c>
      <c r="E17" s="835" t="s">
        <v>3561</v>
      </c>
      <c r="F17" s="863" t="s">
        <v>3562</v>
      </c>
      <c r="G17" s="835" t="s">
        <v>3579</v>
      </c>
      <c r="H17" s="835" t="s">
        <v>3580</v>
      </c>
      <c r="I17" s="849">
        <v>164.22000122070312</v>
      </c>
      <c r="J17" s="849">
        <v>10</v>
      </c>
      <c r="K17" s="850">
        <v>1642.2000122070312</v>
      </c>
    </row>
    <row r="18" spans="1:11" ht="14.4" customHeight="1" x14ac:dyDescent="0.3">
      <c r="A18" s="831" t="s">
        <v>565</v>
      </c>
      <c r="B18" s="832" t="s">
        <v>566</v>
      </c>
      <c r="C18" s="835" t="s">
        <v>578</v>
      </c>
      <c r="D18" s="863" t="s">
        <v>579</v>
      </c>
      <c r="E18" s="835" t="s">
        <v>3561</v>
      </c>
      <c r="F18" s="863" t="s">
        <v>3562</v>
      </c>
      <c r="G18" s="835" t="s">
        <v>3581</v>
      </c>
      <c r="H18" s="835" t="s">
        <v>3582</v>
      </c>
      <c r="I18" s="849">
        <v>86.375</v>
      </c>
      <c r="J18" s="849">
        <v>20</v>
      </c>
      <c r="K18" s="850">
        <v>1727.5299682617187</v>
      </c>
    </row>
    <row r="19" spans="1:11" ht="14.4" customHeight="1" x14ac:dyDescent="0.3">
      <c r="A19" s="831" t="s">
        <v>565</v>
      </c>
      <c r="B19" s="832" t="s">
        <v>566</v>
      </c>
      <c r="C19" s="835" t="s">
        <v>578</v>
      </c>
      <c r="D19" s="863" t="s">
        <v>579</v>
      </c>
      <c r="E19" s="835" t="s">
        <v>3561</v>
      </c>
      <c r="F19" s="863" t="s">
        <v>3562</v>
      </c>
      <c r="G19" s="835" t="s">
        <v>3583</v>
      </c>
      <c r="H19" s="835" t="s">
        <v>3584</v>
      </c>
      <c r="I19" s="849">
        <v>2.4133334159851074</v>
      </c>
      <c r="J19" s="849">
        <v>250</v>
      </c>
      <c r="K19" s="850">
        <v>603</v>
      </c>
    </row>
    <row r="20" spans="1:11" ht="14.4" customHeight="1" x14ac:dyDescent="0.3">
      <c r="A20" s="831" t="s">
        <v>565</v>
      </c>
      <c r="B20" s="832" t="s">
        <v>566</v>
      </c>
      <c r="C20" s="835" t="s">
        <v>578</v>
      </c>
      <c r="D20" s="863" t="s">
        <v>579</v>
      </c>
      <c r="E20" s="835" t="s">
        <v>3561</v>
      </c>
      <c r="F20" s="863" t="s">
        <v>3562</v>
      </c>
      <c r="G20" s="835" t="s">
        <v>3585</v>
      </c>
      <c r="H20" s="835" t="s">
        <v>3586</v>
      </c>
      <c r="I20" s="849">
        <v>2.6650000810623169</v>
      </c>
      <c r="J20" s="849">
        <v>490</v>
      </c>
      <c r="K20" s="850">
        <v>1305.3399810791016</v>
      </c>
    </row>
    <row r="21" spans="1:11" ht="14.4" customHeight="1" x14ac:dyDescent="0.3">
      <c r="A21" s="831" t="s">
        <v>565</v>
      </c>
      <c r="B21" s="832" t="s">
        <v>566</v>
      </c>
      <c r="C21" s="835" t="s">
        <v>578</v>
      </c>
      <c r="D21" s="863" t="s">
        <v>579</v>
      </c>
      <c r="E21" s="835" t="s">
        <v>3561</v>
      </c>
      <c r="F21" s="863" t="s">
        <v>3562</v>
      </c>
      <c r="G21" s="835" t="s">
        <v>3587</v>
      </c>
      <c r="H21" s="835" t="s">
        <v>3588</v>
      </c>
      <c r="I21" s="849">
        <v>790.8800048828125</v>
      </c>
      <c r="J21" s="849">
        <v>4</v>
      </c>
      <c r="K21" s="850">
        <v>3163.52001953125</v>
      </c>
    </row>
    <row r="22" spans="1:11" ht="14.4" customHeight="1" x14ac:dyDescent="0.3">
      <c r="A22" s="831" t="s">
        <v>565</v>
      </c>
      <c r="B22" s="832" t="s">
        <v>566</v>
      </c>
      <c r="C22" s="835" t="s">
        <v>578</v>
      </c>
      <c r="D22" s="863" t="s">
        <v>579</v>
      </c>
      <c r="E22" s="835" t="s">
        <v>3561</v>
      </c>
      <c r="F22" s="863" t="s">
        <v>3562</v>
      </c>
      <c r="G22" s="835" t="s">
        <v>3589</v>
      </c>
      <c r="H22" s="835" t="s">
        <v>3590</v>
      </c>
      <c r="I22" s="849">
        <v>642.09002685546875</v>
      </c>
      <c r="J22" s="849">
        <v>1</v>
      </c>
      <c r="K22" s="850">
        <v>642.09002685546875</v>
      </c>
    </row>
    <row r="23" spans="1:11" ht="14.4" customHeight="1" x14ac:dyDescent="0.3">
      <c r="A23" s="831" t="s">
        <v>565</v>
      </c>
      <c r="B23" s="832" t="s">
        <v>566</v>
      </c>
      <c r="C23" s="835" t="s">
        <v>578</v>
      </c>
      <c r="D23" s="863" t="s">
        <v>579</v>
      </c>
      <c r="E23" s="835" t="s">
        <v>3561</v>
      </c>
      <c r="F23" s="863" t="s">
        <v>3562</v>
      </c>
      <c r="G23" s="835" t="s">
        <v>3591</v>
      </c>
      <c r="H23" s="835" t="s">
        <v>3592</v>
      </c>
      <c r="I23" s="849">
        <v>73.209999084472656</v>
      </c>
      <c r="J23" s="849">
        <v>40</v>
      </c>
      <c r="K23" s="850">
        <v>2928.47998046875</v>
      </c>
    </row>
    <row r="24" spans="1:11" ht="14.4" customHeight="1" x14ac:dyDescent="0.3">
      <c r="A24" s="831" t="s">
        <v>565</v>
      </c>
      <c r="B24" s="832" t="s">
        <v>566</v>
      </c>
      <c r="C24" s="835" t="s">
        <v>578</v>
      </c>
      <c r="D24" s="863" t="s">
        <v>579</v>
      </c>
      <c r="E24" s="835" t="s">
        <v>3561</v>
      </c>
      <c r="F24" s="863" t="s">
        <v>3562</v>
      </c>
      <c r="G24" s="835" t="s">
        <v>3593</v>
      </c>
      <c r="H24" s="835" t="s">
        <v>3594</v>
      </c>
      <c r="I24" s="849">
        <v>163.6459991455078</v>
      </c>
      <c r="J24" s="849">
        <v>6</v>
      </c>
      <c r="K24" s="850">
        <v>973.20001220703125</v>
      </c>
    </row>
    <row r="25" spans="1:11" ht="14.4" customHeight="1" x14ac:dyDescent="0.3">
      <c r="A25" s="831" t="s">
        <v>565</v>
      </c>
      <c r="B25" s="832" t="s">
        <v>566</v>
      </c>
      <c r="C25" s="835" t="s">
        <v>578</v>
      </c>
      <c r="D25" s="863" t="s">
        <v>579</v>
      </c>
      <c r="E25" s="835" t="s">
        <v>3561</v>
      </c>
      <c r="F25" s="863" t="s">
        <v>3562</v>
      </c>
      <c r="G25" s="835" t="s">
        <v>3595</v>
      </c>
      <c r="H25" s="835" t="s">
        <v>3596</v>
      </c>
      <c r="I25" s="849">
        <v>30.173333485921223</v>
      </c>
      <c r="J25" s="849">
        <v>75</v>
      </c>
      <c r="K25" s="850">
        <v>2263</v>
      </c>
    </row>
    <row r="26" spans="1:11" ht="14.4" customHeight="1" x14ac:dyDescent="0.3">
      <c r="A26" s="831" t="s">
        <v>565</v>
      </c>
      <c r="B26" s="832" t="s">
        <v>566</v>
      </c>
      <c r="C26" s="835" t="s">
        <v>578</v>
      </c>
      <c r="D26" s="863" t="s">
        <v>579</v>
      </c>
      <c r="E26" s="835" t="s">
        <v>3561</v>
      </c>
      <c r="F26" s="863" t="s">
        <v>3562</v>
      </c>
      <c r="G26" s="835" t="s">
        <v>3597</v>
      </c>
      <c r="H26" s="835" t="s">
        <v>3598</v>
      </c>
      <c r="I26" s="849">
        <v>5.273333390553792</v>
      </c>
      <c r="J26" s="849">
        <v>230</v>
      </c>
      <c r="K26" s="850">
        <v>1212.7000122070312</v>
      </c>
    </row>
    <row r="27" spans="1:11" ht="14.4" customHeight="1" x14ac:dyDescent="0.3">
      <c r="A27" s="831" t="s">
        <v>565</v>
      </c>
      <c r="B27" s="832" t="s">
        <v>566</v>
      </c>
      <c r="C27" s="835" t="s">
        <v>578</v>
      </c>
      <c r="D27" s="863" t="s">
        <v>579</v>
      </c>
      <c r="E27" s="835" t="s">
        <v>3561</v>
      </c>
      <c r="F27" s="863" t="s">
        <v>3562</v>
      </c>
      <c r="G27" s="835" t="s">
        <v>3599</v>
      </c>
      <c r="H27" s="835" t="s">
        <v>3600</v>
      </c>
      <c r="I27" s="849">
        <v>4.7899999618530273</v>
      </c>
      <c r="J27" s="849">
        <v>144</v>
      </c>
      <c r="K27" s="850">
        <v>689.8800048828125</v>
      </c>
    </row>
    <row r="28" spans="1:11" ht="14.4" customHeight="1" x14ac:dyDescent="0.3">
      <c r="A28" s="831" t="s">
        <v>565</v>
      </c>
      <c r="B28" s="832" t="s">
        <v>566</v>
      </c>
      <c r="C28" s="835" t="s">
        <v>578</v>
      </c>
      <c r="D28" s="863" t="s">
        <v>579</v>
      </c>
      <c r="E28" s="835" t="s">
        <v>3561</v>
      </c>
      <c r="F28" s="863" t="s">
        <v>3562</v>
      </c>
      <c r="G28" s="835" t="s">
        <v>3601</v>
      </c>
      <c r="H28" s="835" t="s">
        <v>3602</v>
      </c>
      <c r="I28" s="849">
        <v>123.19000244140625</v>
      </c>
      <c r="J28" s="849">
        <v>10</v>
      </c>
      <c r="K28" s="850">
        <v>1231.8800048828125</v>
      </c>
    </row>
    <row r="29" spans="1:11" ht="14.4" customHeight="1" x14ac:dyDescent="0.3">
      <c r="A29" s="831" t="s">
        <v>565</v>
      </c>
      <c r="B29" s="832" t="s">
        <v>566</v>
      </c>
      <c r="C29" s="835" t="s">
        <v>578</v>
      </c>
      <c r="D29" s="863" t="s">
        <v>579</v>
      </c>
      <c r="E29" s="835" t="s">
        <v>3561</v>
      </c>
      <c r="F29" s="863" t="s">
        <v>3562</v>
      </c>
      <c r="G29" s="835" t="s">
        <v>3603</v>
      </c>
      <c r="H29" s="835" t="s">
        <v>3604</v>
      </c>
      <c r="I29" s="849">
        <v>129.25999450683594</v>
      </c>
      <c r="J29" s="849">
        <v>50</v>
      </c>
      <c r="K29" s="850">
        <v>6462.9998779296875</v>
      </c>
    </row>
    <row r="30" spans="1:11" ht="14.4" customHeight="1" x14ac:dyDescent="0.3">
      <c r="A30" s="831" t="s">
        <v>565</v>
      </c>
      <c r="B30" s="832" t="s">
        <v>566</v>
      </c>
      <c r="C30" s="835" t="s">
        <v>578</v>
      </c>
      <c r="D30" s="863" t="s">
        <v>579</v>
      </c>
      <c r="E30" s="835" t="s">
        <v>3561</v>
      </c>
      <c r="F30" s="863" t="s">
        <v>3562</v>
      </c>
      <c r="G30" s="835" t="s">
        <v>3605</v>
      </c>
      <c r="H30" s="835" t="s">
        <v>3606</v>
      </c>
      <c r="I30" s="849">
        <v>251.59333292643228</v>
      </c>
      <c r="J30" s="849">
        <v>45</v>
      </c>
      <c r="K30" s="850">
        <v>9907.7501220703125</v>
      </c>
    </row>
    <row r="31" spans="1:11" ht="14.4" customHeight="1" x14ac:dyDescent="0.3">
      <c r="A31" s="831" t="s">
        <v>565</v>
      </c>
      <c r="B31" s="832" t="s">
        <v>566</v>
      </c>
      <c r="C31" s="835" t="s">
        <v>578</v>
      </c>
      <c r="D31" s="863" t="s">
        <v>579</v>
      </c>
      <c r="E31" s="835" t="s">
        <v>3561</v>
      </c>
      <c r="F31" s="863" t="s">
        <v>3562</v>
      </c>
      <c r="G31" s="835" t="s">
        <v>3607</v>
      </c>
      <c r="H31" s="835" t="s">
        <v>3608</v>
      </c>
      <c r="I31" s="849">
        <v>233.80000305175781</v>
      </c>
      <c r="J31" s="849">
        <v>15</v>
      </c>
      <c r="K31" s="850">
        <v>3507.010009765625</v>
      </c>
    </row>
    <row r="32" spans="1:11" ht="14.4" customHeight="1" x14ac:dyDescent="0.3">
      <c r="A32" s="831" t="s">
        <v>565</v>
      </c>
      <c r="B32" s="832" t="s">
        <v>566</v>
      </c>
      <c r="C32" s="835" t="s">
        <v>578</v>
      </c>
      <c r="D32" s="863" t="s">
        <v>579</v>
      </c>
      <c r="E32" s="835" t="s">
        <v>3561</v>
      </c>
      <c r="F32" s="863" t="s">
        <v>3562</v>
      </c>
      <c r="G32" s="835" t="s">
        <v>3609</v>
      </c>
      <c r="H32" s="835" t="s">
        <v>3610</v>
      </c>
      <c r="I32" s="849">
        <v>159.55000305175781</v>
      </c>
      <c r="J32" s="849">
        <v>60</v>
      </c>
      <c r="K32" s="850">
        <v>9573.06005859375</v>
      </c>
    </row>
    <row r="33" spans="1:11" ht="14.4" customHeight="1" x14ac:dyDescent="0.3">
      <c r="A33" s="831" t="s">
        <v>565</v>
      </c>
      <c r="B33" s="832" t="s">
        <v>566</v>
      </c>
      <c r="C33" s="835" t="s">
        <v>578</v>
      </c>
      <c r="D33" s="863" t="s">
        <v>579</v>
      </c>
      <c r="E33" s="835" t="s">
        <v>3561</v>
      </c>
      <c r="F33" s="863" t="s">
        <v>3562</v>
      </c>
      <c r="G33" s="835" t="s">
        <v>3611</v>
      </c>
      <c r="H33" s="835" t="s">
        <v>3612</v>
      </c>
      <c r="I33" s="849">
        <v>124.40750312805176</v>
      </c>
      <c r="J33" s="849">
        <v>25</v>
      </c>
      <c r="K33" s="850">
        <v>3110.169921875</v>
      </c>
    </row>
    <row r="34" spans="1:11" ht="14.4" customHeight="1" x14ac:dyDescent="0.3">
      <c r="A34" s="831" t="s">
        <v>565</v>
      </c>
      <c r="B34" s="832" t="s">
        <v>566</v>
      </c>
      <c r="C34" s="835" t="s">
        <v>578</v>
      </c>
      <c r="D34" s="863" t="s">
        <v>579</v>
      </c>
      <c r="E34" s="835" t="s">
        <v>3561</v>
      </c>
      <c r="F34" s="863" t="s">
        <v>3562</v>
      </c>
      <c r="G34" s="835" t="s">
        <v>3613</v>
      </c>
      <c r="H34" s="835" t="s">
        <v>3614</v>
      </c>
      <c r="I34" s="849">
        <v>139.16999816894531</v>
      </c>
      <c r="J34" s="849">
        <v>1</v>
      </c>
      <c r="K34" s="850">
        <v>139.16999816894531</v>
      </c>
    </row>
    <row r="35" spans="1:11" ht="14.4" customHeight="1" x14ac:dyDescent="0.3">
      <c r="A35" s="831" t="s">
        <v>565</v>
      </c>
      <c r="B35" s="832" t="s">
        <v>566</v>
      </c>
      <c r="C35" s="835" t="s">
        <v>578</v>
      </c>
      <c r="D35" s="863" t="s">
        <v>579</v>
      </c>
      <c r="E35" s="835" t="s">
        <v>3561</v>
      </c>
      <c r="F35" s="863" t="s">
        <v>3562</v>
      </c>
      <c r="G35" s="835" t="s">
        <v>3615</v>
      </c>
      <c r="H35" s="835" t="s">
        <v>3616</v>
      </c>
      <c r="I35" s="849">
        <v>790.280029296875</v>
      </c>
      <c r="J35" s="849">
        <v>1</v>
      </c>
      <c r="K35" s="850">
        <v>790.280029296875</v>
      </c>
    </row>
    <row r="36" spans="1:11" ht="14.4" customHeight="1" x14ac:dyDescent="0.3">
      <c r="A36" s="831" t="s">
        <v>565</v>
      </c>
      <c r="B36" s="832" t="s">
        <v>566</v>
      </c>
      <c r="C36" s="835" t="s">
        <v>578</v>
      </c>
      <c r="D36" s="863" t="s">
        <v>579</v>
      </c>
      <c r="E36" s="835" t="s">
        <v>3561</v>
      </c>
      <c r="F36" s="863" t="s">
        <v>3562</v>
      </c>
      <c r="G36" s="835" t="s">
        <v>3617</v>
      </c>
      <c r="H36" s="835" t="s">
        <v>3618</v>
      </c>
      <c r="I36" s="849">
        <v>149.5</v>
      </c>
      <c r="J36" s="849">
        <v>10</v>
      </c>
      <c r="K36" s="850">
        <v>1495</v>
      </c>
    </row>
    <row r="37" spans="1:11" ht="14.4" customHeight="1" x14ac:dyDescent="0.3">
      <c r="A37" s="831" t="s">
        <v>565</v>
      </c>
      <c r="B37" s="832" t="s">
        <v>566</v>
      </c>
      <c r="C37" s="835" t="s">
        <v>578</v>
      </c>
      <c r="D37" s="863" t="s">
        <v>579</v>
      </c>
      <c r="E37" s="835" t="s">
        <v>3561</v>
      </c>
      <c r="F37" s="863" t="s">
        <v>3562</v>
      </c>
      <c r="G37" s="835" t="s">
        <v>3619</v>
      </c>
      <c r="H37" s="835" t="s">
        <v>3620</v>
      </c>
      <c r="I37" s="849">
        <v>5.8450000286102295</v>
      </c>
      <c r="J37" s="849">
        <v>200</v>
      </c>
      <c r="K37" s="850">
        <v>1169</v>
      </c>
    </row>
    <row r="38" spans="1:11" ht="14.4" customHeight="1" x14ac:dyDescent="0.3">
      <c r="A38" s="831" t="s">
        <v>565</v>
      </c>
      <c r="B38" s="832" t="s">
        <v>566</v>
      </c>
      <c r="C38" s="835" t="s">
        <v>578</v>
      </c>
      <c r="D38" s="863" t="s">
        <v>579</v>
      </c>
      <c r="E38" s="835" t="s">
        <v>3561</v>
      </c>
      <c r="F38" s="863" t="s">
        <v>3562</v>
      </c>
      <c r="G38" s="835" t="s">
        <v>3621</v>
      </c>
      <c r="H38" s="835" t="s">
        <v>3622</v>
      </c>
      <c r="I38" s="849">
        <v>36.270000457763672</v>
      </c>
      <c r="J38" s="849">
        <v>75</v>
      </c>
      <c r="K38" s="850">
        <v>2720.25</v>
      </c>
    </row>
    <row r="39" spans="1:11" ht="14.4" customHeight="1" x14ac:dyDescent="0.3">
      <c r="A39" s="831" t="s">
        <v>565</v>
      </c>
      <c r="B39" s="832" t="s">
        <v>566</v>
      </c>
      <c r="C39" s="835" t="s">
        <v>578</v>
      </c>
      <c r="D39" s="863" t="s">
        <v>579</v>
      </c>
      <c r="E39" s="835" t="s">
        <v>3561</v>
      </c>
      <c r="F39" s="863" t="s">
        <v>3562</v>
      </c>
      <c r="G39" s="835" t="s">
        <v>3623</v>
      </c>
      <c r="H39" s="835" t="s">
        <v>3624</v>
      </c>
      <c r="I39" s="849">
        <v>13.739999771118164</v>
      </c>
      <c r="J39" s="849">
        <v>100</v>
      </c>
      <c r="K39" s="850">
        <v>1374.47998046875</v>
      </c>
    </row>
    <row r="40" spans="1:11" ht="14.4" customHeight="1" x14ac:dyDescent="0.3">
      <c r="A40" s="831" t="s">
        <v>565</v>
      </c>
      <c r="B40" s="832" t="s">
        <v>566</v>
      </c>
      <c r="C40" s="835" t="s">
        <v>578</v>
      </c>
      <c r="D40" s="863" t="s">
        <v>579</v>
      </c>
      <c r="E40" s="835" t="s">
        <v>3561</v>
      </c>
      <c r="F40" s="863" t="s">
        <v>3562</v>
      </c>
      <c r="G40" s="835" t="s">
        <v>3625</v>
      </c>
      <c r="H40" s="835" t="s">
        <v>3626</v>
      </c>
      <c r="I40" s="849">
        <v>227.40000152587891</v>
      </c>
      <c r="J40" s="849">
        <v>50</v>
      </c>
      <c r="K40" s="850">
        <v>11369.89013671875</v>
      </c>
    </row>
    <row r="41" spans="1:11" ht="14.4" customHeight="1" x14ac:dyDescent="0.3">
      <c r="A41" s="831" t="s">
        <v>565</v>
      </c>
      <c r="B41" s="832" t="s">
        <v>566</v>
      </c>
      <c r="C41" s="835" t="s">
        <v>578</v>
      </c>
      <c r="D41" s="863" t="s">
        <v>579</v>
      </c>
      <c r="E41" s="835" t="s">
        <v>3561</v>
      </c>
      <c r="F41" s="863" t="s">
        <v>3562</v>
      </c>
      <c r="G41" s="835" t="s">
        <v>3627</v>
      </c>
      <c r="H41" s="835" t="s">
        <v>3628</v>
      </c>
      <c r="I41" s="849">
        <v>13.010000228881836</v>
      </c>
      <c r="J41" s="849">
        <v>2</v>
      </c>
      <c r="K41" s="850">
        <v>26.020000457763672</v>
      </c>
    </row>
    <row r="42" spans="1:11" ht="14.4" customHeight="1" x14ac:dyDescent="0.3">
      <c r="A42" s="831" t="s">
        <v>565</v>
      </c>
      <c r="B42" s="832" t="s">
        <v>566</v>
      </c>
      <c r="C42" s="835" t="s">
        <v>578</v>
      </c>
      <c r="D42" s="863" t="s">
        <v>579</v>
      </c>
      <c r="E42" s="835" t="s">
        <v>3561</v>
      </c>
      <c r="F42" s="863" t="s">
        <v>3562</v>
      </c>
      <c r="G42" s="835" t="s">
        <v>3629</v>
      </c>
      <c r="H42" s="835" t="s">
        <v>3630</v>
      </c>
      <c r="I42" s="849">
        <v>1.5159999847412109</v>
      </c>
      <c r="J42" s="849">
        <v>225</v>
      </c>
      <c r="K42" s="850">
        <v>341.25</v>
      </c>
    </row>
    <row r="43" spans="1:11" ht="14.4" customHeight="1" x14ac:dyDescent="0.3">
      <c r="A43" s="831" t="s">
        <v>565</v>
      </c>
      <c r="B43" s="832" t="s">
        <v>566</v>
      </c>
      <c r="C43" s="835" t="s">
        <v>578</v>
      </c>
      <c r="D43" s="863" t="s">
        <v>579</v>
      </c>
      <c r="E43" s="835" t="s">
        <v>3561</v>
      </c>
      <c r="F43" s="863" t="s">
        <v>3562</v>
      </c>
      <c r="G43" s="835" t="s">
        <v>3631</v>
      </c>
      <c r="H43" s="835" t="s">
        <v>3632</v>
      </c>
      <c r="I43" s="849">
        <v>2.059999942779541</v>
      </c>
      <c r="J43" s="849">
        <v>50</v>
      </c>
      <c r="K43" s="850">
        <v>103</v>
      </c>
    </row>
    <row r="44" spans="1:11" ht="14.4" customHeight="1" x14ac:dyDescent="0.3">
      <c r="A44" s="831" t="s">
        <v>565</v>
      </c>
      <c r="B44" s="832" t="s">
        <v>566</v>
      </c>
      <c r="C44" s="835" t="s">
        <v>578</v>
      </c>
      <c r="D44" s="863" t="s">
        <v>579</v>
      </c>
      <c r="E44" s="835" t="s">
        <v>3561</v>
      </c>
      <c r="F44" s="863" t="s">
        <v>3562</v>
      </c>
      <c r="G44" s="835" t="s">
        <v>3633</v>
      </c>
      <c r="H44" s="835" t="s">
        <v>3634</v>
      </c>
      <c r="I44" s="849">
        <v>3.369999885559082</v>
      </c>
      <c r="J44" s="849">
        <v>50</v>
      </c>
      <c r="K44" s="850">
        <v>168.5</v>
      </c>
    </row>
    <row r="45" spans="1:11" ht="14.4" customHeight="1" x14ac:dyDescent="0.3">
      <c r="A45" s="831" t="s">
        <v>565</v>
      </c>
      <c r="B45" s="832" t="s">
        <v>566</v>
      </c>
      <c r="C45" s="835" t="s">
        <v>578</v>
      </c>
      <c r="D45" s="863" t="s">
        <v>579</v>
      </c>
      <c r="E45" s="835" t="s">
        <v>3561</v>
      </c>
      <c r="F45" s="863" t="s">
        <v>3562</v>
      </c>
      <c r="G45" s="835" t="s">
        <v>3635</v>
      </c>
      <c r="H45" s="835" t="s">
        <v>3636</v>
      </c>
      <c r="I45" s="849">
        <v>46</v>
      </c>
      <c r="J45" s="849">
        <v>1</v>
      </c>
      <c r="K45" s="850">
        <v>46</v>
      </c>
    </row>
    <row r="46" spans="1:11" ht="14.4" customHeight="1" x14ac:dyDescent="0.3">
      <c r="A46" s="831" t="s">
        <v>565</v>
      </c>
      <c r="B46" s="832" t="s">
        <v>566</v>
      </c>
      <c r="C46" s="835" t="s">
        <v>578</v>
      </c>
      <c r="D46" s="863" t="s">
        <v>579</v>
      </c>
      <c r="E46" s="835" t="s">
        <v>3561</v>
      </c>
      <c r="F46" s="863" t="s">
        <v>3562</v>
      </c>
      <c r="G46" s="835" t="s">
        <v>3637</v>
      </c>
      <c r="H46" s="835" t="s">
        <v>3638</v>
      </c>
      <c r="I46" s="849">
        <v>61.215000152587891</v>
      </c>
      <c r="J46" s="849">
        <v>2</v>
      </c>
      <c r="K46" s="850">
        <v>122.43000030517578</v>
      </c>
    </row>
    <row r="47" spans="1:11" ht="14.4" customHeight="1" x14ac:dyDescent="0.3">
      <c r="A47" s="831" t="s">
        <v>565</v>
      </c>
      <c r="B47" s="832" t="s">
        <v>566</v>
      </c>
      <c r="C47" s="835" t="s">
        <v>578</v>
      </c>
      <c r="D47" s="863" t="s">
        <v>579</v>
      </c>
      <c r="E47" s="835" t="s">
        <v>3561</v>
      </c>
      <c r="F47" s="863" t="s">
        <v>3562</v>
      </c>
      <c r="G47" s="835" t="s">
        <v>3639</v>
      </c>
      <c r="H47" s="835" t="s">
        <v>3640</v>
      </c>
      <c r="I47" s="849">
        <v>7.6333333651224775</v>
      </c>
      <c r="J47" s="849">
        <v>72</v>
      </c>
      <c r="K47" s="850">
        <v>549.59999084472656</v>
      </c>
    </row>
    <row r="48" spans="1:11" ht="14.4" customHeight="1" x14ac:dyDescent="0.3">
      <c r="A48" s="831" t="s">
        <v>565</v>
      </c>
      <c r="B48" s="832" t="s">
        <v>566</v>
      </c>
      <c r="C48" s="835" t="s">
        <v>578</v>
      </c>
      <c r="D48" s="863" t="s">
        <v>579</v>
      </c>
      <c r="E48" s="835" t="s">
        <v>3561</v>
      </c>
      <c r="F48" s="863" t="s">
        <v>3562</v>
      </c>
      <c r="G48" s="835" t="s">
        <v>3641</v>
      </c>
      <c r="H48" s="835" t="s">
        <v>3642</v>
      </c>
      <c r="I48" s="849">
        <v>12.159999847412109</v>
      </c>
      <c r="J48" s="849">
        <v>30</v>
      </c>
      <c r="K48" s="850">
        <v>364.79999542236328</v>
      </c>
    </row>
    <row r="49" spans="1:11" ht="14.4" customHeight="1" x14ac:dyDescent="0.3">
      <c r="A49" s="831" t="s">
        <v>565</v>
      </c>
      <c r="B49" s="832" t="s">
        <v>566</v>
      </c>
      <c r="C49" s="835" t="s">
        <v>578</v>
      </c>
      <c r="D49" s="863" t="s">
        <v>579</v>
      </c>
      <c r="E49" s="835" t="s">
        <v>3561</v>
      </c>
      <c r="F49" s="863" t="s">
        <v>3562</v>
      </c>
      <c r="G49" s="835" t="s">
        <v>3643</v>
      </c>
      <c r="H49" s="835" t="s">
        <v>3644</v>
      </c>
      <c r="I49" s="849">
        <v>7.5900001525878906</v>
      </c>
      <c r="J49" s="849">
        <v>1</v>
      </c>
      <c r="K49" s="850">
        <v>7.5900001525878906</v>
      </c>
    </row>
    <row r="50" spans="1:11" ht="14.4" customHeight="1" x14ac:dyDescent="0.3">
      <c r="A50" s="831" t="s">
        <v>565</v>
      </c>
      <c r="B50" s="832" t="s">
        <v>566</v>
      </c>
      <c r="C50" s="835" t="s">
        <v>578</v>
      </c>
      <c r="D50" s="863" t="s">
        <v>579</v>
      </c>
      <c r="E50" s="835" t="s">
        <v>3561</v>
      </c>
      <c r="F50" s="863" t="s">
        <v>3562</v>
      </c>
      <c r="G50" s="835" t="s">
        <v>3645</v>
      </c>
      <c r="H50" s="835" t="s">
        <v>3646</v>
      </c>
      <c r="I50" s="849">
        <v>10.527499914169312</v>
      </c>
      <c r="J50" s="849">
        <v>80</v>
      </c>
      <c r="K50" s="850">
        <v>842.20001220703125</v>
      </c>
    </row>
    <row r="51" spans="1:11" ht="14.4" customHeight="1" x14ac:dyDescent="0.3">
      <c r="A51" s="831" t="s">
        <v>565</v>
      </c>
      <c r="B51" s="832" t="s">
        <v>566</v>
      </c>
      <c r="C51" s="835" t="s">
        <v>578</v>
      </c>
      <c r="D51" s="863" t="s">
        <v>579</v>
      </c>
      <c r="E51" s="835" t="s">
        <v>3561</v>
      </c>
      <c r="F51" s="863" t="s">
        <v>3562</v>
      </c>
      <c r="G51" s="835" t="s">
        <v>3647</v>
      </c>
      <c r="H51" s="835" t="s">
        <v>3648</v>
      </c>
      <c r="I51" s="849">
        <v>3.2616666555404663</v>
      </c>
      <c r="J51" s="849">
        <v>280</v>
      </c>
      <c r="K51" s="850">
        <v>913.19998168945312</v>
      </c>
    </row>
    <row r="52" spans="1:11" ht="14.4" customHeight="1" x14ac:dyDescent="0.3">
      <c r="A52" s="831" t="s">
        <v>565</v>
      </c>
      <c r="B52" s="832" t="s">
        <v>566</v>
      </c>
      <c r="C52" s="835" t="s">
        <v>578</v>
      </c>
      <c r="D52" s="863" t="s">
        <v>579</v>
      </c>
      <c r="E52" s="835" t="s">
        <v>3561</v>
      </c>
      <c r="F52" s="863" t="s">
        <v>3562</v>
      </c>
      <c r="G52" s="835" t="s">
        <v>3649</v>
      </c>
      <c r="H52" s="835" t="s">
        <v>3650</v>
      </c>
      <c r="I52" s="849">
        <v>3.9685714585440501</v>
      </c>
      <c r="J52" s="849">
        <v>480</v>
      </c>
      <c r="K52" s="850">
        <v>1905</v>
      </c>
    </row>
    <row r="53" spans="1:11" ht="14.4" customHeight="1" x14ac:dyDescent="0.3">
      <c r="A53" s="831" t="s">
        <v>565</v>
      </c>
      <c r="B53" s="832" t="s">
        <v>566</v>
      </c>
      <c r="C53" s="835" t="s">
        <v>578</v>
      </c>
      <c r="D53" s="863" t="s">
        <v>579</v>
      </c>
      <c r="E53" s="835" t="s">
        <v>3561</v>
      </c>
      <c r="F53" s="863" t="s">
        <v>3562</v>
      </c>
      <c r="G53" s="835" t="s">
        <v>3651</v>
      </c>
      <c r="H53" s="835" t="s">
        <v>3652</v>
      </c>
      <c r="I53" s="849">
        <v>314.79998779296875</v>
      </c>
      <c r="J53" s="849">
        <v>1</v>
      </c>
      <c r="K53" s="850">
        <v>314.79998779296875</v>
      </c>
    </row>
    <row r="54" spans="1:11" ht="14.4" customHeight="1" x14ac:dyDescent="0.3">
      <c r="A54" s="831" t="s">
        <v>565</v>
      </c>
      <c r="B54" s="832" t="s">
        <v>566</v>
      </c>
      <c r="C54" s="835" t="s">
        <v>578</v>
      </c>
      <c r="D54" s="863" t="s">
        <v>579</v>
      </c>
      <c r="E54" s="835" t="s">
        <v>3561</v>
      </c>
      <c r="F54" s="863" t="s">
        <v>3562</v>
      </c>
      <c r="G54" s="835" t="s">
        <v>3653</v>
      </c>
      <c r="H54" s="835" t="s">
        <v>3654</v>
      </c>
      <c r="I54" s="849">
        <v>15.729999542236328</v>
      </c>
      <c r="J54" s="849">
        <v>30</v>
      </c>
      <c r="K54" s="850">
        <v>471.89999389648437</v>
      </c>
    </row>
    <row r="55" spans="1:11" ht="14.4" customHeight="1" x14ac:dyDescent="0.3">
      <c r="A55" s="831" t="s">
        <v>565</v>
      </c>
      <c r="B55" s="832" t="s">
        <v>566</v>
      </c>
      <c r="C55" s="835" t="s">
        <v>578</v>
      </c>
      <c r="D55" s="863" t="s">
        <v>579</v>
      </c>
      <c r="E55" s="835" t="s">
        <v>3561</v>
      </c>
      <c r="F55" s="863" t="s">
        <v>3562</v>
      </c>
      <c r="G55" s="835" t="s">
        <v>3655</v>
      </c>
      <c r="H55" s="835" t="s">
        <v>3656</v>
      </c>
      <c r="I55" s="849">
        <v>34.130001068115234</v>
      </c>
      <c r="J55" s="849">
        <v>25</v>
      </c>
      <c r="K55" s="850">
        <v>853.29998779296875</v>
      </c>
    </row>
    <row r="56" spans="1:11" ht="14.4" customHeight="1" x14ac:dyDescent="0.3">
      <c r="A56" s="831" t="s">
        <v>565</v>
      </c>
      <c r="B56" s="832" t="s">
        <v>566</v>
      </c>
      <c r="C56" s="835" t="s">
        <v>578</v>
      </c>
      <c r="D56" s="863" t="s">
        <v>579</v>
      </c>
      <c r="E56" s="835" t="s">
        <v>3561</v>
      </c>
      <c r="F56" s="863" t="s">
        <v>3562</v>
      </c>
      <c r="G56" s="835" t="s">
        <v>3657</v>
      </c>
      <c r="H56" s="835" t="s">
        <v>3658</v>
      </c>
      <c r="I56" s="849">
        <v>0.66500002145767212</v>
      </c>
      <c r="J56" s="849">
        <v>3000</v>
      </c>
      <c r="K56" s="850">
        <v>1995</v>
      </c>
    </row>
    <row r="57" spans="1:11" ht="14.4" customHeight="1" x14ac:dyDescent="0.3">
      <c r="A57" s="831" t="s">
        <v>565</v>
      </c>
      <c r="B57" s="832" t="s">
        <v>566</v>
      </c>
      <c r="C57" s="835" t="s">
        <v>578</v>
      </c>
      <c r="D57" s="863" t="s">
        <v>579</v>
      </c>
      <c r="E57" s="835" t="s">
        <v>3561</v>
      </c>
      <c r="F57" s="863" t="s">
        <v>3562</v>
      </c>
      <c r="G57" s="835" t="s">
        <v>3659</v>
      </c>
      <c r="H57" s="835" t="s">
        <v>3660</v>
      </c>
      <c r="I57" s="849">
        <v>30.105714253016881</v>
      </c>
      <c r="J57" s="849">
        <v>14</v>
      </c>
      <c r="K57" s="850">
        <v>420.55999755859375</v>
      </c>
    </row>
    <row r="58" spans="1:11" ht="14.4" customHeight="1" x14ac:dyDescent="0.3">
      <c r="A58" s="831" t="s">
        <v>565</v>
      </c>
      <c r="B58" s="832" t="s">
        <v>566</v>
      </c>
      <c r="C58" s="835" t="s">
        <v>578</v>
      </c>
      <c r="D58" s="863" t="s">
        <v>579</v>
      </c>
      <c r="E58" s="835" t="s">
        <v>3561</v>
      </c>
      <c r="F58" s="863" t="s">
        <v>3562</v>
      </c>
      <c r="G58" s="835" t="s">
        <v>3661</v>
      </c>
      <c r="H58" s="835" t="s">
        <v>3662</v>
      </c>
      <c r="I58" s="849">
        <v>29.389999771118163</v>
      </c>
      <c r="J58" s="849">
        <v>28</v>
      </c>
      <c r="K58" s="850">
        <v>821.94001007080078</v>
      </c>
    </row>
    <row r="59" spans="1:11" ht="14.4" customHeight="1" x14ac:dyDescent="0.3">
      <c r="A59" s="831" t="s">
        <v>565</v>
      </c>
      <c r="B59" s="832" t="s">
        <v>566</v>
      </c>
      <c r="C59" s="835" t="s">
        <v>578</v>
      </c>
      <c r="D59" s="863" t="s">
        <v>579</v>
      </c>
      <c r="E59" s="835" t="s">
        <v>3663</v>
      </c>
      <c r="F59" s="863" t="s">
        <v>3664</v>
      </c>
      <c r="G59" s="835" t="s">
        <v>3665</v>
      </c>
      <c r="H59" s="835" t="s">
        <v>3666</v>
      </c>
      <c r="I59" s="849">
        <v>650.33001708984375</v>
      </c>
      <c r="J59" s="849">
        <v>1</v>
      </c>
      <c r="K59" s="850">
        <v>650.33001708984375</v>
      </c>
    </row>
    <row r="60" spans="1:11" ht="14.4" customHeight="1" x14ac:dyDescent="0.3">
      <c r="A60" s="831" t="s">
        <v>565</v>
      </c>
      <c r="B60" s="832" t="s">
        <v>566</v>
      </c>
      <c r="C60" s="835" t="s">
        <v>578</v>
      </c>
      <c r="D60" s="863" t="s">
        <v>579</v>
      </c>
      <c r="E60" s="835" t="s">
        <v>3663</v>
      </c>
      <c r="F60" s="863" t="s">
        <v>3664</v>
      </c>
      <c r="G60" s="835" t="s">
        <v>3667</v>
      </c>
      <c r="H60" s="835" t="s">
        <v>3668</v>
      </c>
      <c r="I60" s="849">
        <v>6.2925000190734863</v>
      </c>
      <c r="J60" s="849">
        <v>40</v>
      </c>
      <c r="K60" s="850">
        <v>251.70000457763672</v>
      </c>
    </row>
    <row r="61" spans="1:11" ht="14.4" customHeight="1" x14ac:dyDescent="0.3">
      <c r="A61" s="831" t="s">
        <v>565</v>
      </c>
      <c r="B61" s="832" t="s">
        <v>566</v>
      </c>
      <c r="C61" s="835" t="s">
        <v>578</v>
      </c>
      <c r="D61" s="863" t="s">
        <v>579</v>
      </c>
      <c r="E61" s="835" t="s">
        <v>3663</v>
      </c>
      <c r="F61" s="863" t="s">
        <v>3664</v>
      </c>
      <c r="G61" s="835" t="s">
        <v>3669</v>
      </c>
      <c r="H61" s="835" t="s">
        <v>3670</v>
      </c>
      <c r="I61" s="849">
        <v>2.3599998950958252</v>
      </c>
      <c r="J61" s="849">
        <v>10</v>
      </c>
      <c r="K61" s="850">
        <v>23.600000381469727</v>
      </c>
    </row>
    <row r="62" spans="1:11" ht="14.4" customHeight="1" x14ac:dyDescent="0.3">
      <c r="A62" s="831" t="s">
        <v>565</v>
      </c>
      <c r="B62" s="832" t="s">
        <v>566</v>
      </c>
      <c r="C62" s="835" t="s">
        <v>578</v>
      </c>
      <c r="D62" s="863" t="s">
        <v>579</v>
      </c>
      <c r="E62" s="835" t="s">
        <v>3663</v>
      </c>
      <c r="F62" s="863" t="s">
        <v>3664</v>
      </c>
      <c r="G62" s="835" t="s">
        <v>3671</v>
      </c>
      <c r="H62" s="835" t="s">
        <v>3672</v>
      </c>
      <c r="I62" s="849">
        <v>4.809999942779541</v>
      </c>
      <c r="J62" s="849">
        <v>90</v>
      </c>
      <c r="K62" s="850">
        <v>432.90000152587891</v>
      </c>
    </row>
    <row r="63" spans="1:11" ht="14.4" customHeight="1" x14ac:dyDescent="0.3">
      <c r="A63" s="831" t="s">
        <v>565</v>
      </c>
      <c r="B63" s="832" t="s">
        <v>566</v>
      </c>
      <c r="C63" s="835" t="s">
        <v>578</v>
      </c>
      <c r="D63" s="863" t="s">
        <v>579</v>
      </c>
      <c r="E63" s="835" t="s">
        <v>3663</v>
      </c>
      <c r="F63" s="863" t="s">
        <v>3664</v>
      </c>
      <c r="G63" s="835" t="s">
        <v>3673</v>
      </c>
      <c r="H63" s="835" t="s">
        <v>3674</v>
      </c>
      <c r="I63" s="849">
        <v>1.1999999731779098E-2</v>
      </c>
      <c r="J63" s="849">
        <v>900</v>
      </c>
      <c r="K63" s="850">
        <v>11</v>
      </c>
    </row>
    <row r="64" spans="1:11" ht="14.4" customHeight="1" x14ac:dyDescent="0.3">
      <c r="A64" s="831" t="s">
        <v>565</v>
      </c>
      <c r="B64" s="832" t="s">
        <v>566</v>
      </c>
      <c r="C64" s="835" t="s">
        <v>578</v>
      </c>
      <c r="D64" s="863" t="s">
        <v>579</v>
      </c>
      <c r="E64" s="835" t="s">
        <v>3663</v>
      </c>
      <c r="F64" s="863" t="s">
        <v>3664</v>
      </c>
      <c r="G64" s="835" t="s">
        <v>3675</v>
      </c>
      <c r="H64" s="835" t="s">
        <v>3676</v>
      </c>
      <c r="I64" s="849">
        <v>6.0500001907348633</v>
      </c>
      <c r="J64" s="849">
        <v>80</v>
      </c>
      <c r="K64" s="850">
        <v>484</v>
      </c>
    </row>
    <row r="65" spans="1:11" ht="14.4" customHeight="1" x14ac:dyDescent="0.3">
      <c r="A65" s="831" t="s">
        <v>565</v>
      </c>
      <c r="B65" s="832" t="s">
        <v>566</v>
      </c>
      <c r="C65" s="835" t="s">
        <v>578</v>
      </c>
      <c r="D65" s="863" t="s">
        <v>579</v>
      </c>
      <c r="E65" s="835" t="s">
        <v>3663</v>
      </c>
      <c r="F65" s="863" t="s">
        <v>3664</v>
      </c>
      <c r="G65" s="835" t="s">
        <v>3677</v>
      </c>
      <c r="H65" s="835" t="s">
        <v>3678</v>
      </c>
      <c r="I65" s="849">
        <v>808.25</v>
      </c>
      <c r="J65" s="849">
        <v>1</v>
      </c>
      <c r="K65" s="850">
        <v>808.25</v>
      </c>
    </row>
    <row r="66" spans="1:11" ht="14.4" customHeight="1" x14ac:dyDescent="0.3">
      <c r="A66" s="831" t="s">
        <v>565</v>
      </c>
      <c r="B66" s="832" t="s">
        <v>566</v>
      </c>
      <c r="C66" s="835" t="s">
        <v>578</v>
      </c>
      <c r="D66" s="863" t="s">
        <v>579</v>
      </c>
      <c r="E66" s="835" t="s">
        <v>3663</v>
      </c>
      <c r="F66" s="863" t="s">
        <v>3664</v>
      </c>
      <c r="G66" s="835" t="s">
        <v>3679</v>
      </c>
      <c r="H66" s="835" t="s">
        <v>3680</v>
      </c>
      <c r="I66" s="849">
        <v>1.7000000476837158</v>
      </c>
      <c r="J66" s="849">
        <v>50</v>
      </c>
      <c r="K66" s="850">
        <v>85</v>
      </c>
    </row>
    <row r="67" spans="1:11" ht="14.4" customHeight="1" x14ac:dyDescent="0.3">
      <c r="A67" s="831" t="s">
        <v>565</v>
      </c>
      <c r="B67" s="832" t="s">
        <v>566</v>
      </c>
      <c r="C67" s="835" t="s">
        <v>578</v>
      </c>
      <c r="D67" s="863" t="s">
        <v>579</v>
      </c>
      <c r="E67" s="835" t="s">
        <v>3663</v>
      </c>
      <c r="F67" s="863" t="s">
        <v>3664</v>
      </c>
      <c r="G67" s="835" t="s">
        <v>3681</v>
      </c>
      <c r="H67" s="835" t="s">
        <v>3682</v>
      </c>
      <c r="I67" s="849">
        <v>11.144999980926514</v>
      </c>
      <c r="J67" s="849">
        <v>20</v>
      </c>
      <c r="K67" s="850">
        <v>222.90000152587891</v>
      </c>
    </row>
    <row r="68" spans="1:11" ht="14.4" customHeight="1" x14ac:dyDescent="0.3">
      <c r="A68" s="831" t="s">
        <v>565</v>
      </c>
      <c r="B68" s="832" t="s">
        <v>566</v>
      </c>
      <c r="C68" s="835" t="s">
        <v>578</v>
      </c>
      <c r="D68" s="863" t="s">
        <v>579</v>
      </c>
      <c r="E68" s="835" t="s">
        <v>3663</v>
      </c>
      <c r="F68" s="863" t="s">
        <v>3664</v>
      </c>
      <c r="G68" s="835" t="s">
        <v>3683</v>
      </c>
      <c r="H68" s="835" t="s">
        <v>3684</v>
      </c>
      <c r="I68" s="849">
        <v>3.4080000877380372</v>
      </c>
      <c r="J68" s="849">
        <v>320</v>
      </c>
      <c r="K68" s="850">
        <v>1088.4000396728516</v>
      </c>
    </row>
    <row r="69" spans="1:11" ht="14.4" customHeight="1" x14ac:dyDescent="0.3">
      <c r="A69" s="831" t="s">
        <v>565</v>
      </c>
      <c r="B69" s="832" t="s">
        <v>566</v>
      </c>
      <c r="C69" s="835" t="s">
        <v>578</v>
      </c>
      <c r="D69" s="863" t="s">
        <v>579</v>
      </c>
      <c r="E69" s="835" t="s">
        <v>3663</v>
      </c>
      <c r="F69" s="863" t="s">
        <v>3664</v>
      </c>
      <c r="G69" s="835" t="s">
        <v>3685</v>
      </c>
      <c r="H69" s="835" t="s">
        <v>3686</v>
      </c>
      <c r="I69" s="849">
        <v>17.909999847412109</v>
      </c>
      <c r="J69" s="849">
        <v>2</v>
      </c>
      <c r="K69" s="850">
        <v>35.819999694824219</v>
      </c>
    </row>
    <row r="70" spans="1:11" ht="14.4" customHeight="1" x14ac:dyDescent="0.3">
      <c r="A70" s="831" t="s">
        <v>565</v>
      </c>
      <c r="B70" s="832" t="s">
        <v>566</v>
      </c>
      <c r="C70" s="835" t="s">
        <v>578</v>
      </c>
      <c r="D70" s="863" t="s">
        <v>579</v>
      </c>
      <c r="E70" s="835" t="s">
        <v>3663</v>
      </c>
      <c r="F70" s="863" t="s">
        <v>3664</v>
      </c>
      <c r="G70" s="835" t="s">
        <v>3687</v>
      </c>
      <c r="H70" s="835" t="s">
        <v>3688</v>
      </c>
      <c r="I70" s="849">
        <v>17.979999542236328</v>
      </c>
      <c r="J70" s="849">
        <v>10</v>
      </c>
      <c r="K70" s="850">
        <v>179.80000305175781</v>
      </c>
    </row>
    <row r="71" spans="1:11" ht="14.4" customHeight="1" x14ac:dyDescent="0.3">
      <c r="A71" s="831" t="s">
        <v>565</v>
      </c>
      <c r="B71" s="832" t="s">
        <v>566</v>
      </c>
      <c r="C71" s="835" t="s">
        <v>578</v>
      </c>
      <c r="D71" s="863" t="s">
        <v>579</v>
      </c>
      <c r="E71" s="835" t="s">
        <v>3663</v>
      </c>
      <c r="F71" s="863" t="s">
        <v>3664</v>
      </c>
      <c r="G71" s="835" t="s">
        <v>3689</v>
      </c>
      <c r="H71" s="835" t="s">
        <v>3690</v>
      </c>
      <c r="I71" s="849">
        <v>17.981999588012695</v>
      </c>
      <c r="J71" s="849">
        <v>350</v>
      </c>
      <c r="K71" s="850">
        <v>6294</v>
      </c>
    </row>
    <row r="72" spans="1:11" ht="14.4" customHeight="1" x14ac:dyDescent="0.3">
      <c r="A72" s="831" t="s">
        <v>565</v>
      </c>
      <c r="B72" s="832" t="s">
        <v>566</v>
      </c>
      <c r="C72" s="835" t="s">
        <v>578</v>
      </c>
      <c r="D72" s="863" t="s">
        <v>579</v>
      </c>
      <c r="E72" s="835" t="s">
        <v>3663</v>
      </c>
      <c r="F72" s="863" t="s">
        <v>3664</v>
      </c>
      <c r="G72" s="835" t="s">
        <v>3691</v>
      </c>
      <c r="H72" s="835" t="s">
        <v>3692</v>
      </c>
      <c r="I72" s="849">
        <v>22.989999771118164</v>
      </c>
      <c r="J72" s="849">
        <v>80</v>
      </c>
      <c r="K72" s="850">
        <v>1839.1999816894531</v>
      </c>
    </row>
    <row r="73" spans="1:11" ht="14.4" customHeight="1" x14ac:dyDescent="0.3">
      <c r="A73" s="831" t="s">
        <v>565</v>
      </c>
      <c r="B73" s="832" t="s">
        <v>566</v>
      </c>
      <c r="C73" s="835" t="s">
        <v>578</v>
      </c>
      <c r="D73" s="863" t="s">
        <v>579</v>
      </c>
      <c r="E73" s="835" t="s">
        <v>3663</v>
      </c>
      <c r="F73" s="863" t="s">
        <v>3664</v>
      </c>
      <c r="G73" s="835" t="s">
        <v>3693</v>
      </c>
      <c r="H73" s="835" t="s">
        <v>3694</v>
      </c>
      <c r="I73" s="849">
        <v>22.989999771118164</v>
      </c>
      <c r="J73" s="849">
        <v>10</v>
      </c>
      <c r="K73" s="850">
        <v>229.89999389648437</v>
      </c>
    </row>
    <row r="74" spans="1:11" ht="14.4" customHeight="1" x14ac:dyDescent="0.3">
      <c r="A74" s="831" t="s">
        <v>565</v>
      </c>
      <c r="B74" s="832" t="s">
        <v>566</v>
      </c>
      <c r="C74" s="835" t="s">
        <v>578</v>
      </c>
      <c r="D74" s="863" t="s">
        <v>579</v>
      </c>
      <c r="E74" s="835" t="s">
        <v>3663</v>
      </c>
      <c r="F74" s="863" t="s">
        <v>3664</v>
      </c>
      <c r="G74" s="835" t="s">
        <v>3695</v>
      </c>
      <c r="H74" s="835" t="s">
        <v>3696</v>
      </c>
      <c r="I74" s="849">
        <v>22.860000610351563</v>
      </c>
      <c r="J74" s="849">
        <v>12</v>
      </c>
      <c r="K74" s="850">
        <v>274.3599853515625</v>
      </c>
    </row>
    <row r="75" spans="1:11" ht="14.4" customHeight="1" x14ac:dyDescent="0.3">
      <c r="A75" s="831" t="s">
        <v>565</v>
      </c>
      <c r="B75" s="832" t="s">
        <v>566</v>
      </c>
      <c r="C75" s="835" t="s">
        <v>578</v>
      </c>
      <c r="D75" s="863" t="s">
        <v>579</v>
      </c>
      <c r="E75" s="835" t="s">
        <v>3663</v>
      </c>
      <c r="F75" s="863" t="s">
        <v>3664</v>
      </c>
      <c r="G75" s="835" t="s">
        <v>3697</v>
      </c>
      <c r="H75" s="835" t="s">
        <v>3698</v>
      </c>
      <c r="I75" s="849">
        <v>4.0199999809265137</v>
      </c>
      <c r="J75" s="849">
        <v>70</v>
      </c>
      <c r="K75" s="850">
        <v>281.40000152587891</v>
      </c>
    </row>
    <row r="76" spans="1:11" ht="14.4" customHeight="1" x14ac:dyDescent="0.3">
      <c r="A76" s="831" t="s">
        <v>565</v>
      </c>
      <c r="B76" s="832" t="s">
        <v>566</v>
      </c>
      <c r="C76" s="835" t="s">
        <v>578</v>
      </c>
      <c r="D76" s="863" t="s">
        <v>579</v>
      </c>
      <c r="E76" s="835" t="s">
        <v>3663</v>
      </c>
      <c r="F76" s="863" t="s">
        <v>3664</v>
      </c>
      <c r="G76" s="835" t="s">
        <v>3699</v>
      </c>
      <c r="H76" s="835" t="s">
        <v>3700</v>
      </c>
      <c r="I76" s="849">
        <v>8.6749998331069946</v>
      </c>
      <c r="J76" s="849">
        <v>250</v>
      </c>
      <c r="K76" s="850">
        <v>2211.5</v>
      </c>
    </row>
    <row r="77" spans="1:11" ht="14.4" customHeight="1" x14ac:dyDescent="0.3">
      <c r="A77" s="831" t="s">
        <v>565</v>
      </c>
      <c r="B77" s="832" t="s">
        <v>566</v>
      </c>
      <c r="C77" s="835" t="s">
        <v>578</v>
      </c>
      <c r="D77" s="863" t="s">
        <v>579</v>
      </c>
      <c r="E77" s="835" t="s">
        <v>3663</v>
      </c>
      <c r="F77" s="863" t="s">
        <v>3664</v>
      </c>
      <c r="G77" s="835" t="s">
        <v>3701</v>
      </c>
      <c r="H77" s="835" t="s">
        <v>3702</v>
      </c>
      <c r="I77" s="849">
        <v>3.1450001001358032</v>
      </c>
      <c r="J77" s="849">
        <v>30</v>
      </c>
      <c r="K77" s="850">
        <v>94.299999237060547</v>
      </c>
    </row>
    <row r="78" spans="1:11" ht="14.4" customHeight="1" x14ac:dyDescent="0.3">
      <c r="A78" s="831" t="s">
        <v>565</v>
      </c>
      <c r="B78" s="832" t="s">
        <v>566</v>
      </c>
      <c r="C78" s="835" t="s">
        <v>578</v>
      </c>
      <c r="D78" s="863" t="s">
        <v>579</v>
      </c>
      <c r="E78" s="835" t="s">
        <v>3663</v>
      </c>
      <c r="F78" s="863" t="s">
        <v>3664</v>
      </c>
      <c r="G78" s="835" t="s">
        <v>3703</v>
      </c>
      <c r="H78" s="835" t="s">
        <v>3704</v>
      </c>
      <c r="I78" s="849">
        <v>2.0533332824707031</v>
      </c>
      <c r="J78" s="849">
        <v>30</v>
      </c>
      <c r="K78" s="850">
        <v>61.600000381469727</v>
      </c>
    </row>
    <row r="79" spans="1:11" ht="14.4" customHeight="1" x14ac:dyDescent="0.3">
      <c r="A79" s="831" t="s">
        <v>565</v>
      </c>
      <c r="B79" s="832" t="s">
        <v>566</v>
      </c>
      <c r="C79" s="835" t="s">
        <v>578</v>
      </c>
      <c r="D79" s="863" t="s">
        <v>579</v>
      </c>
      <c r="E79" s="835" t="s">
        <v>3663</v>
      </c>
      <c r="F79" s="863" t="s">
        <v>3664</v>
      </c>
      <c r="G79" s="835" t="s">
        <v>3705</v>
      </c>
      <c r="H79" s="835" t="s">
        <v>3706</v>
      </c>
      <c r="I79" s="849">
        <v>571.1199951171875</v>
      </c>
      <c r="J79" s="849">
        <v>2</v>
      </c>
      <c r="K79" s="850">
        <v>1142.239990234375</v>
      </c>
    </row>
    <row r="80" spans="1:11" ht="14.4" customHeight="1" x14ac:dyDescent="0.3">
      <c r="A80" s="831" t="s">
        <v>565</v>
      </c>
      <c r="B80" s="832" t="s">
        <v>566</v>
      </c>
      <c r="C80" s="835" t="s">
        <v>578</v>
      </c>
      <c r="D80" s="863" t="s">
        <v>579</v>
      </c>
      <c r="E80" s="835" t="s">
        <v>3663</v>
      </c>
      <c r="F80" s="863" t="s">
        <v>3664</v>
      </c>
      <c r="G80" s="835" t="s">
        <v>3707</v>
      </c>
      <c r="H80" s="835" t="s">
        <v>3708</v>
      </c>
      <c r="I80" s="849">
        <v>2.4642857483455112</v>
      </c>
      <c r="J80" s="849">
        <v>900</v>
      </c>
      <c r="K80" s="850">
        <v>2217.1000061035156</v>
      </c>
    </row>
    <row r="81" spans="1:11" ht="14.4" customHeight="1" x14ac:dyDescent="0.3">
      <c r="A81" s="831" t="s">
        <v>565</v>
      </c>
      <c r="B81" s="832" t="s">
        <v>566</v>
      </c>
      <c r="C81" s="835" t="s">
        <v>578</v>
      </c>
      <c r="D81" s="863" t="s">
        <v>579</v>
      </c>
      <c r="E81" s="835" t="s">
        <v>3663</v>
      </c>
      <c r="F81" s="863" t="s">
        <v>3664</v>
      </c>
      <c r="G81" s="835" t="s">
        <v>3709</v>
      </c>
      <c r="H81" s="835" t="s">
        <v>3710</v>
      </c>
      <c r="I81" s="849">
        <v>0.25333333015441895</v>
      </c>
      <c r="J81" s="849">
        <v>300</v>
      </c>
      <c r="K81" s="850">
        <v>76</v>
      </c>
    </row>
    <row r="82" spans="1:11" ht="14.4" customHeight="1" x14ac:dyDescent="0.3">
      <c r="A82" s="831" t="s">
        <v>565</v>
      </c>
      <c r="B82" s="832" t="s">
        <v>566</v>
      </c>
      <c r="C82" s="835" t="s">
        <v>578</v>
      </c>
      <c r="D82" s="863" t="s">
        <v>579</v>
      </c>
      <c r="E82" s="835" t="s">
        <v>3663</v>
      </c>
      <c r="F82" s="863" t="s">
        <v>3664</v>
      </c>
      <c r="G82" s="835" t="s">
        <v>3711</v>
      </c>
      <c r="H82" s="835" t="s">
        <v>3712</v>
      </c>
      <c r="I82" s="849">
        <v>272.25</v>
      </c>
      <c r="J82" s="849">
        <v>1</v>
      </c>
      <c r="K82" s="850">
        <v>272.25</v>
      </c>
    </row>
    <row r="83" spans="1:11" ht="14.4" customHeight="1" x14ac:dyDescent="0.3">
      <c r="A83" s="831" t="s">
        <v>565</v>
      </c>
      <c r="B83" s="832" t="s">
        <v>566</v>
      </c>
      <c r="C83" s="835" t="s">
        <v>578</v>
      </c>
      <c r="D83" s="863" t="s">
        <v>579</v>
      </c>
      <c r="E83" s="835" t="s">
        <v>3663</v>
      </c>
      <c r="F83" s="863" t="s">
        <v>3664</v>
      </c>
      <c r="G83" s="835" t="s">
        <v>3713</v>
      </c>
      <c r="H83" s="835" t="s">
        <v>3714</v>
      </c>
      <c r="I83" s="849">
        <v>13.310000419616699</v>
      </c>
      <c r="J83" s="849">
        <v>160</v>
      </c>
      <c r="K83" s="850">
        <v>2129.5999450683594</v>
      </c>
    </row>
    <row r="84" spans="1:11" ht="14.4" customHeight="1" x14ac:dyDescent="0.3">
      <c r="A84" s="831" t="s">
        <v>565</v>
      </c>
      <c r="B84" s="832" t="s">
        <v>566</v>
      </c>
      <c r="C84" s="835" t="s">
        <v>578</v>
      </c>
      <c r="D84" s="863" t="s">
        <v>579</v>
      </c>
      <c r="E84" s="835" t="s">
        <v>3663</v>
      </c>
      <c r="F84" s="863" t="s">
        <v>3664</v>
      </c>
      <c r="G84" s="835" t="s">
        <v>3715</v>
      </c>
      <c r="H84" s="835" t="s">
        <v>3716</v>
      </c>
      <c r="I84" s="849">
        <v>1299.5400390625</v>
      </c>
      <c r="J84" s="849">
        <v>1</v>
      </c>
      <c r="K84" s="850">
        <v>1299.5400390625</v>
      </c>
    </row>
    <row r="85" spans="1:11" ht="14.4" customHeight="1" x14ac:dyDescent="0.3">
      <c r="A85" s="831" t="s">
        <v>565</v>
      </c>
      <c r="B85" s="832" t="s">
        <v>566</v>
      </c>
      <c r="C85" s="835" t="s">
        <v>578</v>
      </c>
      <c r="D85" s="863" t="s">
        <v>579</v>
      </c>
      <c r="E85" s="835" t="s">
        <v>3663</v>
      </c>
      <c r="F85" s="863" t="s">
        <v>3664</v>
      </c>
      <c r="G85" s="835" t="s">
        <v>3717</v>
      </c>
      <c r="H85" s="835" t="s">
        <v>3718</v>
      </c>
      <c r="I85" s="849">
        <v>924.44000244140625</v>
      </c>
      <c r="J85" s="849">
        <v>2</v>
      </c>
      <c r="K85" s="850">
        <v>1848.8800048828125</v>
      </c>
    </row>
    <row r="86" spans="1:11" ht="14.4" customHeight="1" x14ac:dyDescent="0.3">
      <c r="A86" s="831" t="s">
        <v>565</v>
      </c>
      <c r="B86" s="832" t="s">
        <v>566</v>
      </c>
      <c r="C86" s="835" t="s">
        <v>578</v>
      </c>
      <c r="D86" s="863" t="s">
        <v>579</v>
      </c>
      <c r="E86" s="835" t="s">
        <v>3663</v>
      </c>
      <c r="F86" s="863" t="s">
        <v>3664</v>
      </c>
      <c r="G86" s="835" t="s">
        <v>3719</v>
      </c>
      <c r="H86" s="835" t="s">
        <v>3720</v>
      </c>
      <c r="I86" s="849">
        <v>713.9000244140625</v>
      </c>
      <c r="J86" s="849">
        <v>1</v>
      </c>
      <c r="K86" s="850">
        <v>713.9000244140625</v>
      </c>
    </row>
    <row r="87" spans="1:11" ht="14.4" customHeight="1" x14ac:dyDescent="0.3">
      <c r="A87" s="831" t="s">
        <v>565</v>
      </c>
      <c r="B87" s="832" t="s">
        <v>566</v>
      </c>
      <c r="C87" s="835" t="s">
        <v>578</v>
      </c>
      <c r="D87" s="863" t="s">
        <v>579</v>
      </c>
      <c r="E87" s="835" t="s">
        <v>3663</v>
      </c>
      <c r="F87" s="863" t="s">
        <v>3664</v>
      </c>
      <c r="G87" s="835" t="s">
        <v>3721</v>
      </c>
      <c r="H87" s="835" t="s">
        <v>3722</v>
      </c>
      <c r="I87" s="849">
        <v>619.52001953125</v>
      </c>
      <c r="J87" s="849">
        <v>5</v>
      </c>
      <c r="K87" s="850">
        <v>3097.60009765625</v>
      </c>
    </row>
    <row r="88" spans="1:11" ht="14.4" customHeight="1" x14ac:dyDescent="0.3">
      <c r="A88" s="831" t="s">
        <v>565</v>
      </c>
      <c r="B88" s="832" t="s">
        <v>566</v>
      </c>
      <c r="C88" s="835" t="s">
        <v>578</v>
      </c>
      <c r="D88" s="863" t="s">
        <v>579</v>
      </c>
      <c r="E88" s="835" t="s">
        <v>3663</v>
      </c>
      <c r="F88" s="863" t="s">
        <v>3664</v>
      </c>
      <c r="G88" s="835" t="s">
        <v>3723</v>
      </c>
      <c r="H88" s="835" t="s">
        <v>3724</v>
      </c>
      <c r="I88" s="849">
        <v>1.5</v>
      </c>
      <c r="J88" s="849">
        <v>220</v>
      </c>
      <c r="K88" s="850">
        <v>330</v>
      </c>
    </row>
    <row r="89" spans="1:11" ht="14.4" customHeight="1" x14ac:dyDescent="0.3">
      <c r="A89" s="831" t="s">
        <v>565</v>
      </c>
      <c r="B89" s="832" t="s">
        <v>566</v>
      </c>
      <c r="C89" s="835" t="s">
        <v>578</v>
      </c>
      <c r="D89" s="863" t="s">
        <v>579</v>
      </c>
      <c r="E89" s="835" t="s">
        <v>3663</v>
      </c>
      <c r="F89" s="863" t="s">
        <v>3664</v>
      </c>
      <c r="G89" s="835" t="s">
        <v>3725</v>
      </c>
      <c r="H89" s="835" t="s">
        <v>3726</v>
      </c>
      <c r="I89" s="849">
        <v>1393.9200439453125</v>
      </c>
      <c r="J89" s="849">
        <v>1</v>
      </c>
      <c r="K89" s="850">
        <v>1393.9200439453125</v>
      </c>
    </row>
    <row r="90" spans="1:11" ht="14.4" customHeight="1" x14ac:dyDescent="0.3">
      <c r="A90" s="831" t="s">
        <v>565</v>
      </c>
      <c r="B90" s="832" t="s">
        <v>566</v>
      </c>
      <c r="C90" s="835" t="s">
        <v>578</v>
      </c>
      <c r="D90" s="863" t="s">
        <v>579</v>
      </c>
      <c r="E90" s="835" t="s">
        <v>3663</v>
      </c>
      <c r="F90" s="863" t="s">
        <v>3664</v>
      </c>
      <c r="G90" s="835" t="s">
        <v>3727</v>
      </c>
      <c r="H90" s="835" t="s">
        <v>3728</v>
      </c>
      <c r="I90" s="849">
        <v>25</v>
      </c>
      <c r="J90" s="849">
        <v>2</v>
      </c>
      <c r="K90" s="850">
        <v>50</v>
      </c>
    </row>
    <row r="91" spans="1:11" ht="14.4" customHeight="1" x14ac:dyDescent="0.3">
      <c r="A91" s="831" t="s">
        <v>565</v>
      </c>
      <c r="B91" s="832" t="s">
        <v>566</v>
      </c>
      <c r="C91" s="835" t="s">
        <v>578</v>
      </c>
      <c r="D91" s="863" t="s">
        <v>579</v>
      </c>
      <c r="E91" s="835" t="s">
        <v>3663</v>
      </c>
      <c r="F91" s="863" t="s">
        <v>3664</v>
      </c>
      <c r="G91" s="835" t="s">
        <v>3729</v>
      </c>
      <c r="H91" s="835" t="s">
        <v>3730</v>
      </c>
      <c r="I91" s="849">
        <v>3377.110107421875</v>
      </c>
      <c r="J91" s="849">
        <v>1</v>
      </c>
      <c r="K91" s="850">
        <v>3377.110107421875</v>
      </c>
    </row>
    <row r="92" spans="1:11" ht="14.4" customHeight="1" x14ac:dyDescent="0.3">
      <c r="A92" s="831" t="s">
        <v>565</v>
      </c>
      <c r="B92" s="832" t="s">
        <v>566</v>
      </c>
      <c r="C92" s="835" t="s">
        <v>578</v>
      </c>
      <c r="D92" s="863" t="s">
        <v>579</v>
      </c>
      <c r="E92" s="835" t="s">
        <v>3663</v>
      </c>
      <c r="F92" s="863" t="s">
        <v>3664</v>
      </c>
      <c r="G92" s="835" t="s">
        <v>3731</v>
      </c>
      <c r="H92" s="835" t="s">
        <v>3732</v>
      </c>
      <c r="I92" s="849">
        <v>3025</v>
      </c>
      <c r="J92" s="849">
        <v>3</v>
      </c>
      <c r="K92" s="850">
        <v>9075</v>
      </c>
    </row>
    <row r="93" spans="1:11" ht="14.4" customHeight="1" x14ac:dyDescent="0.3">
      <c r="A93" s="831" t="s">
        <v>565</v>
      </c>
      <c r="B93" s="832" t="s">
        <v>566</v>
      </c>
      <c r="C93" s="835" t="s">
        <v>578</v>
      </c>
      <c r="D93" s="863" t="s">
        <v>579</v>
      </c>
      <c r="E93" s="835" t="s">
        <v>3663</v>
      </c>
      <c r="F93" s="863" t="s">
        <v>3664</v>
      </c>
      <c r="G93" s="835" t="s">
        <v>3733</v>
      </c>
      <c r="H93" s="835" t="s">
        <v>3734</v>
      </c>
      <c r="I93" s="849">
        <v>3377.110107421875</v>
      </c>
      <c r="J93" s="849">
        <v>1</v>
      </c>
      <c r="K93" s="850">
        <v>3377.110107421875</v>
      </c>
    </row>
    <row r="94" spans="1:11" ht="14.4" customHeight="1" x14ac:dyDescent="0.3">
      <c r="A94" s="831" t="s">
        <v>565</v>
      </c>
      <c r="B94" s="832" t="s">
        <v>566</v>
      </c>
      <c r="C94" s="835" t="s">
        <v>578</v>
      </c>
      <c r="D94" s="863" t="s">
        <v>579</v>
      </c>
      <c r="E94" s="835" t="s">
        <v>3663</v>
      </c>
      <c r="F94" s="863" t="s">
        <v>3664</v>
      </c>
      <c r="G94" s="835" t="s">
        <v>3735</v>
      </c>
      <c r="H94" s="835" t="s">
        <v>3736</v>
      </c>
      <c r="I94" s="849">
        <v>2902.7900390625</v>
      </c>
      <c r="J94" s="849">
        <v>1</v>
      </c>
      <c r="K94" s="850">
        <v>2902.7900390625</v>
      </c>
    </row>
    <row r="95" spans="1:11" ht="14.4" customHeight="1" x14ac:dyDescent="0.3">
      <c r="A95" s="831" t="s">
        <v>565</v>
      </c>
      <c r="B95" s="832" t="s">
        <v>566</v>
      </c>
      <c r="C95" s="835" t="s">
        <v>578</v>
      </c>
      <c r="D95" s="863" t="s">
        <v>579</v>
      </c>
      <c r="E95" s="835" t="s">
        <v>3663</v>
      </c>
      <c r="F95" s="863" t="s">
        <v>3664</v>
      </c>
      <c r="G95" s="835" t="s">
        <v>3737</v>
      </c>
      <c r="H95" s="835" t="s">
        <v>3738</v>
      </c>
      <c r="I95" s="849">
        <v>1278.93994140625</v>
      </c>
      <c r="J95" s="849">
        <v>1</v>
      </c>
      <c r="K95" s="850">
        <v>1278.93994140625</v>
      </c>
    </row>
    <row r="96" spans="1:11" ht="14.4" customHeight="1" x14ac:dyDescent="0.3">
      <c r="A96" s="831" t="s">
        <v>565</v>
      </c>
      <c r="B96" s="832" t="s">
        <v>566</v>
      </c>
      <c r="C96" s="835" t="s">
        <v>578</v>
      </c>
      <c r="D96" s="863" t="s">
        <v>579</v>
      </c>
      <c r="E96" s="835" t="s">
        <v>3663</v>
      </c>
      <c r="F96" s="863" t="s">
        <v>3664</v>
      </c>
      <c r="G96" s="835" t="s">
        <v>3739</v>
      </c>
      <c r="H96" s="835" t="s">
        <v>3740</v>
      </c>
      <c r="I96" s="849">
        <v>9.1999998092651367</v>
      </c>
      <c r="J96" s="849">
        <v>950</v>
      </c>
      <c r="K96" s="850">
        <v>8740</v>
      </c>
    </row>
    <row r="97" spans="1:11" ht="14.4" customHeight="1" x14ac:dyDescent="0.3">
      <c r="A97" s="831" t="s">
        <v>565</v>
      </c>
      <c r="B97" s="832" t="s">
        <v>566</v>
      </c>
      <c r="C97" s="835" t="s">
        <v>578</v>
      </c>
      <c r="D97" s="863" t="s">
        <v>579</v>
      </c>
      <c r="E97" s="835" t="s">
        <v>3663</v>
      </c>
      <c r="F97" s="863" t="s">
        <v>3664</v>
      </c>
      <c r="G97" s="835" t="s">
        <v>3741</v>
      </c>
      <c r="H97" s="835" t="s">
        <v>3742</v>
      </c>
      <c r="I97" s="849">
        <v>6.869999885559082</v>
      </c>
      <c r="J97" s="849">
        <v>5</v>
      </c>
      <c r="K97" s="850">
        <v>34.349998474121094</v>
      </c>
    </row>
    <row r="98" spans="1:11" ht="14.4" customHeight="1" x14ac:dyDescent="0.3">
      <c r="A98" s="831" t="s">
        <v>565</v>
      </c>
      <c r="B98" s="832" t="s">
        <v>566</v>
      </c>
      <c r="C98" s="835" t="s">
        <v>578</v>
      </c>
      <c r="D98" s="863" t="s">
        <v>579</v>
      </c>
      <c r="E98" s="835" t="s">
        <v>3663</v>
      </c>
      <c r="F98" s="863" t="s">
        <v>3664</v>
      </c>
      <c r="G98" s="835" t="s">
        <v>3743</v>
      </c>
      <c r="H98" s="835" t="s">
        <v>3744</v>
      </c>
      <c r="I98" s="849">
        <v>6.2899999618530273</v>
      </c>
      <c r="J98" s="849">
        <v>5</v>
      </c>
      <c r="K98" s="850">
        <v>31.450000762939453</v>
      </c>
    </row>
    <row r="99" spans="1:11" ht="14.4" customHeight="1" x14ac:dyDescent="0.3">
      <c r="A99" s="831" t="s">
        <v>565</v>
      </c>
      <c r="B99" s="832" t="s">
        <v>566</v>
      </c>
      <c r="C99" s="835" t="s">
        <v>578</v>
      </c>
      <c r="D99" s="863" t="s">
        <v>579</v>
      </c>
      <c r="E99" s="835" t="s">
        <v>3663</v>
      </c>
      <c r="F99" s="863" t="s">
        <v>3664</v>
      </c>
      <c r="G99" s="835" t="s">
        <v>3745</v>
      </c>
      <c r="H99" s="835" t="s">
        <v>3746</v>
      </c>
      <c r="I99" s="849">
        <v>6.2899999618530273</v>
      </c>
      <c r="J99" s="849">
        <v>5</v>
      </c>
      <c r="K99" s="850">
        <v>31.450000762939453</v>
      </c>
    </row>
    <row r="100" spans="1:11" ht="14.4" customHeight="1" x14ac:dyDescent="0.3">
      <c r="A100" s="831" t="s">
        <v>565</v>
      </c>
      <c r="B100" s="832" t="s">
        <v>566</v>
      </c>
      <c r="C100" s="835" t="s">
        <v>578</v>
      </c>
      <c r="D100" s="863" t="s">
        <v>579</v>
      </c>
      <c r="E100" s="835" t="s">
        <v>3663</v>
      </c>
      <c r="F100" s="863" t="s">
        <v>3664</v>
      </c>
      <c r="G100" s="835" t="s">
        <v>3747</v>
      </c>
      <c r="H100" s="835" t="s">
        <v>3748</v>
      </c>
      <c r="I100" s="849">
        <v>172.5</v>
      </c>
      <c r="J100" s="849">
        <v>2</v>
      </c>
      <c r="K100" s="850">
        <v>345</v>
      </c>
    </row>
    <row r="101" spans="1:11" ht="14.4" customHeight="1" x14ac:dyDescent="0.3">
      <c r="A101" s="831" t="s">
        <v>565</v>
      </c>
      <c r="B101" s="832" t="s">
        <v>566</v>
      </c>
      <c r="C101" s="835" t="s">
        <v>578</v>
      </c>
      <c r="D101" s="863" t="s">
        <v>579</v>
      </c>
      <c r="E101" s="835" t="s">
        <v>3663</v>
      </c>
      <c r="F101" s="863" t="s">
        <v>3664</v>
      </c>
      <c r="G101" s="835" t="s">
        <v>3749</v>
      </c>
      <c r="H101" s="835" t="s">
        <v>3750</v>
      </c>
      <c r="I101" s="849">
        <v>750.20001220703125</v>
      </c>
      <c r="J101" s="849">
        <v>2</v>
      </c>
      <c r="K101" s="850">
        <v>1500.4000244140625</v>
      </c>
    </row>
    <row r="102" spans="1:11" ht="14.4" customHeight="1" x14ac:dyDescent="0.3">
      <c r="A102" s="831" t="s">
        <v>565</v>
      </c>
      <c r="B102" s="832" t="s">
        <v>566</v>
      </c>
      <c r="C102" s="835" t="s">
        <v>578</v>
      </c>
      <c r="D102" s="863" t="s">
        <v>579</v>
      </c>
      <c r="E102" s="835" t="s">
        <v>3663</v>
      </c>
      <c r="F102" s="863" t="s">
        <v>3664</v>
      </c>
      <c r="G102" s="835" t="s">
        <v>3751</v>
      </c>
      <c r="H102" s="835" t="s">
        <v>3752</v>
      </c>
      <c r="I102" s="849">
        <v>7.5016667048136396</v>
      </c>
      <c r="J102" s="849">
        <v>460</v>
      </c>
      <c r="K102" s="850">
        <v>3450.7000122070312</v>
      </c>
    </row>
    <row r="103" spans="1:11" ht="14.4" customHeight="1" x14ac:dyDescent="0.3">
      <c r="A103" s="831" t="s">
        <v>565</v>
      </c>
      <c r="B103" s="832" t="s">
        <v>566</v>
      </c>
      <c r="C103" s="835" t="s">
        <v>578</v>
      </c>
      <c r="D103" s="863" t="s">
        <v>579</v>
      </c>
      <c r="E103" s="835" t="s">
        <v>3663</v>
      </c>
      <c r="F103" s="863" t="s">
        <v>3664</v>
      </c>
      <c r="G103" s="835" t="s">
        <v>3753</v>
      </c>
      <c r="H103" s="835" t="s">
        <v>3754</v>
      </c>
      <c r="I103" s="849">
        <v>34.5</v>
      </c>
      <c r="J103" s="849">
        <v>10</v>
      </c>
      <c r="K103" s="850">
        <v>345</v>
      </c>
    </row>
    <row r="104" spans="1:11" ht="14.4" customHeight="1" x14ac:dyDescent="0.3">
      <c r="A104" s="831" t="s">
        <v>565</v>
      </c>
      <c r="B104" s="832" t="s">
        <v>566</v>
      </c>
      <c r="C104" s="835" t="s">
        <v>578</v>
      </c>
      <c r="D104" s="863" t="s">
        <v>579</v>
      </c>
      <c r="E104" s="835" t="s">
        <v>3663</v>
      </c>
      <c r="F104" s="863" t="s">
        <v>3664</v>
      </c>
      <c r="G104" s="835" t="s">
        <v>3755</v>
      </c>
      <c r="H104" s="835" t="s">
        <v>3756</v>
      </c>
      <c r="I104" s="849">
        <v>138.00999450683594</v>
      </c>
      <c r="J104" s="849">
        <v>10</v>
      </c>
      <c r="K104" s="850">
        <v>1380.0999755859375</v>
      </c>
    </row>
    <row r="105" spans="1:11" ht="14.4" customHeight="1" x14ac:dyDescent="0.3">
      <c r="A105" s="831" t="s">
        <v>565</v>
      </c>
      <c r="B105" s="832" t="s">
        <v>566</v>
      </c>
      <c r="C105" s="835" t="s">
        <v>578</v>
      </c>
      <c r="D105" s="863" t="s">
        <v>579</v>
      </c>
      <c r="E105" s="835" t="s">
        <v>3663</v>
      </c>
      <c r="F105" s="863" t="s">
        <v>3664</v>
      </c>
      <c r="G105" s="835" t="s">
        <v>3757</v>
      </c>
      <c r="H105" s="835" t="s">
        <v>3758</v>
      </c>
      <c r="I105" s="849">
        <v>197.57000732421875</v>
      </c>
      <c r="J105" s="849">
        <v>10</v>
      </c>
      <c r="K105" s="850">
        <v>1975.7000732421875</v>
      </c>
    </row>
    <row r="106" spans="1:11" ht="14.4" customHeight="1" x14ac:dyDescent="0.3">
      <c r="A106" s="831" t="s">
        <v>565</v>
      </c>
      <c r="B106" s="832" t="s">
        <v>566</v>
      </c>
      <c r="C106" s="835" t="s">
        <v>578</v>
      </c>
      <c r="D106" s="863" t="s">
        <v>579</v>
      </c>
      <c r="E106" s="835" t="s">
        <v>3663</v>
      </c>
      <c r="F106" s="863" t="s">
        <v>3664</v>
      </c>
      <c r="G106" s="835" t="s">
        <v>3759</v>
      </c>
      <c r="H106" s="835" t="s">
        <v>3760</v>
      </c>
      <c r="I106" s="849">
        <v>1.0900000333786011</v>
      </c>
      <c r="J106" s="849">
        <v>3300</v>
      </c>
      <c r="K106" s="850">
        <v>3597</v>
      </c>
    </row>
    <row r="107" spans="1:11" ht="14.4" customHeight="1" x14ac:dyDescent="0.3">
      <c r="A107" s="831" t="s">
        <v>565</v>
      </c>
      <c r="B107" s="832" t="s">
        <v>566</v>
      </c>
      <c r="C107" s="835" t="s">
        <v>578</v>
      </c>
      <c r="D107" s="863" t="s">
        <v>579</v>
      </c>
      <c r="E107" s="835" t="s">
        <v>3663</v>
      </c>
      <c r="F107" s="863" t="s">
        <v>3664</v>
      </c>
      <c r="G107" s="835" t="s">
        <v>3761</v>
      </c>
      <c r="H107" s="835" t="s">
        <v>3762</v>
      </c>
      <c r="I107" s="849">
        <v>0.47399999499320983</v>
      </c>
      <c r="J107" s="849">
        <v>800</v>
      </c>
      <c r="K107" s="850">
        <v>379</v>
      </c>
    </row>
    <row r="108" spans="1:11" ht="14.4" customHeight="1" x14ac:dyDescent="0.3">
      <c r="A108" s="831" t="s">
        <v>565</v>
      </c>
      <c r="B108" s="832" t="s">
        <v>566</v>
      </c>
      <c r="C108" s="835" t="s">
        <v>578</v>
      </c>
      <c r="D108" s="863" t="s">
        <v>579</v>
      </c>
      <c r="E108" s="835" t="s">
        <v>3663</v>
      </c>
      <c r="F108" s="863" t="s">
        <v>3664</v>
      </c>
      <c r="G108" s="835" t="s">
        <v>3763</v>
      </c>
      <c r="H108" s="835" t="s">
        <v>3764</v>
      </c>
      <c r="I108" s="849">
        <v>1.6766666173934937</v>
      </c>
      <c r="J108" s="849">
        <v>400</v>
      </c>
      <c r="K108" s="850">
        <v>670</v>
      </c>
    </row>
    <row r="109" spans="1:11" ht="14.4" customHeight="1" x14ac:dyDescent="0.3">
      <c r="A109" s="831" t="s">
        <v>565</v>
      </c>
      <c r="B109" s="832" t="s">
        <v>566</v>
      </c>
      <c r="C109" s="835" t="s">
        <v>578</v>
      </c>
      <c r="D109" s="863" t="s">
        <v>579</v>
      </c>
      <c r="E109" s="835" t="s">
        <v>3663</v>
      </c>
      <c r="F109" s="863" t="s">
        <v>3664</v>
      </c>
      <c r="G109" s="835" t="s">
        <v>3765</v>
      </c>
      <c r="H109" s="835" t="s">
        <v>3766</v>
      </c>
      <c r="I109" s="849">
        <v>0.67000001668930054</v>
      </c>
      <c r="J109" s="849">
        <v>900</v>
      </c>
      <c r="K109" s="850">
        <v>603</v>
      </c>
    </row>
    <row r="110" spans="1:11" ht="14.4" customHeight="1" x14ac:dyDescent="0.3">
      <c r="A110" s="831" t="s">
        <v>565</v>
      </c>
      <c r="B110" s="832" t="s">
        <v>566</v>
      </c>
      <c r="C110" s="835" t="s">
        <v>578</v>
      </c>
      <c r="D110" s="863" t="s">
        <v>579</v>
      </c>
      <c r="E110" s="835" t="s">
        <v>3663</v>
      </c>
      <c r="F110" s="863" t="s">
        <v>3664</v>
      </c>
      <c r="G110" s="835" t="s">
        <v>3767</v>
      </c>
      <c r="H110" s="835" t="s">
        <v>3768</v>
      </c>
      <c r="I110" s="849">
        <v>14.649999618530273</v>
      </c>
      <c r="J110" s="849">
        <v>100</v>
      </c>
      <c r="K110" s="850">
        <v>1465.260009765625</v>
      </c>
    </row>
    <row r="111" spans="1:11" ht="14.4" customHeight="1" x14ac:dyDescent="0.3">
      <c r="A111" s="831" t="s">
        <v>565</v>
      </c>
      <c r="B111" s="832" t="s">
        <v>566</v>
      </c>
      <c r="C111" s="835" t="s">
        <v>578</v>
      </c>
      <c r="D111" s="863" t="s">
        <v>579</v>
      </c>
      <c r="E111" s="835" t="s">
        <v>3663</v>
      </c>
      <c r="F111" s="863" t="s">
        <v>3664</v>
      </c>
      <c r="G111" s="835" t="s">
        <v>3769</v>
      </c>
      <c r="H111" s="835" t="s">
        <v>3770</v>
      </c>
      <c r="I111" s="849">
        <v>8.8500003814697266</v>
      </c>
      <c r="J111" s="849">
        <v>5</v>
      </c>
      <c r="K111" s="850">
        <v>44.25</v>
      </c>
    </row>
    <row r="112" spans="1:11" ht="14.4" customHeight="1" x14ac:dyDescent="0.3">
      <c r="A112" s="831" t="s">
        <v>565</v>
      </c>
      <c r="B112" s="832" t="s">
        <v>566</v>
      </c>
      <c r="C112" s="835" t="s">
        <v>578</v>
      </c>
      <c r="D112" s="863" t="s">
        <v>579</v>
      </c>
      <c r="E112" s="835" t="s">
        <v>3663</v>
      </c>
      <c r="F112" s="863" t="s">
        <v>3664</v>
      </c>
      <c r="G112" s="835" t="s">
        <v>3771</v>
      </c>
      <c r="H112" s="835" t="s">
        <v>3772</v>
      </c>
      <c r="I112" s="849">
        <v>8.4700002670288086</v>
      </c>
      <c r="J112" s="849">
        <v>2190</v>
      </c>
      <c r="K112" s="850">
        <v>18549.2998046875</v>
      </c>
    </row>
    <row r="113" spans="1:11" ht="14.4" customHeight="1" x14ac:dyDescent="0.3">
      <c r="A113" s="831" t="s">
        <v>565</v>
      </c>
      <c r="B113" s="832" t="s">
        <v>566</v>
      </c>
      <c r="C113" s="835" t="s">
        <v>578</v>
      </c>
      <c r="D113" s="863" t="s">
        <v>579</v>
      </c>
      <c r="E113" s="835" t="s">
        <v>3663</v>
      </c>
      <c r="F113" s="863" t="s">
        <v>3664</v>
      </c>
      <c r="G113" s="835" t="s">
        <v>3773</v>
      </c>
      <c r="H113" s="835" t="s">
        <v>3774</v>
      </c>
      <c r="I113" s="849">
        <v>9.4399995803833008</v>
      </c>
      <c r="J113" s="849">
        <v>2000</v>
      </c>
      <c r="K113" s="850">
        <v>18880</v>
      </c>
    </row>
    <row r="114" spans="1:11" ht="14.4" customHeight="1" x14ac:dyDescent="0.3">
      <c r="A114" s="831" t="s">
        <v>565</v>
      </c>
      <c r="B114" s="832" t="s">
        <v>566</v>
      </c>
      <c r="C114" s="835" t="s">
        <v>578</v>
      </c>
      <c r="D114" s="863" t="s">
        <v>579</v>
      </c>
      <c r="E114" s="835" t="s">
        <v>3663</v>
      </c>
      <c r="F114" s="863" t="s">
        <v>3664</v>
      </c>
      <c r="G114" s="835" t="s">
        <v>3775</v>
      </c>
      <c r="H114" s="835" t="s">
        <v>3776</v>
      </c>
      <c r="I114" s="849">
        <v>15.042000007629394</v>
      </c>
      <c r="J114" s="849">
        <v>77</v>
      </c>
      <c r="K114" s="850">
        <v>1158.2900085449219</v>
      </c>
    </row>
    <row r="115" spans="1:11" ht="14.4" customHeight="1" x14ac:dyDescent="0.3">
      <c r="A115" s="831" t="s">
        <v>565</v>
      </c>
      <c r="B115" s="832" t="s">
        <v>566</v>
      </c>
      <c r="C115" s="835" t="s">
        <v>578</v>
      </c>
      <c r="D115" s="863" t="s">
        <v>579</v>
      </c>
      <c r="E115" s="835" t="s">
        <v>3663</v>
      </c>
      <c r="F115" s="863" t="s">
        <v>3664</v>
      </c>
      <c r="G115" s="835" t="s">
        <v>3777</v>
      </c>
      <c r="H115" s="835" t="s">
        <v>3778</v>
      </c>
      <c r="I115" s="849">
        <v>6.2374999523162842</v>
      </c>
      <c r="J115" s="849">
        <v>235</v>
      </c>
      <c r="K115" s="850">
        <v>1465.5499877929687</v>
      </c>
    </row>
    <row r="116" spans="1:11" ht="14.4" customHeight="1" x14ac:dyDescent="0.3">
      <c r="A116" s="831" t="s">
        <v>565</v>
      </c>
      <c r="B116" s="832" t="s">
        <v>566</v>
      </c>
      <c r="C116" s="835" t="s">
        <v>578</v>
      </c>
      <c r="D116" s="863" t="s">
        <v>579</v>
      </c>
      <c r="E116" s="835" t="s">
        <v>3663</v>
      </c>
      <c r="F116" s="863" t="s">
        <v>3664</v>
      </c>
      <c r="G116" s="835" t="s">
        <v>3779</v>
      </c>
      <c r="H116" s="835" t="s">
        <v>3780</v>
      </c>
      <c r="I116" s="849">
        <v>1.0274999737739563</v>
      </c>
      <c r="J116" s="849">
        <v>375</v>
      </c>
      <c r="K116" s="850">
        <v>385.5</v>
      </c>
    </row>
    <row r="117" spans="1:11" ht="14.4" customHeight="1" x14ac:dyDescent="0.3">
      <c r="A117" s="831" t="s">
        <v>565</v>
      </c>
      <c r="B117" s="832" t="s">
        <v>566</v>
      </c>
      <c r="C117" s="835" t="s">
        <v>578</v>
      </c>
      <c r="D117" s="863" t="s">
        <v>579</v>
      </c>
      <c r="E117" s="835" t="s">
        <v>3663</v>
      </c>
      <c r="F117" s="863" t="s">
        <v>3664</v>
      </c>
      <c r="G117" s="835" t="s">
        <v>3781</v>
      </c>
      <c r="H117" s="835" t="s">
        <v>3782</v>
      </c>
      <c r="I117" s="849">
        <v>5.8424999713897705</v>
      </c>
      <c r="J117" s="849">
        <v>1000</v>
      </c>
      <c r="K117" s="850">
        <v>5842.5</v>
      </c>
    </row>
    <row r="118" spans="1:11" ht="14.4" customHeight="1" x14ac:dyDescent="0.3">
      <c r="A118" s="831" t="s">
        <v>565</v>
      </c>
      <c r="B118" s="832" t="s">
        <v>566</v>
      </c>
      <c r="C118" s="835" t="s">
        <v>578</v>
      </c>
      <c r="D118" s="863" t="s">
        <v>579</v>
      </c>
      <c r="E118" s="835" t="s">
        <v>3663</v>
      </c>
      <c r="F118" s="863" t="s">
        <v>3664</v>
      </c>
      <c r="G118" s="835" t="s">
        <v>3783</v>
      </c>
      <c r="H118" s="835" t="s">
        <v>3784</v>
      </c>
      <c r="I118" s="849">
        <v>5.809999942779541</v>
      </c>
      <c r="J118" s="849">
        <v>250</v>
      </c>
      <c r="K118" s="850">
        <v>1452.5</v>
      </c>
    </row>
    <row r="119" spans="1:11" ht="14.4" customHeight="1" x14ac:dyDescent="0.3">
      <c r="A119" s="831" t="s">
        <v>565</v>
      </c>
      <c r="B119" s="832" t="s">
        <v>566</v>
      </c>
      <c r="C119" s="835" t="s">
        <v>578</v>
      </c>
      <c r="D119" s="863" t="s">
        <v>579</v>
      </c>
      <c r="E119" s="835" t="s">
        <v>3663</v>
      </c>
      <c r="F119" s="863" t="s">
        <v>3664</v>
      </c>
      <c r="G119" s="835" t="s">
        <v>3785</v>
      </c>
      <c r="H119" s="835" t="s">
        <v>3786</v>
      </c>
      <c r="I119" s="849">
        <v>3.1380001068115235</v>
      </c>
      <c r="J119" s="849">
        <v>250</v>
      </c>
      <c r="K119" s="850">
        <v>784.5</v>
      </c>
    </row>
    <row r="120" spans="1:11" ht="14.4" customHeight="1" x14ac:dyDescent="0.3">
      <c r="A120" s="831" t="s">
        <v>565</v>
      </c>
      <c r="B120" s="832" t="s">
        <v>566</v>
      </c>
      <c r="C120" s="835" t="s">
        <v>578</v>
      </c>
      <c r="D120" s="863" t="s">
        <v>579</v>
      </c>
      <c r="E120" s="835" t="s">
        <v>3663</v>
      </c>
      <c r="F120" s="863" t="s">
        <v>3664</v>
      </c>
      <c r="G120" s="835" t="s">
        <v>3787</v>
      </c>
      <c r="H120" s="835" t="s">
        <v>3788</v>
      </c>
      <c r="I120" s="849">
        <v>459.79998779296875</v>
      </c>
      <c r="J120" s="849">
        <v>4</v>
      </c>
      <c r="K120" s="850">
        <v>1839.199951171875</v>
      </c>
    </row>
    <row r="121" spans="1:11" ht="14.4" customHeight="1" x14ac:dyDescent="0.3">
      <c r="A121" s="831" t="s">
        <v>565</v>
      </c>
      <c r="B121" s="832" t="s">
        <v>566</v>
      </c>
      <c r="C121" s="835" t="s">
        <v>578</v>
      </c>
      <c r="D121" s="863" t="s">
        <v>579</v>
      </c>
      <c r="E121" s="835" t="s">
        <v>3663</v>
      </c>
      <c r="F121" s="863" t="s">
        <v>3664</v>
      </c>
      <c r="G121" s="835" t="s">
        <v>3789</v>
      </c>
      <c r="H121" s="835" t="s">
        <v>3790</v>
      </c>
      <c r="I121" s="849">
        <v>1018.8200073242187</v>
      </c>
      <c r="J121" s="849">
        <v>1</v>
      </c>
      <c r="K121" s="850">
        <v>1018.8200073242187</v>
      </c>
    </row>
    <row r="122" spans="1:11" ht="14.4" customHeight="1" x14ac:dyDescent="0.3">
      <c r="A122" s="831" t="s">
        <v>565</v>
      </c>
      <c r="B122" s="832" t="s">
        <v>566</v>
      </c>
      <c r="C122" s="835" t="s">
        <v>578</v>
      </c>
      <c r="D122" s="863" t="s">
        <v>579</v>
      </c>
      <c r="E122" s="835" t="s">
        <v>3663</v>
      </c>
      <c r="F122" s="863" t="s">
        <v>3664</v>
      </c>
      <c r="G122" s="835" t="s">
        <v>3791</v>
      </c>
      <c r="H122" s="835" t="s">
        <v>3792</v>
      </c>
      <c r="I122" s="849">
        <v>75.019996643066406</v>
      </c>
      <c r="J122" s="849">
        <v>2</v>
      </c>
      <c r="K122" s="850">
        <v>150.03999328613281</v>
      </c>
    </row>
    <row r="123" spans="1:11" ht="14.4" customHeight="1" x14ac:dyDescent="0.3">
      <c r="A123" s="831" t="s">
        <v>565</v>
      </c>
      <c r="B123" s="832" t="s">
        <v>566</v>
      </c>
      <c r="C123" s="835" t="s">
        <v>578</v>
      </c>
      <c r="D123" s="863" t="s">
        <v>579</v>
      </c>
      <c r="E123" s="835" t="s">
        <v>3663</v>
      </c>
      <c r="F123" s="863" t="s">
        <v>3664</v>
      </c>
      <c r="G123" s="835" t="s">
        <v>3793</v>
      </c>
      <c r="H123" s="835" t="s">
        <v>3794</v>
      </c>
      <c r="I123" s="849">
        <v>0.47499999403953552</v>
      </c>
      <c r="J123" s="849">
        <v>200</v>
      </c>
      <c r="K123" s="850">
        <v>95</v>
      </c>
    </row>
    <row r="124" spans="1:11" ht="14.4" customHeight="1" x14ac:dyDescent="0.3">
      <c r="A124" s="831" t="s">
        <v>565</v>
      </c>
      <c r="B124" s="832" t="s">
        <v>566</v>
      </c>
      <c r="C124" s="835" t="s">
        <v>578</v>
      </c>
      <c r="D124" s="863" t="s">
        <v>579</v>
      </c>
      <c r="E124" s="835" t="s">
        <v>3663</v>
      </c>
      <c r="F124" s="863" t="s">
        <v>3664</v>
      </c>
      <c r="G124" s="835" t="s">
        <v>3795</v>
      </c>
      <c r="H124" s="835" t="s">
        <v>3796</v>
      </c>
      <c r="I124" s="849">
        <v>2.3716665903727212</v>
      </c>
      <c r="J124" s="849">
        <v>600</v>
      </c>
      <c r="K124" s="850">
        <v>1422.5</v>
      </c>
    </row>
    <row r="125" spans="1:11" ht="14.4" customHeight="1" x14ac:dyDescent="0.3">
      <c r="A125" s="831" t="s">
        <v>565</v>
      </c>
      <c r="B125" s="832" t="s">
        <v>566</v>
      </c>
      <c r="C125" s="835" t="s">
        <v>578</v>
      </c>
      <c r="D125" s="863" t="s">
        <v>579</v>
      </c>
      <c r="E125" s="835" t="s">
        <v>3663</v>
      </c>
      <c r="F125" s="863" t="s">
        <v>3664</v>
      </c>
      <c r="G125" s="835" t="s">
        <v>3797</v>
      </c>
      <c r="H125" s="835" t="s">
        <v>3798</v>
      </c>
      <c r="I125" s="849">
        <v>1.9850000143051147</v>
      </c>
      <c r="J125" s="849">
        <v>20</v>
      </c>
      <c r="K125" s="850">
        <v>39.69999885559082</v>
      </c>
    </row>
    <row r="126" spans="1:11" ht="14.4" customHeight="1" x14ac:dyDescent="0.3">
      <c r="A126" s="831" t="s">
        <v>565</v>
      </c>
      <c r="B126" s="832" t="s">
        <v>566</v>
      </c>
      <c r="C126" s="835" t="s">
        <v>578</v>
      </c>
      <c r="D126" s="863" t="s">
        <v>579</v>
      </c>
      <c r="E126" s="835" t="s">
        <v>3663</v>
      </c>
      <c r="F126" s="863" t="s">
        <v>3664</v>
      </c>
      <c r="G126" s="835" t="s">
        <v>3799</v>
      </c>
      <c r="H126" s="835" t="s">
        <v>3800</v>
      </c>
      <c r="I126" s="849">
        <v>2.0466666221618652</v>
      </c>
      <c r="J126" s="849">
        <v>30</v>
      </c>
      <c r="K126" s="850">
        <v>61.399999618530273</v>
      </c>
    </row>
    <row r="127" spans="1:11" ht="14.4" customHeight="1" x14ac:dyDescent="0.3">
      <c r="A127" s="831" t="s">
        <v>565</v>
      </c>
      <c r="B127" s="832" t="s">
        <v>566</v>
      </c>
      <c r="C127" s="835" t="s">
        <v>578</v>
      </c>
      <c r="D127" s="863" t="s">
        <v>579</v>
      </c>
      <c r="E127" s="835" t="s">
        <v>3663</v>
      </c>
      <c r="F127" s="863" t="s">
        <v>3664</v>
      </c>
      <c r="G127" s="835" t="s">
        <v>3801</v>
      </c>
      <c r="H127" s="835" t="s">
        <v>3802</v>
      </c>
      <c r="I127" s="849">
        <v>1.8999999761581421</v>
      </c>
      <c r="J127" s="849">
        <v>5</v>
      </c>
      <c r="K127" s="850">
        <v>9.5</v>
      </c>
    </row>
    <row r="128" spans="1:11" ht="14.4" customHeight="1" x14ac:dyDescent="0.3">
      <c r="A128" s="831" t="s">
        <v>565</v>
      </c>
      <c r="B128" s="832" t="s">
        <v>566</v>
      </c>
      <c r="C128" s="835" t="s">
        <v>578</v>
      </c>
      <c r="D128" s="863" t="s">
        <v>579</v>
      </c>
      <c r="E128" s="835" t="s">
        <v>3663</v>
      </c>
      <c r="F128" s="863" t="s">
        <v>3664</v>
      </c>
      <c r="G128" s="835" t="s">
        <v>3803</v>
      </c>
      <c r="H128" s="835" t="s">
        <v>3804</v>
      </c>
      <c r="I128" s="849">
        <v>2.6971429075513567</v>
      </c>
      <c r="J128" s="849">
        <v>769</v>
      </c>
      <c r="K128" s="850">
        <v>2074.1099853515625</v>
      </c>
    </row>
    <row r="129" spans="1:11" ht="14.4" customHeight="1" x14ac:dyDescent="0.3">
      <c r="A129" s="831" t="s">
        <v>565</v>
      </c>
      <c r="B129" s="832" t="s">
        <v>566</v>
      </c>
      <c r="C129" s="835" t="s">
        <v>578</v>
      </c>
      <c r="D129" s="863" t="s">
        <v>579</v>
      </c>
      <c r="E129" s="835" t="s">
        <v>3663</v>
      </c>
      <c r="F129" s="863" t="s">
        <v>3664</v>
      </c>
      <c r="G129" s="835" t="s">
        <v>3805</v>
      </c>
      <c r="H129" s="835" t="s">
        <v>3806</v>
      </c>
      <c r="I129" s="849">
        <v>1.9299999475479126</v>
      </c>
      <c r="J129" s="849">
        <v>50</v>
      </c>
      <c r="K129" s="850">
        <v>96.5</v>
      </c>
    </row>
    <row r="130" spans="1:11" ht="14.4" customHeight="1" x14ac:dyDescent="0.3">
      <c r="A130" s="831" t="s">
        <v>565</v>
      </c>
      <c r="B130" s="832" t="s">
        <v>566</v>
      </c>
      <c r="C130" s="835" t="s">
        <v>578</v>
      </c>
      <c r="D130" s="863" t="s">
        <v>579</v>
      </c>
      <c r="E130" s="835" t="s">
        <v>3663</v>
      </c>
      <c r="F130" s="863" t="s">
        <v>3664</v>
      </c>
      <c r="G130" s="835" t="s">
        <v>3807</v>
      </c>
      <c r="H130" s="835" t="s">
        <v>3808</v>
      </c>
      <c r="I130" s="849">
        <v>3.0799999237060547</v>
      </c>
      <c r="J130" s="849">
        <v>50</v>
      </c>
      <c r="K130" s="850">
        <v>154</v>
      </c>
    </row>
    <row r="131" spans="1:11" ht="14.4" customHeight="1" x14ac:dyDescent="0.3">
      <c r="A131" s="831" t="s">
        <v>565</v>
      </c>
      <c r="B131" s="832" t="s">
        <v>566</v>
      </c>
      <c r="C131" s="835" t="s">
        <v>578</v>
      </c>
      <c r="D131" s="863" t="s">
        <v>579</v>
      </c>
      <c r="E131" s="835" t="s">
        <v>3663</v>
      </c>
      <c r="F131" s="863" t="s">
        <v>3664</v>
      </c>
      <c r="G131" s="835" t="s">
        <v>3809</v>
      </c>
      <c r="H131" s="835" t="s">
        <v>3810</v>
      </c>
      <c r="I131" s="849">
        <v>3.0924999117851257</v>
      </c>
      <c r="J131" s="849">
        <v>200</v>
      </c>
      <c r="K131" s="850">
        <v>618.5</v>
      </c>
    </row>
    <row r="132" spans="1:11" ht="14.4" customHeight="1" x14ac:dyDescent="0.3">
      <c r="A132" s="831" t="s">
        <v>565</v>
      </c>
      <c r="B132" s="832" t="s">
        <v>566</v>
      </c>
      <c r="C132" s="835" t="s">
        <v>578</v>
      </c>
      <c r="D132" s="863" t="s">
        <v>579</v>
      </c>
      <c r="E132" s="835" t="s">
        <v>3663</v>
      </c>
      <c r="F132" s="863" t="s">
        <v>3664</v>
      </c>
      <c r="G132" s="835" t="s">
        <v>3811</v>
      </c>
      <c r="H132" s="835" t="s">
        <v>3812</v>
      </c>
      <c r="I132" s="849">
        <v>1.9299999475479126</v>
      </c>
      <c r="J132" s="849">
        <v>50</v>
      </c>
      <c r="K132" s="850">
        <v>96.5</v>
      </c>
    </row>
    <row r="133" spans="1:11" ht="14.4" customHeight="1" x14ac:dyDescent="0.3">
      <c r="A133" s="831" t="s">
        <v>565</v>
      </c>
      <c r="B133" s="832" t="s">
        <v>566</v>
      </c>
      <c r="C133" s="835" t="s">
        <v>578</v>
      </c>
      <c r="D133" s="863" t="s">
        <v>579</v>
      </c>
      <c r="E133" s="835" t="s">
        <v>3663</v>
      </c>
      <c r="F133" s="863" t="s">
        <v>3664</v>
      </c>
      <c r="G133" s="835" t="s">
        <v>3813</v>
      </c>
      <c r="H133" s="835" t="s">
        <v>3814</v>
      </c>
      <c r="I133" s="849">
        <v>2.1655556360880532</v>
      </c>
      <c r="J133" s="849">
        <v>420</v>
      </c>
      <c r="K133" s="850">
        <v>909.70000076293945</v>
      </c>
    </row>
    <row r="134" spans="1:11" ht="14.4" customHeight="1" x14ac:dyDescent="0.3">
      <c r="A134" s="831" t="s">
        <v>565</v>
      </c>
      <c r="B134" s="832" t="s">
        <v>566</v>
      </c>
      <c r="C134" s="835" t="s">
        <v>578</v>
      </c>
      <c r="D134" s="863" t="s">
        <v>579</v>
      </c>
      <c r="E134" s="835" t="s">
        <v>3663</v>
      </c>
      <c r="F134" s="863" t="s">
        <v>3664</v>
      </c>
      <c r="G134" s="835" t="s">
        <v>3815</v>
      </c>
      <c r="H134" s="835" t="s">
        <v>3816</v>
      </c>
      <c r="I134" s="849">
        <v>21.231999588012695</v>
      </c>
      <c r="J134" s="849">
        <v>120</v>
      </c>
      <c r="K134" s="850">
        <v>2547.8000030517578</v>
      </c>
    </row>
    <row r="135" spans="1:11" ht="14.4" customHeight="1" x14ac:dyDescent="0.3">
      <c r="A135" s="831" t="s">
        <v>565</v>
      </c>
      <c r="B135" s="832" t="s">
        <v>566</v>
      </c>
      <c r="C135" s="835" t="s">
        <v>578</v>
      </c>
      <c r="D135" s="863" t="s">
        <v>579</v>
      </c>
      <c r="E135" s="835" t="s">
        <v>3663</v>
      </c>
      <c r="F135" s="863" t="s">
        <v>3664</v>
      </c>
      <c r="G135" s="835" t="s">
        <v>3817</v>
      </c>
      <c r="H135" s="835" t="s">
        <v>3818</v>
      </c>
      <c r="I135" s="849">
        <v>5.380000114440918</v>
      </c>
      <c r="J135" s="849">
        <v>150</v>
      </c>
      <c r="K135" s="850">
        <v>807</v>
      </c>
    </row>
    <row r="136" spans="1:11" ht="14.4" customHeight="1" x14ac:dyDescent="0.3">
      <c r="A136" s="831" t="s">
        <v>565</v>
      </c>
      <c r="B136" s="832" t="s">
        <v>566</v>
      </c>
      <c r="C136" s="835" t="s">
        <v>578</v>
      </c>
      <c r="D136" s="863" t="s">
        <v>579</v>
      </c>
      <c r="E136" s="835" t="s">
        <v>3663</v>
      </c>
      <c r="F136" s="863" t="s">
        <v>3664</v>
      </c>
      <c r="G136" s="835" t="s">
        <v>3819</v>
      </c>
      <c r="H136" s="835" t="s">
        <v>3820</v>
      </c>
      <c r="I136" s="849">
        <v>2.5199999809265137</v>
      </c>
      <c r="J136" s="849">
        <v>350</v>
      </c>
      <c r="K136" s="850">
        <v>882</v>
      </c>
    </row>
    <row r="137" spans="1:11" ht="14.4" customHeight="1" x14ac:dyDescent="0.3">
      <c r="A137" s="831" t="s">
        <v>565</v>
      </c>
      <c r="B137" s="832" t="s">
        <v>566</v>
      </c>
      <c r="C137" s="835" t="s">
        <v>578</v>
      </c>
      <c r="D137" s="863" t="s">
        <v>579</v>
      </c>
      <c r="E137" s="835" t="s">
        <v>3663</v>
      </c>
      <c r="F137" s="863" t="s">
        <v>3664</v>
      </c>
      <c r="G137" s="835" t="s">
        <v>3821</v>
      </c>
      <c r="H137" s="835" t="s">
        <v>3822</v>
      </c>
      <c r="I137" s="849">
        <v>21.235713958740234</v>
      </c>
      <c r="J137" s="849">
        <v>100</v>
      </c>
      <c r="K137" s="850">
        <v>2123.6999664306641</v>
      </c>
    </row>
    <row r="138" spans="1:11" ht="14.4" customHeight="1" x14ac:dyDescent="0.3">
      <c r="A138" s="831" t="s">
        <v>565</v>
      </c>
      <c r="B138" s="832" t="s">
        <v>566</v>
      </c>
      <c r="C138" s="835" t="s">
        <v>578</v>
      </c>
      <c r="D138" s="863" t="s">
        <v>579</v>
      </c>
      <c r="E138" s="835" t="s">
        <v>3823</v>
      </c>
      <c r="F138" s="863" t="s">
        <v>3824</v>
      </c>
      <c r="G138" s="835" t="s">
        <v>3825</v>
      </c>
      <c r="H138" s="835" t="s">
        <v>3826</v>
      </c>
      <c r="I138" s="849">
        <v>10.162222120496962</v>
      </c>
      <c r="J138" s="849">
        <v>1520</v>
      </c>
      <c r="K138" s="850">
        <v>15444.299995422363</v>
      </c>
    </row>
    <row r="139" spans="1:11" ht="14.4" customHeight="1" x14ac:dyDescent="0.3">
      <c r="A139" s="831" t="s">
        <v>565</v>
      </c>
      <c r="B139" s="832" t="s">
        <v>566</v>
      </c>
      <c r="C139" s="835" t="s">
        <v>578</v>
      </c>
      <c r="D139" s="863" t="s">
        <v>579</v>
      </c>
      <c r="E139" s="835" t="s">
        <v>3827</v>
      </c>
      <c r="F139" s="863" t="s">
        <v>3828</v>
      </c>
      <c r="G139" s="835" t="s">
        <v>3829</v>
      </c>
      <c r="H139" s="835" t="s">
        <v>3830</v>
      </c>
      <c r="I139" s="849">
        <v>27.260000228881836</v>
      </c>
      <c r="J139" s="849">
        <v>36</v>
      </c>
      <c r="K139" s="850">
        <v>981.17999267578125</v>
      </c>
    </row>
    <row r="140" spans="1:11" ht="14.4" customHeight="1" x14ac:dyDescent="0.3">
      <c r="A140" s="831" t="s">
        <v>565</v>
      </c>
      <c r="B140" s="832" t="s">
        <v>566</v>
      </c>
      <c r="C140" s="835" t="s">
        <v>578</v>
      </c>
      <c r="D140" s="863" t="s">
        <v>579</v>
      </c>
      <c r="E140" s="835" t="s">
        <v>3831</v>
      </c>
      <c r="F140" s="863" t="s">
        <v>3832</v>
      </c>
      <c r="G140" s="835" t="s">
        <v>3833</v>
      </c>
      <c r="H140" s="835" t="s">
        <v>3834</v>
      </c>
      <c r="I140" s="849">
        <v>0.31000000238418579</v>
      </c>
      <c r="J140" s="849">
        <v>100</v>
      </c>
      <c r="K140" s="850">
        <v>31</v>
      </c>
    </row>
    <row r="141" spans="1:11" ht="14.4" customHeight="1" x14ac:dyDescent="0.3">
      <c r="A141" s="831" t="s">
        <v>565</v>
      </c>
      <c r="B141" s="832" t="s">
        <v>566</v>
      </c>
      <c r="C141" s="835" t="s">
        <v>578</v>
      </c>
      <c r="D141" s="863" t="s">
        <v>579</v>
      </c>
      <c r="E141" s="835" t="s">
        <v>3831</v>
      </c>
      <c r="F141" s="863" t="s">
        <v>3832</v>
      </c>
      <c r="G141" s="835" t="s">
        <v>3835</v>
      </c>
      <c r="H141" s="835" t="s">
        <v>3836</v>
      </c>
      <c r="I141" s="849">
        <v>0.30500000715255737</v>
      </c>
      <c r="J141" s="849">
        <v>200</v>
      </c>
      <c r="K141" s="850">
        <v>61</v>
      </c>
    </row>
    <row r="142" spans="1:11" ht="14.4" customHeight="1" x14ac:dyDescent="0.3">
      <c r="A142" s="831" t="s">
        <v>565</v>
      </c>
      <c r="B142" s="832" t="s">
        <v>566</v>
      </c>
      <c r="C142" s="835" t="s">
        <v>578</v>
      </c>
      <c r="D142" s="863" t="s">
        <v>579</v>
      </c>
      <c r="E142" s="835" t="s">
        <v>3831</v>
      </c>
      <c r="F142" s="863" t="s">
        <v>3832</v>
      </c>
      <c r="G142" s="835" t="s">
        <v>3837</v>
      </c>
      <c r="H142" s="835" t="s">
        <v>3838</v>
      </c>
      <c r="I142" s="849">
        <v>0.54571430172239033</v>
      </c>
      <c r="J142" s="849">
        <v>2700</v>
      </c>
      <c r="K142" s="850">
        <v>1471</v>
      </c>
    </row>
    <row r="143" spans="1:11" ht="14.4" customHeight="1" x14ac:dyDescent="0.3">
      <c r="A143" s="831" t="s">
        <v>565</v>
      </c>
      <c r="B143" s="832" t="s">
        <v>566</v>
      </c>
      <c r="C143" s="835" t="s">
        <v>578</v>
      </c>
      <c r="D143" s="863" t="s">
        <v>579</v>
      </c>
      <c r="E143" s="835" t="s">
        <v>3831</v>
      </c>
      <c r="F143" s="863" t="s">
        <v>3832</v>
      </c>
      <c r="G143" s="835" t="s">
        <v>3839</v>
      </c>
      <c r="H143" s="835" t="s">
        <v>3840</v>
      </c>
      <c r="I143" s="849">
        <v>2.6500000953674316</v>
      </c>
      <c r="J143" s="849">
        <v>100</v>
      </c>
      <c r="K143" s="850">
        <v>265</v>
      </c>
    </row>
    <row r="144" spans="1:11" ht="14.4" customHeight="1" x14ac:dyDescent="0.3">
      <c r="A144" s="831" t="s">
        <v>565</v>
      </c>
      <c r="B144" s="832" t="s">
        <v>566</v>
      </c>
      <c r="C144" s="835" t="s">
        <v>578</v>
      </c>
      <c r="D144" s="863" t="s">
        <v>579</v>
      </c>
      <c r="E144" s="835" t="s">
        <v>3831</v>
      </c>
      <c r="F144" s="863" t="s">
        <v>3832</v>
      </c>
      <c r="G144" s="835" t="s">
        <v>3841</v>
      </c>
      <c r="H144" s="835" t="s">
        <v>3842</v>
      </c>
      <c r="I144" s="849">
        <v>1.8028570924486433</v>
      </c>
      <c r="J144" s="849">
        <v>1000</v>
      </c>
      <c r="K144" s="850">
        <v>1802</v>
      </c>
    </row>
    <row r="145" spans="1:11" ht="14.4" customHeight="1" x14ac:dyDescent="0.3">
      <c r="A145" s="831" t="s">
        <v>565</v>
      </c>
      <c r="B145" s="832" t="s">
        <v>566</v>
      </c>
      <c r="C145" s="835" t="s">
        <v>578</v>
      </c>
      <c r="D145" s="863" t="s">
        <v>579</v>
      </c>
      <c r="E145" s="835" t="s">
        <v>3843</v>
      </c>
      <c r="F145" s="863" t="s">
        <v>3844</v>
      </c>
      <c r="G145" s="835" t="s">
        <v>3845</v>
      </c>
      <c r="H145" s="835" t="s">
        <v>3846</v>
      </c>
      <c r="I145" s="849">
        <v>7.0199999809265137</v>
      </c>
      <c r="J145" s="849">
        <v>20</v>
      </c>
      <c r="K145" s="850">
        <v>140.39999389648437</v>
      </c>
    </row>
    <row r="146" spans="1:11" ht="14.4" customHeight="1" x14ac:dyDescent="0.3">
      <c r="A146" s="831" t="s">
        <v>565</v>
      </c>
      <c r="B146" s="832" t="s">
        <v>566</v>
      </c>
      <c r="C146" s="835" t="s">
        <v>578</v>
      </c>
      <c r="D146" s="863" t="s">
        <v>579</v>
      </c>
      <c r="E146" s="835" t="s">
        <v>3843</v>
      </c>
      <c r="F146" s="863" t="s">
        <v>3844</v>
      </c>
      <c r="G146" s="835" t="s">
        <v>3847</v>
      </c>
      <c r="H146" s="835" t="s">
        <v>3848</v>
      </c>
      <c r="I146" s="849">
        <v>7.0199999809265137</v>
      </c>
      <c r="J146" s="849">
        <v>10</v>
      </c>
      <c r="K146" s="850">
        <v>70.199996948242188</v>
      </c>
    </row>
    <row r="147" spans="1:11" ht="14.4" customHeight="1" x14ac:dyDescent="0.3">
      <c r="A147" s="831" t="s">
        <v>565</v>
      </c>
      <c r="B147" s="832" t="s">
        <v>566</v>
      </c>
      <c r="C147" s="835" t="s">
        <v>578</v>
      </c>
      <c r="D147" s="863" t="s">
        <v>579</v>
      </c>
      <c r="E147" s="835" t="s">
        <v>3843</v>
      </c>
      <c r="F147" s="863" t="s">
        <v>3844</v>
      </c>
      <c r="G147" s="835" t="s">
        <v>3849</v>
      </c>
      <c r="H147" s="835" t="s">
        <v>3850</v>
      </c>
      <c r="I147" s="849">
        <v>0.62999999523162842</v>
      </c>
      <c r="J147" s="849">
        <v>17000</v>
      </c>
      <c r="K147" s="850">
        <v>10710</v>
      </c>
    </row>
    <row r="148" spans="1:11" ht="14.4" customHeight="1" x14ac:dyDescent="0.3">
      <c r="A148" s="831" t="s">
        <v>565</v>
      </c>
      <c r="B148" s="832" t="s">
        <v>566</v>
      </c>
      <c r="C148" s="835" t="s">
        <v>578</v>
      </c>
      <c r="D148" s="863" t="s">
        <v>579</v>
      </c>
      <c r="E148" s="835" t="s">
        <v>3843</v>
      </c>
      <c r="F148" s="863" t="s">
        <v>3844</v>
      </c>
      <c r="G148" s="835" t="s">
        <v>3851</v>
      </c>
      <c r="H148" s="835" t="s">
        <v>3852</v>
      </c>
      <c r="I148" s="849">
        <v>0.62999999523162842</v>
      </c>
      <c r="J148" s="849">
        <v>28600</v>
      </c>
      <c r="K148" s="850">
        <v>18018</v>
      </c>
    </row>
    <row r="149" spans="1:11" ht="14.4" customHeight="1" x14ac:dyDescent="0.3">
      <c r="A149" s="831" t="s">
        <v>565</v>
      </c>
      <c r="B149" s="832" t="s">
        <v>566</v>
      </c>
      <c r="C149" s="835" t="s">
        <v>578</v>
      </c>
      <c r="D149" s="863" t="s">
        <v>579</v>
      </c>
      <c r="E149" s="835" t="s">
        <v>3843</v>
      </c>
      <c r="F149" s="863" t="s">
        <v>3844</v>
      </c>
      <c r="G149" s="835" t="s">
        <v>3853</v>
      </c>
      <c r="H149" s="835" t="s">
        <v>3854</v>
      </c>
      <c r="I149" s="849">
        <v>0.62999999523162842</v>
      </c>
      <c r="J149" s="849">
        <v>10000</v>
      </c>
      <c r="K149" s="850">
        <v>6300</v>
      </c>
    </row>
    <row r="150" spans="1:11" ht="14.4" customHeight="1" x14ac:dyDescent="0.3">
      <c r="A150" s="831" t="s">
        <v>565</v>
      </c>
      <c r="B150" s="832" t="s">
        <v>566</v>
      </c>
      <c r="C150" s="835" t="s">
        <v>578</v>
      </c>
      <c r="D150" s="863" t="s">
        <v>579</v>
      </c>
      <c r="E150" s="835" t="s">
        <v>3843</v>
      </c>
      <c r="F150" s="863" t="s">
        <v>3844</v>
      </c>
      <c r="G150" s="835" t="s">
        <v>3855</v>
      </c>
      <c r="H150" s="835" t="s">
        <v>3856</v>
      </c>
      <c r="I150" s="849">
        <v>0.62999999523162842</v>
      </c>
      <c r="J150" s="849">
        <v>5610</v>
      </c>
      <c r="K150" s="850">
        <v>3534.2999877929687</v>
      </c>
    </row>
    <row r="151" spans="1:11" ht="14.4" customHeight="1" x14ac:dyDescent="0.3">
      <c r="A151" s="831" t="s">
        <v>565</v>
      </c>
      <c r="B151" s="832" t="s">
        <v>566</v>
      </c>
      <c r="C151" s="835" t="s">
        <v>578</v>
      </c>
      <c r="D151" s="863" t="s">
        <v>579</v>
      </c>
      <c r="E151" s="835" t="s">
        <v>3857</v>
      </c>
      <c r="F151" s="863" t="s">
        <v>3858</v>
      </c>
      <c r="G151" s="835" t="s">
        <v>3859</v>
      </c>
      <c r="H151" s="835" t="s">
        <v>3860</v>
      </c>
      <c r="I151" s="849">
        <v>16.340000629425049</v>
      </c>
      <c r="J151" s="849">
        <v>8</v>
      </c>
      <c r="K151" s="850">
        <v>132.51999855041504</v>
      </c>
    </row>
    <row r="152" spans="1:11" ht="14.4" customHeight="1" x14ac:dyDescent="0.3">
      <c r="A152" s="831" t="s">
        <v>565</v>
      </c>
      <c r="B152" s="832" t="s">
        <v>566</v>
      </c>
      <c r="C152" s="835" t="s">
        <v>578</v>
      </c>
      <c r="D152" s="863" t="s">
        <v>579</v>
      </c>
      <c r="E152" s="835" t="s">
        <v>3857</v>
      </c>
      <c r="F152" s="863" t="s">
        <v>3858</v>
      </c>
      <c r="G152" s="835" t="s">
        <v>3861</v>
      </c>
      <c r="H152" s="835" t="s">
        <v>3862</v>
      </c>
      <c r="I152" s="849">
        <v>19.963332494099934</v>
      </c>
      <c r="J152" s="849">
        <v>27</v>
      </c>
      <c r="K152" s="850">
        <v>539.06999206542969</v>
      </c>
    </row>
    <row r="153" spans="1:11" ht="14.4" customHeight="1" x14ac:dyDescent="0.3">
      <c r="A153" s="831" t="s">
        <v>565</v>
      </c>
      <c r="B153" s="832" t="s">
        <v>566</v>
      </c>
      <c r="C153" s="835" t="s">
        <v>578</v>
      </c>
      <c r="D153" s="863" t="s">
        <v>579</v>
      </c>
      <c r="E153" s="835" t="s">
        <v>3863</v>
      </c>
      <c r="F153" s="863" t="s">
        <v>3864</v>
      </c>
      <c r="G153" s="835" t="s">
        <v>3865</v>
      </c>
      <c r="H153" s="835" t="s">
        <v>3866</v>
      </c>
      <c r="I153" s="849">
        <v>93.150001525878906</v>
      </c>
      <c r="J153" s="849">
        <v>0</v>
      </c>
      <c r="K153" s="850">
        <v>0</v>
      </c>
    </row>
    <row r="154" spans="1:11" ht="14.4" customHeight="1" x14ac:dyDescent="0.3">
      <c r="A154" s="831" t="s">
        <v>565</v>
      </c>
      <c r="B154" s="832" t="s">
        <v>566</v>
      </c>
      <c r="C154" s="835" t="s">
        <v>578</v>
      </c>
      <c r="D154" s="863" t="s">
        <v>579</v>
      </c>
      <c r="E154" s="835" t="s">
        <v>3863</v>
      </c>
      <c r="F154" s="863" t="s">
        <v>3864</v>
      </c>
      <c r="G154" s="835" t="s">
        <v>3867</v>
      </c>
      <c r="H154" s="835" t="s">
        <v>3868</v>
      </c>
      <c r="I154" s="849">
        <v>2250.4599609375</v>
      </c>
      <c r="J154" s="849">
        <v>0</v>
      </c>
      <c r="K154" s="850">
        <v>0</v>
      </c>
    </row>
    <row r="155" spans="1:11" ht="14.4" customHeight="1" x14ac:dyDescent="0.3">
      <c r="A155" s="831" t="s">
        <v>565</v>
      </c>
      <c r="B155" s="832" t="s">
        <v>566</v>
      </c>
      <c r="C155" s="835" t="s">
        <v>578</v>
      </c>
      <c r="D155" s="863" t="s">
        <v>579</v>
      </c>
      <c r="E155" s="835" t="s">
        <v>3863</v>
      </c>
      <c r="F155" s="863" t="s">
        <v>3864</v>
      </c>
      <c r="G155" s="835" t="s">
        <v>3869</v>
      </c>
      <c r="H155" s="835" t="s">
        <v>3870</v>
      </c>
      <c r="I155" s="849">
        <v>479.70001220703125</v>
      </c>
      <c r="J155" s="849">
        <v>5</v>
      </c>
      <c r="K155" s="850">
        <v>2398.5</v>
      </c>
    </row>
    <row r="156" spans="1:11" ht="14.4" customHeight="1" x14ac:dyDescent="0.3">
      <c r="A156" s="831" t="s">
        <v>565</v>
      </c>
      <c r="B156" s="832" t="s">
        <v>566</v>
      </c>
      <c r="C156" s="835" t="s">
        <v>586</v>
      </c>
      <c r="D156" s="863" t="s">
        <v>587</v>
      </c>
      <c r="E156" s="835" t="s">
        <v>3551</v>
      </c>
      <c r="F156" s="863" t="s">
        <v>3552</v>
      </c>
      <c r="G156" s="835" t="s">
        <v>3553</v>
      </c>
      <c r="H156" s="835" t="s">
        <v>3554</v>
      </c>
      <c r="I156" s="849">
        <v>147.18199462890624</v>
      </c>
      <c r="J156" s="849">
        <v>7</v>
      </c>
      <c r="K156" s="850">
        <v>1030.2699584960937</v>
      </c>
    </row>
    <row r="157" spans="1:11" ht="14.4" customHeight="1" x14ac:dyDescent="0.3">
      <c r="A157" s="831" t="s">
        <v>565</v>
      </c>
      <c r="B157" s="832" t="s">
        <v>566</v>
      </c>
      <c r="C157" s="835" t="s">
        <v>586</v>
      </c>
      <c r="D157" s="863" t="s">
        <v>587</v>
      </c>
      <c r="E157" s="835" t="s">
        <v>3551</v>
      </c>
      <c r="F157" s="863" t="s">
        <v>3552</v>
      </c>
      <c r="G157" s="835" t="s">
        <v>3555</v>
      </c>
      <c r="H157" s="835" t="s">
        <v>3556</v>
      </c>
      <c r="I157" s="849">
        <v>147.18199462890624</v>
      </c>
      <c r="J157" s="849">
        <v>7</v>
      </c>
      <c r="K157" s="850">
        <v>1030.2699584960937</v>
      </c>
    </row>
    <row r="158" spans="1:11" ht="14.4" customHeight="1" x14ac:dyDescent="0.3">
      <c r="A158" s="831" t="s">
        <v>565</v>
      </c>
      <c r="B158" s="832" t="s">
        <v>566</v>
      </c>
      <c r="C158" s="835" t="s">
        <v>586</v>
      </c>
      <c r="D158" s="863" t="s">
        <v>587</v>
      </c>
      <c r="E158" s="835" t="s">
        <v>3551</v>
      </c>
      <c r="F158" s="863" t="s">
        <v>3552</v>
      </c>
      <c r="G158" s="835" t="s">
        <v>3557</v>
      </c>
      <c r="H158" s="835" t="s">
        <v>3558</v>
      </c>
      <c r="I158" s="849">
        <v>141.58000183105469</v>
      </c>
      <c r="J158" s="849">
        <v>1</v>
      </c>
      <c r="K158" s="850">
        <v>141.58000183105469</v>
      </c>
    </row>
    <row r="159" spans="1:11" ht="14.4" customHeight="1" x14ac:dyDescent="0.3">
      <c r="A159" s="831" t="s">
        <v>565</v>
      </c>
      <c r="B159" s="832" t="s">
        <v>566</v>
      </c>
      <c r="C159" s="835" t="s">
        <v>586</v>
      </c>
      <c r="D159" s="863" t="s">
        <v>587</v>
      </c>
      <c r="E159" s="835" t="s">
        <v>3871</v>
      </c>
      <c r="F159" s="863" t="s">
        <v>3872</v>
      </c>
      <c r="G159" s="835" t="s">
        <v>3873</v>
      </c>
      <c r="H159" s="835" t="s">
        <v>3874</v>
      </c>
      <c r="I159" s="849">
        <v>53.849998474121094</v>
      </c>
      <c r="J159" s="849">
        <v>2</v>
      </c>
      <c r="K159" s="850">
        <v>107.69000244140625</v>
      </c>
    </row>
    <row r="160" spans="1:11" ht="14.4" customHeight="1" x14ac:dyDescent="0.3">
      <c r="A160" s="831" t="s">
        <v>565</v>
      </c>
      <c r="B160" s="832" t="s">
        <v>566</v>
      </c>
      <c r="C160" s="835" t="s">
        <v>586</v>
      </c>
      <c r="D160" s="863" t="s">
        <v>587</v>
      </c>
      <c r="E160" s="835" t="s">
        <v>3561</v>
      </c>
      <c r="F160" s="863" t="s">
        <v>3562</v>
      </c>
      <c r="G160" s="835" t="s">
        <v>3563</v>
      </c>
      <c r="H160" s="835" t="s">
        <v>3564</v>
      </c>
      <c r="I160" s="849">
        <v>4.1100001335144043</v>
      </c>
      <c r="J160" s="849">
        <v>100</v>
      </c>
      <c r="K160" s="850">
        <v>411</v>
      </c>
    </row>
    <row r="161" spans="1:11" ht="14.4" customHeight="1" x14ac:dyDescent="0.3">
      <c r="A161" s="831" t="s">
        <v>565</v>
      </c>
      <c r="B161" s="832" t="s">
        <v>566</v>
      </c>
      <c r="C161" s="835" t="s">
        <v>586</v>
      </c>
      <c r="D161" s="863" t="s">
        <v>587</v>
      </c>
      <c r="E161" s="835" t="s">
        <v>3561</v>
      </c>
      <c r="F161" s="863" t="s">
        <v>3562</v>
      </c>
      <c r="G161" s="835" t="s">
        <v>3565</v>
      </c>
      <c r="H161" s="835" t="s">
        <v>3566</v>
      </c>
      <c r="I161" s="849">
        <v>6.2466665903727217</v>
      </c>
      <c r="J161" s="849">
        <v>205</v>
      </c>
      <c r="K161" s="850">
        <v>1280.25</v>
      </c>
    </row>
    <row r="162" spans="1:11" ht="14.4" customHeight="1" x14ac:dyDescent="0.3">
      <c r="A162" s="831" t="s">
        <v>565</v>
      </c>
      <c r="B162" s="832" t="s">
        <v>566</v>
      </c>
      <c r="C162" s="835" t="s">
        <v>586</v>
      </c>
      <c r="D162" s="863" t="s">
        <v>587</v>
      </c>
      <c r="E162" s="835" t="s">
        <v>3561</v>
      </c>
      <c r="F162" s="863" t="s">
        <v>3562</v>
      </c>
      <c r="G162" s="835" t="s">
        <v>3573</v>
      </c>
      <c r="H162" s="835" t="s">
        <v>3574</v>
      </c>
      <c r="I162" s="849">
        <v>0.4375</v>
      </c>
      <c r="J162" s="849">
        <v>2600</v>
      </c>
      <c r="K162" s="850">
        <v>1138</v>
      </c>
    </row>
    <row r="163" spans="1:11" ht="14.4" customHeight="1" x14ac:dyDescent="0.3">
      <c r="A163" s="831" t="s">
        <v>565</v>
      </c>
      <c r="B163" s="832" t="s">
        <v>566</v>
      </c>
      <c r="C163" s="835" t="s">
        <v>586</v>
      </c>
      <c r="D163" s="863" t="s">
        <v>587</v>
      </c>
      <c r="E163" s="835" t="s">
        <v>3561</v>
      </c>
      <c r="F163" s="863" t="s">
        <v>3562</v>
      </c>
      <c r="G163" s="835" t="s">
        <v>3575</v>
      </c>
      <c r="H163" s="835" t="s">
        <v>3576</v>
      </c>
      <c r="I163" s="849">
        <v>0.62666666507720947</v>
      </c>
      <c r="J163" s="849">
        <v>2500</v>
      </c>
      <c r="K163" s="850">
        <v>1573.2099990844727</v>
      </c>
    </row>
    <row r="164" spans="1:11" ht="14.4" customHeight="1" x14ac:dyDescent="0.3">
      <c r="A164" s="831" t="s">
        <v>565</v>
      </c>
      <c r="B164" s="832" t="s">
        <v>566</v>
      </c>
      <c r="C164" s="835" t="s">
        <v>586</v>
      </c>
      <c r="D164" s="863" t="s">
        <v>587</v>
      </c>
      <c r="E164" s="835" t="s">
        <v>3561</v>
      </c>
      <c r="F164" s="863" t="s">
        <v>3562</v>
      </c>
      <c r="G164" s="835" t="s">
        <v>3577</v>
      </c>
      <c r="H164" s="835" t="s">
        <v>3578</v>
      </c>
      <c r="I164" s="849">
        <v>1.2899999618530273</v>
      </c>
      <c r="J164" s="849">
        <v>1300</v>
      </c>
      <c r="K164" s="850">
        <v>1677</v>
      </c>
    </row>
    <row r="165" spans="1:11" ht="14.4" customHeight="1" x14ac:dyDescent="0.3">
      <c r="A165" s="831" t="s">
        <v>565</v>
      </c>
      <c r="B165" s="832" t="s">
        <v>566</v>
      </c>
      <c r="C165" s="835" t="s">
        <v>586</v>
      </c>
      <c r="D165" s="863" t="s">
        <v>587</v>
      </c>
      <c r="E165" s="835" t="s">
        <v>3561</v>
      </c>
      <c r="F165" s="863" t="s">
        <v>3562</v>
      </c>
      <c r="G165" s="835" t="s">
        <v>3875</v>
      </c>
      <c r="H165" s="835" t="s">
        <v>3876</v>
      </c>
      <c r="I165" s="849">
        <v>0.4699999988079071</v>
      </c>
      <c r="J165" s="849">
        <v>70</v>
      </c>
      <c r="K165" s="850">
        <v>32.899999618530273</v>
      </c>
    </row>
    <row r="166" spans="1:11" ht="14.4" customHeight="1" x14ac:dyDescent="0.3">
      <c r="A166" s="831" t="s">
        <v>565</v>
      </c>
      <c r="B166" s="832" t="s">
        <v>566</v>
      </c>
      <c r="C166" s="835" t="s">
        <v>586</v>
      </c>
      <c r="D166" s="863" t="s">
        <v>587</v>
      </c>
      <c r="E166" s="835" t="s">
        <v>3561</v>
      </c>
      <c r="F166" s="863" t="s">
        <v>3562</v>
      </c>
      <c r="G166" s="835" t="s">
        <v>3579</v>
      </c>
      <c r="H166" s="835" t="s">
        <v>3580</v>
      </c>
      <c r="I166" s="849">
        <v>164.22000122070312</v>
      </c>
      <c r="J166" s="849">
        <v>7</v>
      </c>
      <c r="K166" s="850">
        <v>1149.5400085449219</v>
      </c>
    </row>
    <row r="167" spans="1:11" ht="14.4" customHeight="1" x14ac:dyDescent="0.3">
      <c r="A167" s="831" t="s">
        <v>565</v>
      </c>
      <c r="B167" s="832" t="s">
        <v>566</v>
      </c>
      <c r="C167" s="835" t="s">
        <v>586</v>
      </c>
      <c r="D167" s="863" t="s">
        <v>587</v>
      </c>
      <c r="E167" s="835" t="s">
        <v>3561</v>
      </c>
      <c r="F167" s="863" t="s">
        <v>3562</v>
      </c>
      <c r="G167" s="835" t="s">
        <v>3581</v>
      </c>
      <c r="H167" s="835" t="s">
        <v>3582</v>
      </c>
      <c r="I167" s="849">
        <v>86.376665751139328</v>
      </c>
      <c r="J167" s="849">
        <v>30</v>
      </c>
      <c r="K167" s="850">
        <v>2591.280029296875</v>
      </c>
    </row>
    <row r="168" spans="1:11" ht="14.4" customHeight="1" x14ac:dyDescent="0.3">
      <c r="A168" s="831" t="s">
        <v>565</v>
      </c>
      <c r="B168" s="832" t="s">
        <v>566</v>
      </c>
      <c r="C168" s="835" t="s">
        <v>586</v>
      </c>
      <c r="D168" s="863" t="s">
        <v>587</v>
      </c>
      <c r="E168" s="835" t="s">
        <v>3561</v>
      </c>
      <c r="F168" s="863" t="s">
        <v>3562</v>
      </c>
      <c r="G168" s="835" t="s">
        <v>3585</v>
      </c>
      <c r="H168" s="835" t="s">
        <v>3586</v>
      </c>
      <c r="I168" s="849">
        <v>2.6600000858306885</v>
      </c>
      <c r="J168" s="849">
        <v>210</v>
      </c>
      <c r="K168" s="850">
        <v>558.83999633789062</v>
      </c>
    </row>
    <row r="169" spans="1:11" ht="14.4" customHeight="1" x14ac:dyDescent="0.3">
      <c r="A169" s="831" t="s">
        <v>565</v>
      </c>
      <c r="B169" s="832" t="s">
        <v>566</v>
      </c>
      <c r="C169" s="835" t="s">
        <v>586</v>
      </c>
      <c r="D169" s="863" t="s">
        <v>587</v>
      </c>
      <c r="E169" s="835" t="s">
        <v>3561</v>
      </c>
      <c r="F169" s="863" t="s">
        <v>3562</v>
      </c>
      <c r="G169" s="835" t="s">
        <v>3587</v>
      </c>
      <c r="H169" s="835" t="s">
        <v>3588</v>
      </c>
      <c r="I169" s="849">
        <v>790.8800048828125</v>
      </c>
      <c r="J169" s="849">
        <v>1</v>
      </c>
      <c r="K169" s="850">
        <v>790.8800048828125</v>
      </c>
    </row>
    <row r="170" spans="1:11" ht="14.4" customHeight="1" x14ac:dyDescent="0.3">
      <c r="A170" s="831" t="s">
        <v>565</v>
      </c>
      <c r="B170" s="832" t="s">
        <v>566</v>
      </c>
      <c r="C170" s="835" t="s">
        <v>586</v>
      </c>
      <c r="D170" s="863" t="s">
        <v>587</v>
      </c>
      <c r="E170" s="835" t="s">
        <v>3561</v>
      </c>
      <c r="F170" s="863" t="s">
        <v>3562</v>
      </c>
      <c r="G170" s="835" t="s">
        <v>3877</v>
      </c>
      <c r="H170" s="835" t="s">
        <v>3878</v>
      </c>
      <c r="I170" s="849">
        <v>355.35000610351562</v>
      </c>
      <c r="J170" s="849">
        <v>2</v>
      </c>
      <c r="K170" s="850">
        <v>710.70001220703125</v>
      </c>
    </row>
    <row r="171" spans="1:11" ht="14.4" customHeight="1" x14ac:dyDescent="0.3">
      <c r="A171" s="831" t="s">
        <v>565</v>
      </c>
      <c r="B171" s="832" t="s">
        <v>566</v>
      </c>
      <c r="C171" s="835" t="s">
        <v>586</v>
      </c>
      <c r="D171" s="863" t="s">
        <v>587</v>
      </c>
      <c r="E171" s="835" t="s">
        <v>3561</v>
      </c>
      <c r="F171" s="863" t="s">
        <v>3562</v>
      </c>
      <c r="G171" s="835" t="s">
        <v>3879</v>
      </c>
      <c r="H171" s="835" t="s">
        <v>3880</v>
      </c>
      <c r="I171" s="849">
        <v>108.27999877929687</v>
      </c>
      <c r="J171" s="849">
        <v>5</v>
      </c>
      <c r="K171" s="850">
        <v>541.3900146484375</v>
      </c>
    </row>
    <row r="172" spans="1:11" ht="14.4" customHeight="1" x14ac:dyDescent="0.3">
      <c r="A172" s="831" t="s">
        <v>565</v>
      </c>
      <c r="B172" s="832" t="s">
        <v>566</v>
      </c>
      <c r="C172" s="835" t="s">
        <v>586</v>
      </c>
      <c r="D172" s="863" t="s">
        <v>587</v>
      </c>
      <c r="E172" s="835" t="s">
        <v>3561</v>
      </c>
      <c r="F172" s="863" t="s">
        <v>3562</v>
      </c>
      <c r="G172" s="835" t="s">
        <v>3591</v>
      </c>
      <c r="H172" s="835" t="s">
        <v>3592</v>
      </c>
      <c r="I172" s="849">
        <v>73.220001220703125</v>
      </c>
      <c r="J172" s="849">
        <v>20</v>
      </c>
      <c r="K172" s="850">
        <v>1464.3399658203125</v>
      </c>
    </row>
    <row r="173" spans="1:11" ht="14.4" customHeight="1" x14ac:dyDescent="0.3">
      <c r="A173" s="831" t="s">
        <v>565</v>
      </c>
      <c r="B173" s="832" t="s">
        <v>566</v>
      </c>
      <c r="C173" s="835" t="s">
        <v>586</v>
      </c>
      <c r="D173" s="863" t="s">
        <v>587</v>
      </c>
      <c r="E173" s="835" t="s">
        <v>3561</v>
      </c>
      <c r="F173" s="863" t="s">
        <v>3562</v>
      </c>
      <c r="G173" s="835" t="s">
        <v>3593</v>
      </c>
      <c r="H173" s="835" t="s">
        <v>3594</v>
      </c>
      <c r="I173" s="849">
        <v>176.65499877929687</v>
      </c>
      <c r="J173" s="849">
        <v>2</v>
      </c>
      <c r="K173" s="850">
        <v>353.30999755859375</v>
      </c>
    </row>
    <row r="174" spans="1:11" ht="14.4" customHeight="1" x14ac:dyDescent="0.3">
      <c r="A174" s="831" t="s">
        <v>565</v>
      </c>
      <c r="B174" s="832" t="s">
        <v>566</v>
      </c>
      <c r="C174" s="835" t="s">
        <v>586</v>
      </c>
      <c r="D174" s="863" t="s">
        <v>587</v>
      </c>
      <c r="E174" s="835" t="s">
        <v>3561</v>
      </c>
      <c r="F174" s="863" t="s">
        <v>3562</v>
      </c>
      <c r="G174" s="835" t="s">
        <v>3881</v>
      </c>
      <c r="H174" s="835" t="s">
        <v>3882</v>
      </c>
      <c r="I174" s="849">
        <v>49.150001525878906</v>
      </c>
      <c r="J174" s="849">
        <v>10</v>
      </c>
      <c r="K174" s="850">
        <v>491.5</v>
      </c>
    </row>
    <row r="175" spans="1:11" ht="14.4" customHeight="1" x14ac:dyDescent="0.3">
      <c r="A175" s="831" t="s">
        <v>565</v>
      </c>
      <c r="B175" s="832" t="s">
        <v>566</v>
      </c>
      <c r="C175" s="835" t="s">
        <v>586</v>
      </c>
      <c r="D175" s="863" t="s">
        <v>587</v>
      </c>
      <c r="E175" s="835" t="s">
        <v>3561</v>
      </c>
      <c r="F175" s="863" t="s">
        <v>3562</v>
      </c>
      <c r="G175" s="835" t="s">
        <v>3595</v>
      </c>
      <c r="H175" s="835" t="s">
        <v>3596</v>
      </c>
      <c r="I175" s="849">
        <v>30.170000076293945</v>
      </c>
      <c r="J175" s="849">
        <v>75</v>
      </c>
      <c r="K175" s="850">
        <v>2262.75</v>
      </c>
    </row>
    <row r="176" spans="1:11" ht="14.4" customHeight="1" x14ac:dyDescent="0.3">
      <c r="A176" s="831" t="s">
        <v>565</v>
      </c>
      <c r="B176" s="832" t="s">
        <v>566</v>
      </c>
      <c r="C176" s="835" t="s">
        <v>586</v>
      </c>
      <c r="D176" s="863" t="s">
        <v>587</v>
      </c>
      <c r="E176" s="835" t="s">
        <v>3561</v>
      </c>
      <c r="F176" s="863" t="s">
        <v>3562</v>
      </c>
      <c r="G176" s="835" t="s">
        <v>3883</v>
      </c>
      <c r="H176" s="835" t="s">
        <v>3884</v>
      </c>
      <c r="I176" s="849">
        <v>2.880000114440918</v>
      </c>
      <c r="J176" s="849">
        <v>20</v>
      </c>
      <c r="K176" s="850">
        <v>57.599998474121094</v>
      </c>
    </row>
    <row r="177" spans="1:11" ht="14.4" customHeight="1" x14ac:dyDescent="0.3">
      <c r="A177" s="831" t="s">
        <v>565</v>
      </c>
      <c r="B177" s="832" t="s">
        <v>566</v>
      </c>
      <c r="C177" s="835" t="s">
        <v>586</v>
      </c>
      <c r="D177" s="863" t="s">
        <v>587</v>
      </c>
      <c r="E177" s="835" t="s">
        <v>3561</v>
      </c>
      <c r="F177" s="863" t="s">
        <v>3562</v>
      </c>
      <c r="G177" s="835" t="s">
        <v>3597</v>
      </c>
      <c r="H177" s="835" t="s">
        <v>3598</v>
      </c>
      <c r="I177" s="849">
        <v>5.2775001525878906</v>
      </c>
      <c r="J177" s="849">
        <v>150</v>
      </c>
      <c r="K177" s="850">
        <v>791.69999694824219</v>
      </c>
    </row>
    <row r="178" spans="1:11" ht="14.4" customHeight="1" x14ac:dyDescent="0.3">
      <c r="A178" s="831" t="s">
        <v>565</v>
      </c>
      <c r="B178" s="832" t="s">
        <v>566</v>
      </c>
      <c r="C178" s="835" t="s">
        <v>586</v>
      </c>
      <c r="D178" s="863" t="s">
        <v>587</v>
      </c>
      <c r="E178" s="835" t="s">
        <v>3561</v>
      </c>
      <c r="F178" s="863" t="s">
        <v>3562</v>
      </c>
      <c r="G178" s="835" t="s">
        <v>3599</v>
      </c>
      <c r="H178" s="835" t="s">
        <v>3600</v>
      </c>
      <c r="I178" s="849">
        <v>4.7899999618530273</v>
      </c>
      <c r="J178" s="849">
        <v>144</v>
      </c>
      <c r="K178" s="850">
        <v>690</v>
      </c>
    </row>
    <row r="179" spans="1:11" ht="14.4" customHeight="1" x14ac:dyDescent="0.3">
      <c r="A179" s="831" t="s">
        <v>565</v>
      </c>
      <c r="B179" s="832" t="s">
        <v>566</v>
      </c>
      <c r="C179" s="835" t="s">
        <v>586</v>
      </c>
      <c r="D179" s="863" t="s">
        <v>587</v>
      </c>
      <c r="E179" s="835" t="s">
        <v>3561</v>
      </c>
      <c r="F179" s="863" t="s">
        <v>3562</v>
      </c>
      <c r="G179" s="835" t="s">
        <v>3601</v>
      </c>
      <c r="H179" s="835" t="s">
        <v>3602</v>
      </c>
      <c r="I179" s="849">
        <v>123.19000244140625</v>
      </c>
      <c r="J179" s="849">
        <v>10</v>
      </c>
      <c r="K179" s="850">
        <v>1231.8800048828125</v>
      </c>
    </row>
    <row r="180" spans="1:11" ht="14.4" customHeight="1" x14ac:dyDescent="0.3">
      <c r="A180" s="831" t="s">
        <v>565</v>
      </c>
      <c r="B180" s="832" t="s">
        <v>566</v>
      </c>
      <c r="C180" s="835" t="s">
        <v>586</v>
      </c>
      <c r="D180" s="863" t="s">
        <v>587</v>
      </c>
      <c r="E180" s="835" t="s">
        <v>3561</v>
      </c>
      <c r="F180" s="863" t="s">
        <v>3562</v>
      </c>
      <c r="G180" s="835" t="s">
        <v>3885</v>
      </c>
      <c r="H180" s="835" t="s">
        <v>3886</v>
      </c>
      <c r="I180" s="849">
        <v>112.81999969482422</v>
      </c>
      <c r="J180" s="849">
        <v>5</v>
      </c>
      <c r="K180" s="850">
        <v>564.08001708984375</v>
      </c>
    </row>
    <row r="181" spans="1:11" ht="14.4" customHeight="1" x14ac:dyDescent="0.3">
      <c r="A181" s="831" t="s">
        <v>565</v>
      </c>
      <c r="B181" s="832" t="s">
        <v>566</v>
      </c>
      <c r="C181" s="835" t="s">
        <v>586</v>
      </c>
      <c r="D181" s="863" t="s">
        <v>587</v>
      </c>
      <c r="E181" s="835" t="s">
        <v>3561</v>
      </c>
      <c r="F181" s="863" t="s">
        <v>3562</v>
      </c>
      <c r="G181" s="835" t="s">
        <v>3603</v>
      </c>
      <c r="H181" s="835" t="s">
        <v>3604</v>
      </c>
      <c r="I181" s="849">
        <v>129.25999450683594</v>
      </c>
      <c r="J181" s="849">
        <v>5</v>
      </c>
      <c r="K181" s="850">
        <v>646.29998779296875</v>
      </c>
    </row>
    <row r="182" spans="1:11" ht="14.4" customHeight="1" x14ac:dyDescent="0.3">
      <c r="A182" s="831" t="s">
        <v>565</v>
      </c>
      <c r="B182" s="832" t="s">
        <v>566</v>
      </c>
      <c r="C182" s="835" t="s">
        <v>586</v>
      </c>
      <c r="D182" s="863" t="s">
        <v>587</v>
      </c>
      <c r="E182" s="835" t="s">
        <v>3561</v>
      </c>
      <c r="F182" s="863" t="s">
        <v>3562</v>
      </c>
      <c r="G182" s="835" t="s">
        <v>3605</v>
      </c>
      <c r="H182" s="835" t="s">
        <v>3606</v>
      </c>
      <c r="I182" s="849">
        <v>283.01499938964844</v>
      </c>
      <c r="J182" s="849">
        <v>10</v>
      </c>
      <c r="K182" s="850">
        <v>2830.1300048828125</v>
      </c>
    </row>
    <row r="183" spans="1:11" ht="14.4" customHeight="1" x14ac:dyDescent="0.3">
      <c r="A183" s="831" t="s">
        <v>565</v>
      </c>
      <c r="B183" s="832" t="s">
        <v>566</v>
      </c>
      <c r="C183" s="835" t="s">
        <v>586</v>
      </c>
      <c r="D183" s="863" t="s">
        <v>587</v>
      </c>
      <c r="E183" s="835" t="s">
        <v>3561</v>
      </c>
      <c r="F183" s="863" t="s">
        <v>3562</v>
      </c>
      <c r="G183" s="835" t="s">
        <v>3609</v>
      </c>
      <c r="H183" s="835" t="s">
        <v>3610</v>
      </c>
      <c r="I183" s="849">
        <v>159.55000305175781</v>
      </c>
      <c r="J183" s="849">
        <v>40</v>
      </c>
      <c r="K183" s="850">
        <v>6382.070068359375</v>
      </c>
    </row>
    <row r="184" spans="1:11" ht="14.4" customHeight="1" x14ac:dyDescent="0.3">
      <c r="A184" s="831" t="s">
        <v>565</v>
      </c>
      <c r="B184" s="832" t="s">
        <v>566</v>
      </c>
      <c r="C184" s="835" t="s">
        <v>586</v>
      </c>
      <c r="D184" s="863" t="s">
        <v>587</v>
      </c>
      <c r="E184" s="835" t="s">
        <v>3561</v>
      </c>
      <c r="F184" s="863" t="s">
        <v>3562</v>
      </c>
      <c r="G184" s="835" t="s">
        <v>3887</v>
      </c>
      <c r="H184" s="835" t="s">
        <v>3888</v>
      </c>
      <c r="I184" s="849">
        <v>153</v>
      </c>
      <c r="J184" s="849">
        <v>10</v>
      </c>
      <c r="K184" s="850">
        <v>1529.9599609375</v>
      </c>
    </row>
    <row r="185" spans="1:11" ht="14.4" customHeight="1" x14ac:dyDescent="0.3">
      <c r="A185" s="831" t="s">
        <v>565</v>
      </c>
      <c r="B185" s="832" t="s">
        <v>566</v>
      </c>
      <c r="C185" s="835" t="s">
        <v>586</v>
      </c>
      <c r="D185" s="863" t="s">
        <v>587</v>
      </c>
      <c r="E185" s="835" t="s">
        <v>3561</v>
      </c>
      <c r="F185" s="863" t="s">
        <v>3562</v>
      </c>
      <c r="G185" s="835" t="s">
        <v>3889</v>
      </c>
      <c r="H185" s="835" t="s">
        <v>3890</v>
      </c>
      <c r="I185" s="849">
        <v>257.04998779296875</v>
      </c>
      <c r="J185" s="849">
        <v>5</v>
      </c>
      <c r="K185" s="850">
        <v>1285.239990234375</v>
      </c>
    </row>
    <row r="186" spans="1:11" ht="14.4" customHeight="1" x14ac:dyDescent="0.3">
      <c r="A186" s="831" t="s">
        <v>565</v>
      </c>
      <c r="B186" s="832" t="s">
        <v>566</v>
      </c>
      <c r="C186" s="835" t="s">
        <v>586</v>
      </c>
      <c r="D186" s="863" t="s">
        <v>587</v>
      </c>
      <c r="E186" s="835" t="s">
        <v>3561</v>
      </c>
      <c r="F186" s="863" t="s">
        <v>3562</v>
      </c>
      <c r="G186" s="835" t="s">
        <v>3611</v>
      </c>
      <c r="H186" s="835" t="s">
        <v>3612</v>
      </c>
      <c r="I186" s="849">
        <v>124.41000366210937</v>
      </c>
      <c r="J186" s="849">
        <v>20</v>
      </c>
      <c r="K186" s="850">
        <v>2488.159912109375</v>
      </c>
    </row>
    <row r="187" spans="1:11" ht="14.4" customHeight="1" x14ac:dyDescent="0.3">
      <c r="A187" s="831" t="s">
        <v>565</v>
      </c>
      <c r="B187" s="832" t="s">
        <v>566</v>
      </c>
      <c r="C187" s="835" t="s">
        <v>586</v>
      </c>
      <c r="D187" s="863" t="s">
        <v>587</v>
      </c>
      <c r="E187" s="835" t="s">
        <v>3561</v>
      </c>
      <c r="F187" s="863" t="s">
        <v>3562</v>
      </c>
      <c r="G187" s="835" t="s">
        <v>3615</v>
      </c>
      <c r="H187" s="835" t="s">
        <v>3616</v>
      </c>
      <c r="I187" s="849">
        <v>790.280029296875</v>
      </c>
      <c r="J187" s="849">
        <v>1</v>
      </c>
      <c r="K187" s="850">
        <v>790.280029296875</v>
      </c>
    </row>
    <row r="188" spans="1:11" ht="14.4" customHeight="1" x14ac:dyDescent="0.3">
      <c r="A188" s="831" t="s">
        <v>565</v>
      </c>
      <c r="B188" s="832" t="s">
        <v>566</v>
      </c>
      <c r="C188" s="835" t="s">
        <v>586</v>
      </c>
      <c r="D188" s="863" t="s">
        <v>587</v>
      </c>
      <c r="E188" s="835" t="s">
        <v>3561</v>
      </c>
      <c r="F188" s="863" t="s">
        <v>3562</v>
      </c>
      <c r="G188" s="835" t="s">
        <v>3891</v>
      </c>
      <c r="H188" s="835" t="s">
        <v>3892</v>
      </c>
      <c r="I188" s="849">
        <v>573.8499755859375</v>
      </c>
      <c r="J188" s="849">
        <v>3</v>
      </c>
      <c r="K188" s="850">
        <v>1721.5499267578125</v>
      </c>
    </row>
    <row r="189" spans="1:11" ht="14.4" customHeight="1" x14ac:dyDescent="0.3">
      <c r="A189" s="831" t="s">
        <v>565</v>
      </c>
      <c r="B189" s="832" t="s">
        <v>566</v>
      </c>
      <c r="C189" s="835" t="s">
        <v>586</v>
      </c>
      <c r="D189" s="863" t="s">
        <v>587</v>
      </c>
      <c r="E189" s="835" t="s">
        <v>3561</v>
      </c>
      <c r="F189" s="863" t="s">
        <v>3562</v>
      </c>
      <c r="G189" s="835" t="s">
        <v>3893</v>
      </c>
      <c r="H189" s="835" t="s">
        <v>3894</v>
      </c>
      <c r="I189" s="849">
        <v>58.529998779296875</v>
      </c>
      <c r="J189" s="849">
        <v>30</v>
      </c>
      <c r="K189" s="850">
        <v>1756.0200805664062</v>
      </c>
    </row>
    <row r="190" spans="1:11" ht="14.4" customHeight="1" x14ac:dyDescent="0.3">
      <c r="A190" s="831" t="s">
        <v>565</v>
      </c>
      <c r="B190" s="832" t="s">
        <v>566</v>
      </c>
      <c r="C190" s="835" t="s">
        <v>586</v>
      </c>
      <c r="D190" s="863" t="s">
        <v>587</v>
      </c>
      <c r="E190" s="835" t="s">
        <v>3561</v>
      </c>
      <c r="F190" s="863" t="s">
        <v>3562</v>
      </c>
      <c r="G190" s="835" t="s">
        <v>3619</v>
      </c>
      <c r="H190" s="835" t="s">
        <v>3620</v>
      </c>
      <c r="I190" s="849">
        <v>5.8400001525878906</v>
      </c>
      <c r="J190" s="849">
        <v>25</v>
      </c>
      <c r="K190" s="850">
        <v>146</v>
      </c>
    </row>
    <row r="191" spans="1:11" ht="14.4" customHeight="1" x14ac:dyDescent="0.3">
      <c r="A191" s="831" t="s">
        <v>565</v>
      </c>
      <c r="B191" s="832" t="s">
        <v>566</v>
      </c>
      <c r="C191" s="835" t="s">
        <v>586</v>
      </c>
      <c r="D191" s="863" t="s">
        <v>587</v>
      </c>
      <c r="E191" s="835" t="s">
        <v>3561</v>
      </c>
      <c r="F191" s="863" t="s">
        <v>3562</v>
      </c>
      <c r="G191" s="835" t="s">
        <v>3629</v>
      </c>
      <c r="H191" s="835" t="s">
        <v>3630</v>
      </c>
      <c r="I191" s="849">
        <v>1.5174999833106995</v>
      </c>
      <c r="J191" s="849">
        <v>125</v>
      </c>
      <c r="K191" s="850">
        <v>189.75</v>
      </c>
    </row>
    <row r="192" spans="1:11" ht="14.4" customHeight="1" x14ac:dyDescent="0.3">
      <c r="A192" s="831" t="s">
        <v>565</v>
      </c>
      <c r="B192" s="832" t="s">
        <v>566</v>
      </c>
      <c r="C192" s="835" t="s">
        <v>586</v>
      </c>
      <c r="D192" s="863" t="s">
        <v>587</v>
      </c>
      <c r="E192" s="835" t="s">
        <v>3561</v>
      </c>
      <c r="F192" s="863" t="s">
        <v>3562</v>
      </c>
      <c r="G192" s="835" t="s">
        <v>3631</v>
      </c>
      <c r="H192" s="835" t="s">
        <v>3632</v>
      </c>
      <c r="I192" s="849">
        <v>2.0624999403953552</v>
      </c>
      <c r="J192" s="849">
        <v>124</v>
      </c>
      <c r="K192" s="850">
        <v>255.68999862670898</v>
      </c>
    </row>
    <row r="193" spans="1:11" ht="14.4" customHeight="1" x14ac:dyDescent="0.3">
      <c r="A193" s="831" t="s">
        <v>565</v>
      </c>
      <c r="B193" s="832" t="s">
        <v>566</v>
      </c>
      <c r="C193" s="835" t="s">
        <v>586</v>
      </c>
      <c r="D193" s="863" t="s">
        <v>587</v>
      </c>
      <c r="E193" s="835" t="s">
        <v>3561</v>
      </c>
      <c r="F193" s="863" t="s">
        <v>3562</v>
      </c>
      <c r="G193" s="835" t="s">
        <v>3895</v>
      </c>
      <c r="H193" s="835" t="s">
        <v>3896</v>
      </c>
      <c r="I193" s="849">
        <v>7.1100001335144043</v>
      </c>
      <c r="J193" s="849">
        <v>24</v>
      </c>
      <c r="K193" s="850">
        <v>170.63999938964844</v>
      </c>
    </row>
    <row r="194" spans="1:11" ht="14.4" customHeight="1" x14ac:dyDescent="0.3">
      <c r="A194" s="831" t="s">
        <v>565</v>
      </c>
      <c r="B194" s="832" t="s">
        <v>566</v>
      </c>
      <c r="C194" s="835" t="s">
        <v>586</v>
      </c>
      <c r="D194" s="863" t="s">
        <v>587</v>
      </c>
      <c r="E194" s="835" t="s">
        <v>3561</v>
      </c>
      <c r="F194" s="863" t="s">
        <v>3562</v>
      </c>
      <c r="G194" s="835" t="s">
        <v>3897</v>
      </c>
      <c r="H194" s="835" t="s">
        <v>3898</v>
      </c>
      <c r="I194" s="849">
        <v>8.119999885559082</v>
      </c>
      <c r="J194" s="849">
        <v>24</v>
      </c>
      <c r="K194" s="850">
        <v>194.8800048828125</v>
      </c>
    </row>
    <row r="195" spans="1:11" ht="14.4" customHeight="1" x14ac:dyDescent="0.3">
      <c r="A195" s="831" t="s">
        <v>565</v>
      </c>
      <c r="B195" s="832" t="s">
        <v>566</v>
      </c>
      <c r="C195" s="835" t="s">
        <v>586</v>
      </c>
      <c r="D195" s="863" t="s">
        <v>587</v>
      </c>
      <c r="E195" s="835" t="s">
        <v>3561</v>
      </c>
      <c r="F195" s="863" t="s">
        <v>3562</v>
      </c>
      <c r="G195" s="835" t="s">
        <v>3899</v>
      </c>
      <c r="H195" s="835" t="s">
        <v>3900</v>
      </c>
      <c r="I195" s="849">
        <v>15.020000457763672</v>
      </c>
      <c r="J195" s="849">
        <v>1</v>
      </c>
      <c r="K195" s="850">
        <v>15.020000457763672</v>
      </c>
    </row>
    <row r="196" spans="1:11" ht="14.4" customHeight="1" x14ac:dyDescent="0.3">
      <c r="A196" s="831" t="s">
        <v>565</v>
      </c>
      <c r="B196" s="832" t="s">
        <v>566</v>
      </c>
      <c r="C196" s="835" t="s">
        <v>586</v>
      </c>
      <c r="D196" s="863" t="s">
        <v>587</v>
      </c>
      <c r="E196" s="835" t="s">
        <v>3561</v>
      </c>
      <c r="F196" s="863" t="s">
        <v>3562</v>
      </c>
      <c r="G196" s="835" t="s">
        <v>3901</v>
      </c>
      <c r="H196" s="835" t="s">
        <v>3902</v>
      </c>
      <c r="I196" s="849">
        <v>0.37999999523162842</v>
      </c>
      <c r="J196" s="849">
        <v>10</v>
      </c>
      <c r="K196" s="850">
        <v>3.7999999523162842</v>
      </c>
    </row>
    <row r="197" spans="1:11" ht="14.4" customHeight="1" x14ac:dyDescent="0.3">
      <c r="A197" s="831" t="s">
        <v>565</v>
      </c>
      <c r="B197" s="832" t="s">
        <v>566</v>
      </c>
      <c r="C197" s="835" t="s">
        <v>586</v>
      </c>
      <c r="D197" s="863" t="s">
        <v>587</v>
      </c>
      <c r="E197" s="835" t="s">
        <v>3561</v>
      </c>
      <c r="F197" s="863" t="s">
        <v>3562</v>
      </c>
      <c r="G197" s="835" t="s">
        <v>3639</v>
      </c>
      <c r="H197" s="835" t="s">
        <v>3640</v>
      </c>
      <c r="I197" s="849">
        <v>7.630000114440918</v>
      </c>
      <c r="J197" s="849">
        <v>49</v>
      </c>
      <c r="K197" s="850">
        <v>373.86999034881592</v>
      </c>
    </row>
    <row r="198" spans="1:11" ht="14.4" customHeight="1" x14ac:dyDescent="0.3">
      <c r="A198" s="831" t="s">
        <v>565</v>
      </c>
      <c r="B198" s="832" t="s">
        <v>566</v>
      </c>
      <c r="C198" s="835" t="s">
        <v>586</v>
      </c>
      <c r="D198" s="863" t="s">
        <v>587</v>
      </c>
      <c r="E198" s="835" t="s">
        <v>3561</v>
      </c>
      <c r="F198" s="863" t="s">
        <v>3562</v>
      </c>
      <c r="G198" s="835" t="s">
        <v>3903</v>
      </c>
      <c r="H198" s="835" t="s">
        <v>3904</v>
      </c>
      <c r="I198" s="849">
        <v>13.079999923706055</v>
      </c>
      <c r="J198" s="849">
        <v>12</v>
      </c>
      <c r="K198" s="850">
        <v>156.96000671386719</v>
      </c>
    </row>
    <row r="199" spans="1:11" ht="14.4" customHeight="1" x14ac:dyDescent="0.3">
      <c r="A199" s="831" t="s">
        <v>565</v>
      </c>
      <c r="B199" s="832" t="s">
        <v>566</v>
      </c>
      <c r="C199" s="835" t="s">
        <v>586</v>
      </c>
      <c r="D199" s="863" t="s">
        <v>587</v>
      </c>
      <c r="E199" s="835" t="s">
        <v>3561</v>
      </c>
      <c r="F199" s="863" t="s">
        <v>3562</v>
      </c>
      <c r="G199" s="835" t="s">
        <v>3641</v>
      </c>
      <c r="H199" s="835" t="s">
        <v>3642</v>
      </c>
      <c r="I199" s="849">
        <v>12.165999984741211</v>
      </c>
      <c r="J199" s="849">
        <v>104</v>
      </c>
      <c r="K199" s="850">
        <v>1265.1200065612793</v>
      </c>
    </row>
    <row r="200" spans="1:11" ht="14.4" customHeight="1" x14ac:dyDescent="0.3">
      <c r="A200" s="831" t="s">
        <v>565</v>
      </c>
      <c r="B200" s="832" t="s">
        <v>566</v>
      </c>
      <c r="C200" s="835" t="s">
        <v>586</v>
      </c>
      <c r="D200" s="863" t="s">
        <v>587</v>
      </c>
      <c r="E200" s="835" t="s">
        <v>3561</v>
      </c>
      <c r="F200" s="863" t="s">
        <v>3562</v>
      </c>
      <c r="G200" s="835" t="s">
        <v>3905</v>
      </c>
      <c r="H200" s="835" t="s">
        <v>3906</v>
      </c>
      <c r="I200" s="849">
        <v>13.220000267028809</v>
      </c>
      <c r="J200" s="849">
        <v>22</v>
      </c>
      <c r="K200" s="850">
        <v>290.83999443054199</v>
      </c>
    </row>
    <row r="201" spans="1:11" ht="14.4" customHeight="1" x14ac:dyDescent="0.3">
      <c r="A201" s="831" t="s">
        <v>565</v>
      </c>
      <c r="B201" s="832" t="s">
        <v>566</v>
      </c>
      <c r="C201" s="835" t="s">
        <v>586</v>
      </c>
      <c r="D201" s="863" t="s">
        <v>587</v>
      </c>
      <c r="E201" s="835" t="s">
        <v>3561</v>
      </c>
      <c r="F201" s="863" t="s">
        <v>3562</v>
      </c>
      <c r="G201" s="835" t="s">
        <v>3647</v>
      </c>
      <c r="H201" s="835" t="s">
        <v>3648</v>
      </c>
      <c r="I201" s="849">
        <v>3.2633333206176758</v>
      </c>
      <c r="J201" s="849">
        <v>300</v>
      </c>
      <c r="K201" s="850">
        <v>979.19999694824219</v>
      </c>
    </row>
    <row r="202" spans="1:11" ht="14.4" customHeight="1" x14ac:dyDescent="0.3">
      <c r="A202" s="831" t="s">
        <v>565</v>
      </c>
      <c r="B202" s="832" t="s">
        <v>566</v>
      </c>
      <c r="C202" s="835" t="s">
        <v>586</v>
      </c>
      <c r="D202" s="863" t="s">
        <v>587</v>
      </c>
      <c r="E202" s="835" t="s">
        <v>3561</v>
      </c>
      <c r="F202" s="863" t="s">
        <v>3562</v>
      </c>
      <c r="G202" s="835" t="s">
        <v>3649</v>
      </c>
      <c r="H202" s="835" t="s">
        <v>3650</v>
      </c>
      <c r="I202" s="849">
        <v>3.9650000333786011</v>
      </c>
      <c r="J202" s="849">
        <v>280</v>
      </c>
      <c r="K202" s="850">
        <v>1110.2000122070312</v>
      </c>
    </row>
    <row r="203" spans="1:11" ht="14.4" customHeight="1" x14ac:dyDescent="0.3">
      <c r="A203" s="831" t="s">
        <v>565</v>
      </c>
      <c r="B203" s="832" t="s">
        <v>566</v>
      </c>
      <c r="C203" s="835" t="s">
        <v>586</v>
      </c>
      <c r="D203" s="863" t="s">
        <v>587</v>
      </c>
      <c r="E203" s="835" t="s">
        <v>3561</v>
      </c>
      <c r="F203" s="863" t="s">
        <v>3562</v>
      </c>
      <c r="G203" s="835" t="s">
        <v>3907</v>
      </c>
      <c r="H203" s="835" t="s">
        <v>3908</v>
      </c>
      <c r="I203" s="849">
        <v>72.220001220703125</v>
      </c>
      <c r="J203" s="849">
        <v>1</v>
      </c>
      <c r="K203" s="850">
        <v>72.220001220703125</v>
      </c>
    </row>
    <row r="204" spans="1:11" ht="14.4" customHeight="1" x14ac:dyDescent="0.3">
      <c r="A204" s="831" t="s">
        <v>565</v>
      </c>
      <c r="B204" s="832" t="s">
        <v>566</v>
      </c>
      <c r="C204" s="835" t="s">
        <v>586</v>
      </c>
      <c r="D204" s="863" t="s">
        <v>587</v>
      </c>
      <c r="E204" s="835" t="s">
        <v>3561</v>
      </c>
      <c r="F204" s="863" t="s">
        <v>3562</v>
      </c>
      <c r="G204" s="835" t="s">
        <v>3909</v>
      </c>
      <c r="H204" s="835" t="s">
        <v>3910</v>
      </c>
      <c r="I204" s="849">
        <v>10.119999885559082</v>
      </c>
      <c r="J204" s="849">
        <v>2</v>
      </c>
      <c r="K204" s="850">
        <v>20.239999771118164</v>
      </c>
    </row>
    <row r="205" spans="1:11" ht="14.4" customHeight="1" x14ac:dyDescent="0.3">
      <c r="A205" s="831" t="s">
        <v>565</v>
      </c>
      <c r="B205" s="832" t="s">
        <v>566</v>
      </c>
      <c r="C205" s="835" t="s">
        <v>586</v>
      </c>
      <c r="D205" s="863" t="s">
        <v>587</v>
      </c>
      <c r="E205" s="835" t="s">
        <v>3561</v>
      </c>
      <c r="F205" s="863" t="s">
        <v>3562</v>
      </c>
      <c r="G205" s="835" t="s">
        <v>3655</v>
      </c>
      <c r="H205" s="835" t="s">
        <v>3656</v>
      </c>
      <c r="I205" s="849">
        <v>34.130001068115234</v>
      </c>
      <c r="J205" s="849">
        <v>25</v>
      </c>
      <c r="K205" s="850">
        <v>853.25</v>
      </c>
    </row>
    <row r="206" spans="1:11" ht="14.4" customHeight="1" x14ac:dyDescent="0.3">
      <c r="A206" s="831" t="s">
        <v>565</v>
      </c>
      <c r="B206" s="832" t="s">
        <v>566</v>
      </c>
      <c r="C206" s="835" t="s">
        <v>586</v>
      </c>
      <c r="D206" s="863" t="s">
        <v>587</v>
      </c>
      <c r="E206" s="835" t="s">
        <v>3561</v>
      </c>
      <c r="F206" s="863" t="s">
        <v>3562</v>
      </c>
      <c r="G206" s="835" t="s">
        <v>3657</v>
      </c>
      <c r="H206" s="835" t="s">
        <v>3658</v>
      </c>
      <c r="I206" s="849">
        <v>0.66600002050399776</v>
      </c>
      <c r="J206" s="849">
        <v>2500</v>
      </c>
      <c r="K206" s="850">
        <v>1665</v>
      </c>
    </row>
    <row r="207" spans="1:11" ht="14.4" customHeight="1" x14ac:dyDescent="0.3">
      <c r="A207" s="831" t="s">
        <v>565</v>
      </c>
      <c r="B207" s="832" t="s">
        <v>566</v>
      </c>
      <c r="C207" s="835" t="s">
        <v>586</v>
      </c>
      <c r="D207" s="863" t="s">
        <v>587</v>
      </c>
      <c r="E207" s="835" t="s">
        <v>3561</v>
      </c>
      <c r="F207" s="863" t="s">
        <v>3562</v>
      </c>
      <c r="G207" s="835" t="s">
        <v>3659</v>
      </c>
      <c r="H207" s="835" t="s">
        <v>3660</v>
      </c>
      <c r="I207" s="849">
        <v>29.997999954223634</v>
      </c>
      <c r="J207" s="849">
        <v>14</v>
      </c>
      <c r="K207" s="850">
        <v>419.45999526977539</v>
      </c>
    </row>
    <row r="208" spans="1:11" ht="14.4" customHeight="1" x14ac:dyDescent="0.3">
      <c r="A208" s="831" t="s">
        <v>565</v>
      </c>
      <c r="B208" s="832" t="s">
        <v>566</v>
      </c>
      <c r="C208" s="835" t="s">
        <v>586</v>
      </c>
      <c r="D208" s="863" t="s">
        <v>587</v>
      </c>
      <c r="E208" s="835" t="s">
        <v>3561</v>
      </c>
      <c r="F208" s="863" t="s">
        <v>3562</v>
      </c>
      <c r="G208" s="835" t="s">
        <v>3661</v>
      </c>
      <c r="H208" s="835" t="s">
        <v>3662</v>
      </c>
      <c r="I208" s="849">
        <v>29.264999866485596</v>
      </c>
      <c r="J208" s="849">
        <v>17</v>
      </c>
      <c r="K208" s="850">
        <v>496.96999359130859</v>
      </c>
    </row>
    <row r="209" spans="1:11" ht="14.4" customHeight="1" x14ac:dyDescent="0.3">
      <c r="A209" s="831" t="s">
        <v>565</v>
      </c>
      <c r="B209" s="832" t="s">
        <v>566</v>
      </c>
      <c r="C209" s="835" t="s">
        <v>586</v>
      </c>
      <c r="D209" s="863" t="s">
        <v>587</v>
      </c>
      <c r="E209" s="835" t="s">
        <v>3561</v>
      </c>
      <c r="F209" s="863" t="s">
        <v>3562</v>
      </c>
      <c r="G209" s="835" t="s">
        <v>3911</v>
      </c>
      <c r="H209" s="835" t="s">
        <v>3912</v>
      </c>
      <c r="I209" s="849">
        <v>18.909999847412109</v>
      </c>
      <c r="J209" s="849">
        <v>1</v>
      </c>
      <c r="K209" s="850">
        <v>18.909999847412109</v>
      </c>
    </row>
    <row r="210" spans="1:11" ht="14.4" customHeight="1" x14ac:dyDescent="0.3">
      <c r="A210" s="831" t="s">
        <v>565</v>
      </c>
      <c r="B210" s="832" t="s">
        <v>566</v>
      </c>
      <c r="C210" s="835" t="s">
        <v>586</v>
      </c>
      <c r="D210" s="863" t="s">
        <v>587</v>
      </c>
      <c r="E210" s="835" t="s">
        <v>3663</v>
      </c>
      <c r="F210" s="863" t="s">
        <v>3664</v>
      </c>
      <c r="G210" s="835" t="s">
        <v>3667</v>
      </c>
      <c r="H210" s="835" t="s">
        <v>3668</v>
      </c>
      <c r="I210" s="849">
        <v>6.2899999618530273</v>
      </c>
      <c r="J210" s="849">
        <v>30</v>
      </c>
      <c r="K210" s="850">
        <v>188.70000457763672</v>
      </c>
    </row>
    <row r="211" spans="1:11" ht="14.4" customHeight="1" x14ac:dyDescent="0.3">
      <c r="A211" s="831" t="s">
        <v>565</v>
      </c>
      <c r="B211" s="832" t="s">
        <v>566</v>
      </c>
      <c r="C211" s="835" t="s">
        <v>586</v>
      </c>
      <c r="D211" s="863" t="s">
        <v>587</v>
      </c>
      <c r="E211" s="835" t="s">
        <v>3663</v>
      </c>
      <c r="F211" s="863" t="s">
        <v>3664</v>
      </c>
      <c r="G211" s="835" t="s">
        <v>3671</v>
      </c>
      <c r="H211" s="835" t="s">
        <v>3672</v>
      </c>
      <c r="I211" s="849">
        <v>4.8133333524068194</v>
      </c>
      <c r="J211" s="849">
        <v>180</v>
      </c>
      <c r="K211" s="850">
        <v>866.80000305175781</v>
      </c>
    </row>
    <row r="212" spans="1:11" ht="14.4" customHeight="1" x14ac:dyDescent="0.3">
      <c r="A212" s="831" t="s">
        <v>565</v>
      </c>
      <c r="B212" s="832" t="s">
        <v>566</v>
      </c>
      <c r="C212" s="835" t="s">
        <v>586</v>
      </c>
      <c r="D212" s="863" t="s">
        <v>587</v>
      </c>
      <c r="E212" s="835" t="s">
        <v>3663</v>
      </c>
      <c r="F212" s="863" t="s">
        <v>3664</v>
      </c>
      <c r="G212" s="835" t="s">
        <v>3673</v>
      </c>
      <c r="H212" s="835" t="s">
        <v>3674</v>
      </c>
      <c r="I212" s="849">
        <v>1.1999999731779098E-2</v>
      </c>
      <c r="J212" s="849">
        <v>750</v>
      </c>
      <c r="K212" s="850">
        <v>8.5</v>
      </c>
    </row>
    <row r="213" spans="1:11" ht="14.4" customHeight="1" x14ac:dyDescent="0.3">
      <c r="A213" s="831" t="s">
        <v>565</v>
      </c>
      <c r="B213" s="832" t="s">
        <v>566</v>
      </c>
      <c r="C213" s="835" t="s">
        <v>586</v>
      </c>
      <c r="D213" s="863" t="s">
        <v>587</v>
      </c>
      <c r="E213" s="835" t="s">
        <v>3663</v>
      </c>
      <c r="F213" s="863" t="s">
        <v>3664</v>
      </c>
      <c r="G213" s="835" t="s">
        <v>3675</v>
      </c>
      <c r="H213" s="835" t="s">
        <v>3676</v>
      </c>
      <c r="I213" s="849">
        <v>6.0500001907348633</v>
      </c>
      <c r="J213" s="849">
        <v>50</v>
      </c>
      <c r="K213" s="850">
        <v>302.5</v>
      </c>
    </row>
    <row r="214" spans="1:11" ht="14.4" customHeight="1" x14ac:dyDescent="0.3">
      <c r="A214" s="831" t="s">
        <v>565</v>
      </c>
      <c r="B214" s="832" t="s">
        <v>566</v>
      </c>
      <c r="C214" s="835" t="s">
        <v>586</v>
      </c>
      <c r="D214" s="863" t="s">
        <v>587</v>
      </c>
      <c r="E214" s="835" t="s">
        <v>3663</v>
      </c>
      <c r="F214" s="863" t="s">
        <v>3664</v>
      </c>
      <c r="G214" s="835" t="s">
        <v>3681</v>
      </c>
      <c r="H214" s="835" t="s">
        <v>3682</v>
      </c>
      <c r="I214" s="849">
        <v>11.145999908447266</v>
      </c>
      <c r="J214" s="849">
        <v>44</v>
      </c>
      <c r="K214" s="850">
        <v>490.46000289916992</v>
      </c>
    </row>
    <row r="215" spans="1:11" ht="14.4" customHeight="1" x14ac:dyDescent="0.3">
      <c r="A215" s="831" t="s">
        <v>565</v>
      </c>
      <c r="B215" s="832" t="s">
        <v>566</v>
      </c>
      <c r="C215" s="835" t="s">
        <v>586</v>
      </c>
      <c r="D215" s="863" t="s">
        <v>587</v>
      </c>
      <c r="E215" s="835" t="s">
        <v>3663</v>
      </c>
      <c r="F215" s="863" t="s">
        <v>3664</v>
      </c>
      <c r="G215" s="835" t="s">
        <v>3683</v>
      </c>
      <c r="H215" s="835" t="s">
        <v>3684</v>
      </c>
      <c r="I215" s="849">
        <v>3.4080000877380372</v>
      </c>
      <c r="J215" s="849">
        <v>300</v>
      </c>
      <c r="K215" s="850">
        <v>1022.4000091552734</v>
      </c>
    </row>
    <row r="216" spans="1:11" ht="14.4" customHeight="1" x14ac:dyDescent="0.3">
      <c r="A216" s="831" t="s">
        <v>565</v>
      </c>
      <c r="B216" s="832" t="s">
        <v>566</v>
      </c>
      <c r="C216" s="835" t="s">
        <v>586</v>
      </c>
      <c r="D216" s="863" t="s">
        <v>587</v>
      </c>
      <c r="E216" s="835" t="s">
        <v>3663</v>
      </c>
      <c r="F216" s="863" t="s">
        <v>3664</v>
      </c>
      <c r="G216" s="835" t="s">
        <v>3689</v>
      </c>
      <c r="H216" s="835" t="s">
        <v>3690</v>
      </c>
      <c r="I216" s="849">
        <v>17.979999542236328</v>
      </c>
      <c r="J216" s="849">
        <v>200</v>
      </c>
      <c r="K216" s="850">
        <v>3596</v>
      </c>
    </row>
    <row r="217" spans="1:11" ht="14.4" customHeight="1" x14ac:dyDescent="0.3">
      <c r="A217" s="831" t="s">
        <v>565</v>
      </c>
      <c r="B217" s="832" t="s">
        <v>566</v>
      </c>
      <c r="C217" s="835" t="s">
        <v>586</v>
      </c>
      <c r="D217" s="863" t="s">
        <v>587</v>
      </c>
      <c r="E217" s="835" t="s">
        <v>3663</v>
      </c>
      <c r="F217" s="863" t="s">
        <v>3664</v>
      </c>
      <c r="G217" s="835" t="s">
        <v>3913</v>
      </c>
      <c r="H217" s="835" t="s">
        <v>3914</v>
      </c>
      <c r="I217" s="849">
        <v>22.989999771118164</v>
      </c>
      <c r="J217" s="849">
        <v>10</v>
      </c>
      <c r="K217" s="850">
        <v>229.89999389648437</v>
      </c>
    </row>
    <row r="218" spans="1:11" ht="14.4" customHeight="1" x14ac:dyDescent="0.3">
      <c r="A218" s="831" t="s">
        <v>565</v>
      </c>
      <c r="B218" s="832" t="s">
        <v>566</v>
      </c>
      <c r="C218" s="835" t="s">
        <v>586</v>
      </c>
      <c r="D218" s="863" t="s">
        <v>587</v>
      </c>
      <c r="E218" s="835" t="s">
        <v>3663</v>
      </c>
      <c r="F218" s="863" t="s">
        <v>3664</v>
      </c>
      <c r="G218" s="835" t="s">
        <v>3691</v>
      </c>
      <c r="H218" s="835" t="s">
        <v>3692</v>
      </c>
      <c r="I218" s="849">
        <v>22.989999771118164</v>
      </c>
      <c r="J218" s="849">
        <v>20</v>
      </c>
      <c r="K218" s="850">
        <v>459.79998779296875</v>
      </c>
    </row>
    <row r="219" spans="1:11" ht="14.4" customHeight="1" x14ac:dyDescent="0.3">
      <c r="A219" s="831" t="s">
        <v>565</v>
      </c>
      <c r="B219" s="832" t="s">
        <v>566</v>
      </c>
      <c r="C219" s="835" t="s">
        <v>586</v>
      </c>
      <c r="D219" s="863" t="s">
        <v>587</v>
      </c>
      <c r="E219" s="835" t="s">
        <v>3663</v>
      </c>
      <c r="F219" s="863" t="s">
        <v>3664</v>
      </c>
      <c r="G219" s="835" t="s">
        <v>3693</v>
      </c>
      <c r="H219" s="835" t="s">
        <v>3694</v>
      </c>
      <c r="I219" s="849">
        <v>22.989999771118164</v>
      </c>
      <c r="J219" s="849">
        <v>20</v>
      </c>
      <c r="K219" s="850">
        <v>459.79998779296875</v>
      </c>
    </row>
    <row r="220" spans="1:11" ht="14.4" customHeight="1" x14ac:dyDescent="0.3">
      <c r="A220" s="831" t="s">
        <v>565</v>
      </c>
      <c r="B220" s="832" t="s">
        <v>566</v>
      </c>
      <c r="C220" s="835" t="s">
        <v>586</v>
      </c>
      <c r="D220" s="863" t="s">
        <v>587</v>
      </c>
      <c r="E220" s="835" t="s">
        <v>3663</v>
      </c>
      <c r="F220" s="863" t="s">
        <v>3664</v>
      </c>
      <c r="G220" s="835" t="s">
        <v>3915</v>
      </c>
      <c r="H220" s="835" t="s">
        <v>3916</v>
      </c>
      <c r="I220" s="849">
        <v>22.989999771118164</v>
      </c>
      <c r="J220" s="849">
        <v>20</v>
      </c>
      <c r="K220" s="850">
        <v>459.79998779296875</v>
      </c>
    </row>
    <row r="221" spans="1:11" ht="14.4" customHeight="1" x14ac:dyDescent="0.3">
      <c r="A221" s="831" t="s">
        <v>565</v>
      </c>
      <c r="B221" s="832" t="s">
        <v>566</v>
      </c>
      <c r="C221" s="835" t="s">
        <v>586</v>
      </c>
      <c r="D221" s="863" t="s">
        <v>587</v>
      </c>
      <c r="E221" s="835" t="s">
        <v>3663</v>
      </c>
      <c r="F221" s="863" t="s">
        <v>3664</v>
      </c>
      <c r="G221" s="835" t="s">
        <v>3917</v>
      </c>
      <c r="H221" s="835" t="s">
        <v>3918</v>
      </c>
      <c r="I221" s="849">
        <v>7.7399997711181641</v>
      </c>
      <c r="J221" s="849">
        <v>100</v>
      </c>
      <c r="K221" s="850">
        <v>774.4000244140625</v>
      </c>
    </row>
    <row r="222" spans="1:11" ht="14.4" customHeight="1" x14ac:dyDescent="0.3">
      <c r="A222" s="831" t="s">
        <v>565</v>
      </c>
      <c r="B222" s="832" t="s">
        <v>566</v>
      </c>
      <c r="C222" s="835" t="s">
        <v>586</v>
      </c>
      <c r="D222" s="863" t="s">
        <v>587</v>
      </c>
      <c r="E222" s="835" t="s">
        <v>3663</v>
      </c>
      <c r="F222" s="863" t="s">
        <v>3664</v>
      </c>
      <c r="G222" s="835" t="s">
        <v>3699</v>
      </c>
      <c r="H222" s="835" t="s">
        <v>3700</v>
      </c>
      <c r="I222" s="849">
        <v>8.8439999580383297</v>
      </c>
      <c r="J222" s="849">
        <v>270</v>
      </c>
      <c r="K222" s="850">
        <v>2399.7999877929687</v>
      </c>
    </row>
    <row r="223" spans="1:11" ht="14.4" customHeight="1" x14ac:dyDescent="0.3">
      <c r="A223" s="831" t="s">
        <v>565</v>
      </c>
      <c r="B223" s="832" t="s">
        <v>566</v>
      </c>
      <c r="C223" s="835" t="s">
        <v>586</v>
      </c>
      <c r="D223" s="863" t="s">
        <v>587</v>
      </c>
      <c r="E223" s="835" t="s">
        <v>3663</v>
      </c>
      <c r="F223" s="863" t="s">
        <v>3664</v>
      </c>
      <c r="G223" s="835" t="s">
        <v>3919</v>
      </c>
      <c r="H223" s="835" t="s">
        <v>3920</v>
      </c>
      <c r="I223" s="849">
        <v>10.079999923706055</v>
      </c>
      <c r="J223" s="849">
        <v>30</v>
      </c>
      <c r="K223" s="850">
        <v>302.39999389648438</v>
      </c>
    </row>
    <row r="224" spans="1:11" ht="14.4" customHeight="1" x14ac:dyDescent="0.3">
      <c r="A224" s="831" t="s">
        <v>565</v>
      </c>
      <c r="B224" s="832" t="s">
        <v>566</v>
      </c>
      <c r="C224" s="835" t="s">
        <v>586</v>
      </c>
      <c r="D224" s="863" t="s">
        <v>587</v>
      </c>
      <c r="E224" s="835" t="s">
        <v>3663</v>
      </c>
      <c r="F224" s="863" t="s">
        <v>3664</v>
      </c>
      <c r="G224" s="835" t="s">
        <v>3921</v>
      </c>
      <c r="H224" s="835" t="s">
        <v>3922</v>
      </c>
      <c r="I224" s="849">
        <v>10.079999923706055</v>
      </c>
      <c r="J224" s="849">
        <v>30</v>
      </c>
      <c r="K224" s="850">
        <v>302.26998901367187</v>
      </c>
    </row>
    <row r="225" spans="1:11" ht="14.4" customHeight="1" x14ac:dyDescent="0.3">
      <c r="A225" s="831" t="s">
        <v>565</v>
      </c>
      <c r="B225" s="832" t="s">
        <v>566</v>
      </c>
      <c r="C225" s="835" t="s">
        <v>586</v>
      </c>
      <c r="D225" s="863" t="s">
        <v>587</v>
      </c>
      <c r="E225" s="835" t="s">
        <v>3663</v>
      </c>
      <c r="F225" s="863" t="s">
        <v>3664</v>
      </c>
      <c r="G225" s="835" t="s">
        <v>3701</v>
      </c>
      <c r="H225" s="835" t="s">
        <v>3702</v>
      </c>
      <c r="I225" s="849">
        <v>3.1450001001358032</v>
      </c>
      <c r="J225" s="849">
        <v>20</v>
      </c>
      <c r="K225" s="850">
        <v>62.899999618530273</v>
      </c>
    </row>
    <row r="226" spans="1:11" ht="14.4" customHeight="1" x14ac:dyDescent="0.3">
      <c r="A226" s="831" t="s">
        <v>565</v>
      </c>
      <c r="B226" s="832" t="s">
        <v>566</v>
      </c>
      <c r="C226" s="835" t="s">
        <v>586</v>
      </c>
      <c r="D226" s="863" t="s">
        <v>587</v>
      </c>
      <c r="E226" s="835" t="s">
        <v>3663</v>
      </c>
      <c r="F226" s="863" t="s">
        <v>3664</v>
      </c>
      <c r="G226" s="835" t="s">
        <v>3703</v>
      </c>
      <c r="H226" s="835" t="s">
        <v>3704</v>
      </c>
      <c r="I226" s="849">
        <v>2.0516666173934937</v>
      </c>
      <c r="J226" s="849">
        <v>50</v>
      </c>
      <c r="K226" s="850">
        <v>102.55000019073486</v>
      </c>
    </row>
    <row r="227" spans="1:11" ht="14.4" customHeight="1" x14ac:dyDescent="0.3">
      <c r="A227" s="831" t="s">
        <v>565</v>
      </c>
      <c r="B227" s="832" t="s">
        <v>566</v>
      </c>
      <c r="C227" s="835" t="s">
        <v>586</v>
      </c>
      <c r="D227" s="863" t="s">
        <v>587</v>
      </c>
      <c r="E227" s="835" t="s">
        <v>3663</v>
      </c>
      <c r="F227" s="863" t="s">
        <v>3664</v>
      </c>
      <c r="G227" s="835" t="s">
        <v>3705</v>
      </c>
      <c r="H227" s="835" t="s">
        <v>3706</v>
      </c>
      <c r="I227" s="849">
        <v>571.1199951171875</v>
      </c>
      <c r="J227" s="849">
        <v>1</v>
      </c>
      <c r="K227" s="850">
        <v>571.1199951171875</v>
      </c>
    </row>
    <row r="228" spans="1:11" ht="14.4" customHeight="1" x14ac:dyDescent="0.3">
      <c r="A228" s="831" t="s">
        <v>565</v>
      </c>
      <c r="B228" s="832" t="s">
        <v>566</v>
      </c>
      <c r="C228" s="835" t="s">
        <v>586</v>
      </c>
      <c r="D228" s="863" t="s">
        <v>587</v>
      </c>
      <c r="E228" s="835" t="s">
        <v>3663</v>
      </c>
      <c r="F228" s="863" t="s">
        <v>3664</v>
      </c>
      <c r="G228" s="835" t="s">
        <v>3707</v>
      </c>
      <c r="H228" s="835" t="s">
        <v>3708</v>
      </c>
      <c r="I228" s="849">
        <v>2.4625000357627869</v>
      </c>
      <c r="J228" s="849">
        <v>800</v>
      </c>
      <c r="K228" s="850">
        <v>1970</v>
      </c>
    </row>
    <row r="229" spans="1:11" ht="14.4" customHeight="1" x14ac:dyDescent="0.3">
      <c r="A229" s="831" t="s">
        <v>565</v>
      </c>
      <c r="B229" s="832" t="s">
        <v>566</v>
      </c>
      <c r="C229" s="835" t="s">
        <v>586</v>
      </c>
      <c r="D229" s="863" t="s">
        <v>587</v>
      </c>
      <c r="E229" s="835" t="s">
        <v>3663</v>
      </c>
      <c r="F229" s="863" t="s">
        <v>3664</v>
      </c>
      <c r="G229" s="835" t="s">
        <v>3709</v>
      </c>
      <c r="H229" s="835" t="s">
        <v>3710</v>
      </c>
      <c r="I229" s="849">
        <v>0.25249999761581421</v>
      </c>
      <c r="J229" s="849">
        <v>900</v>
      </c>
      <c r="K229" s="850">
        <v>227</v>
      </c>
    </row>
    <row r="230" spans="1:11" ht="14.4" customHeight="1" x14ac:dyDescent="0.3">
      <c r="A230" s="831" t="s">
        <v>565</v>
      </c>
      <c r="B230" s="832" t="s">
        <v>566</v>
      </c>
      <c r="C230" s="835" t="s">
        <v>586</v>
      </c>
      <c r="D230" s="863" t="s">
        <v>587</v>
      </c>
      <c r="E230" s="835" t="s">
        <v>3663</v>
      </c>
      <c r="F230" s="863" t="s">
        <v>3664</v>
      </c>
      <c r="G230" s="835" t="s">
        <v>3713</v>
      </c>
      <c r="H230" s="835" t="s">
        <v>3714</v>
      </c>
      <c r="I230" s="849">
        <v>13.310000419616699</v>
      </c>
      <c r="J230" s="849">
        <v>115</v>
      </c>
      <c r="K230" s="850">
        <v>1530.6499938964844</v>
      </c>
    </row>
    <row r="231" spans="1:11" ht="14.4" customHeight="1" x14ac:dyDescent="0.3">
      <c r="A231" s="831" t="s">
        <v>565</v>
      </c>
      <c r="B231" s="832" t="s">
        <v>566</v>
      </c>
      <c r="C231" s="835" t="s">
        <v>586</v>
      </c>
      <c r="D231" s="863" t="s">
        <v>587</v>
      </c>
      <c r="E231" s="835" t="s">
        <v>3663</v>
      </c>
      <c r="F231" s="863" t="s">
        <v>3664</v>
      </c>
      <c r="G231" s="835" t="s">
        <v>3715</v>
      </c>
      <c r="H231" s="835" t="s">
        <v>3716</v>
      </c>
      <c r="I231" s="849">
        <v>1299.5400390625</v>
      </c>
      <c r="J231" s="849">
        <v>2</v>
      </c>
      <c r="K231" s="850">
        <v>2599.080078125</v>
      </c>
    </row>
    <row r="232" spans="1:11" ht="14.4" customHeight="1" x14ac:dyDescent="0.3">
      <c r="A232" s="831" t="s">
        <v>565</v>
      </c>
      <c r="B232" s="832" t="s">
        <v>566</v>
      </c>
      <c r="C232" s="835" t="s">
        <v>586</v>
      </c>
      <c r="D232" s="863" t="s">
        <v>587</v>
      </c>
      <c r="E232" s="835" t="s">
        <v>3663</v>
      </c>
      <c r="F232" s="863" t="s">
        <v>3664</v>
      </c>
      <c r="G232" s="835" t="s">
        <v>3717</v>
      </c>
      <c r="H232" s="835" t="s">
        <v>3718</v>
      </c>
      <c r="I232" s="849">
        <v>924.44000244140625</v>
      </c>
      <c r="J232" s="849">
        <v>4</v>
      </c>
      <c r="K232" s="850">
        <v>3697.760009765625</v>
      </c>
    </row>
    <row r="233" spans="1:11" ht="14.4" customHeight="1" x14ac:dyDescent="0.3">
      <c r="A233" s="831" t="s">
        <v>565</v>
      </c>
      <c r="B233" s="832" t="s">
        <v>566</v>
      </c>
      <c r="C233" s="835" t="s">
        <v>586</v>
      </c>
      <c r="D233" s="863" t="s">
        <v>587</v>
      </c>
      <c r="E233" s="835" t="s">
        <v>3663</v>
      </c>
      <c r="F233" s="863" t="s">
        <v>3664</v>
      </c>
      <c r="G233" s="835" t="s">
        <v>3719</v>
      </c>
      <c r="H233" s="835" t="s">
        <v>3720</v>
      </c>
      <c r="I233" s="849">
        <v>713.9000244140625</v>
      </c>
      <c r="J233" s="849">
        <v>2</v>
      </c>
      <c r="K233" s="850">
        <v>1427.800048828125</v>
      </c>
    </row>
    <row r="234" spans="1:11" ht="14.4" customHeight="1" x14ac:dyDescent="0.3">
      <c r="A234" s="831" t="s">
        <v>565</v>
      </c>
      <c r="B234" s="832" t="s">
        <v>566</v>
      </c>
      <c r="C234" s="835" t="s">
        <v>586</v>
      </c>
      <c r="D234" s="863" t="s">
        <v>587</v>
      </c>
      <c r="E234" s="835" t="s">
        <v>3663</v>
      </c>
      <c r="F234" s="863" t="s">
        <v>3664</v>
      </c>
      <c r="G234" s="835" t="s">
        <v>3721</v>
      </c>
      <c r="H234" s="835" t="s">
        <v>3722</v>
      </c>
      <c r="I234" s="849">
        <v>619.52001953125</v>
      </c>
      <c r="J234" s="849">
        <v>10</v>
      </c>
      <c r="K234" s="850">
        <v>6195.2001953125</v>
      </c>
    </row>
    <row r="235" spans="1:11" ht="14.4" customHeight="1" x14ac:dyDescent="0.3">
      <c r="A235" s="831" t="s">
        <v>565</v>
      </c>
      <c r="B235" s="832" t="s">
        <v>566</v>
      </c>
      <c r="C235" s="835" t="s">
        <v>586</v>
      </c>
      <c r="D235" s="863" t="s">
        <v>587</v>
      </c>
      <c r="E235" s="835" t="s">
        <v>3663</v>
      </c>
      <c r="F235" s="863" t="s">
        <v>3664</v>
      </c>
      <c r="G235" s="835" t="s">
        <v>3723</v>
      </c>
      <c r="H235" s="835" t="s">
        <v>3724</v>
      </c>
      <c r="I235" s="849">
        <v>1.5</v>
      </c>
      <c r="J235" s="849">
        <v>300</v>
      </c>
      <c r="K235" s="850">
        <v>450</v>
      </c>
    </row>
    <row r="236" spans="1:11" ht="14.4" customHeight="1" x14ac:dyDescent="0.3">
      <c r="A236" s="831" t="s">
        <v>565</v>
      </c>
      <c r="B236" s="832" t="s">
        <v>566</v>
      </c>
      <c r="C236" s="835" t="s">
        <v>586</v>
      </c>
      <c r="D236" s="863" t="s">
        <v>587</v>
      </c>
      <c r="E236" s="835" t="s">
        <v>3663</v>
      </c>
      <c r="F236" s="863" t="s">
        <v>3664</v>
      </c>
      <c r="G236" s="835" t="s">
        <v>3725</v>
      </c>
      <c r="H236" s="835" t="s">
        <v>3726</v>
      </c>
      <c r="I236" s="849">
        <v>1393.9200439453125</v>
      </c>
      <c r="J236" s="849">
        <v>2</v>
      </c>
      <c r="K236" s="850">
        <v>2787.840087890625</v>
      </c>
    </row>
    <row r="237" spans="1:11" ht="14.4" customHeight="1" x14ac:dyDescent="0.3">
      <c r="A237" s="831" t="s">
        <v>565</v>
      </c>
      <c r="B237" s="832" t="s">
        <v>566</v>
      </c>
      <c r="C237" s="835" t="s">
        <v>586</v>
      </c>
      <c r="D237" s="863" t="s">
        <v>587</v>
      </c>
      <c r="E237" s="835" t="s">
        <v>3663</v>
      </c>
      <c r="F237" s="863" t="s">
        <v>3664</v>
      </c>
      <c r="G237" s="835" t="s">
        <v>3727</v>
      </c>
      <c r="H237" s="835" t="s">
        <v>3728</v>
      </c>
      <c r="I237" s="849">
        <v>25.010000228881836</v>
      </c>
      <c r="J237" s="849">
        <v>2</v>
      </c>
      <c r="K237" s="850">
        <v>50.020000457763672</v>
      </c>
    </row>
    <row r="238" spans="1:11" ht="14.4" customHeight="1" x14ac:dyDescent="0.3">
      <c r="A238" s="831" t="s">
        <v>565</v>
      </c>
      <c r="B238" s="832" t="s">
        <v>566</v>
      </c>
      <c r="C238" s="835" t="s">
        <v>586</v>
      </c>
      <c r="D238" s="863" t="s">
        <v>587</v>
      </c>
      <c r="E238" s="835" t="s">
        <v>3663</v>
      </c>
      <c r="F238" s="863" t="s">
        <v>3664</v>
      </c>
      <c r="G238" s="835" t="s">
        <v>3729</v>
      </c>
      <c r="H238" s="835" t="s">
        <v>3730</v>
      </c>
      <c r="I238" s="849">
        <v>3377.110107421875</v>
      </c>
      <c r="J238" s="849">
        <v>2</v>
      </c>
      <c r="K238" s="850">
        <v>6754.22021484375</v>
      </c>
    </row>
    <row r="239" spans="1:11" ht="14.4" customHeight="1" x14ac:dyDescent="0.3">
      <c r="A239" s="831" t="s">
        <v>565</v>
      </c>
      <c r="B239" s="832" t="s">
        <v>566</v>
      </c>
      <c r="C239" s="835" t="s">
        <v>586</v>
      </c>
      <c r="D239" s="863" t="s">
        <v>587</v>
      </c>
      <c r="E239" s="835" t="s">
        <v>3663</v>
      </c>
      <c r="F239" s="863" t="s">
        <v>3664</v>
      </c>
      <c r="G239" s="835" t="s">
        <v>3731</v>
      </c>
      <c r="H239" s="835" t="s">
        <v>3732</v>
      </c>
      <c r="I239" s="849">
        <v>3025</v>
      </c>
      <c r="J239" s="849">
        <v>6</v>
      </c>
      <c r="K239" s="850">
        <v>18150</v>
      </c>
    </row>
    <row r="240" spans="1:11" ht="14.4" customHeight="1" x14ac:dyDescent="0.3">
      <c r="A240" s="831" t="s">
        <v>565</v>
      </c>
      <c r="B240" s="832" t="s">
        <v>566</v>
      </c>
      <c r="C240" s="835" t="s">
        <v>586</v>
      </c>
      <c r="D240" s="863" t="s">
        <v>587</v>
      </c>
      <c r="E240" s="835" t="s">
        <v>3663</v>
      </c>
      <c r="F240" s="863" t="s">
        <v>3664</v>
      </c>
      <c r="G240" s="835" t="s">
        <v>3733</v>
      </c>
      <c r="H240" s="835" t="s">
        <v>3734</v>
      </c>
      <c r="I240" s="849">
        <v>3377.110107421875</v>
      </c>
      <c r="J240" s="849">
        <v>2</v>
      </c>
      <c r="K240" s="850">
        <v>6754.22021484375</v>
      </c>
    </row>
    <row r="241" spans="1:11" ht="14.4" customHeight="1" x14ac:dyDescent="0.3">
      <c r="A241" s="831" t="s">
        <v>565</v>
      </c>
      <c r="B241" s="832" t="s">
        <v>566</v>
      </c>
      <c r="C241" s="835" t="s">
        <v>586</v>
      </c>
      <c r="D241" s="863" t="s">
        <v>587</v>
      </c>
      <c r="E241" s="835" t="s">
        <v>3663</v>
      </c>
      <c r="F241" s="863" t="s">
        <v>3664</v>
      </c>
      <c r="G241" s="835" t="s">
        <v>3735</v>
      </c>
      <c r="H241" s="835" t="s">
        <v>3736</v>
      </c>
      <c r="I241" s="849">
        <v>2902.7900390625</v>
      </c>
      <c r="J241" s="849">
        <v>2</v>
      </c>
      <c r="K241" s="850">
        <v>5805.580078125</v>
      </c>
    </row>
    <row r="242" spans="1:11" ht="14.4" customHeight="1" x14ac:dyDescent="0.3">
      <c r="A242" s="831" t="s">
        <v>565</v>
      </c>
      <c r="B242" s="832" t="s">
        <v>566</v>
      </c>
      <c r="C242" s="835" t="s">
        <v>586</v>
      </c>
      <c r="D242" s="863" t="s">
        <v>587</v>
      </c>
      <c r="E242" s="835" t="s">
        <v>3663</v>
      </c>
      <c r="F242" s="863" t="s">
        <v>3664</v>
      </c>
      <c r="G242" s="835" t="s">
        <v>3737</v>
      </c>
      <c r="H242" s="835" t="s">
        <v>3738</v>
      </c>
      <c r="I242" s="849">
        <v>1278.93994140625</v>
      </c>
      <c r="J242" s="849">
        <v>2</v>
      </c>
      <c r="K242" s="850">
        <v>2557.8798828125</v>
      </c>
    </row>
    <row r="243" spans="1:11" ht="14.4" customHeight="1" x14ac:dyDescent="0.3">
      <c r="A243" s="831" t="s">
        <v>565</v>
      </c>
      <c r="B243" s="832" t="s">
        <v>566</v>
      </c>
      <c r="C243" s="835" t="s">
        <v>586</v>
      </c>
      <c r="D243" s="863" t="s">
        <v>587</v>
      </c>
      <c r="E243" s="835" t="s">
        <v>3663</v>
      </c>
      <c r="F243" s="863" t="s">
        <v>3664</v>
      </c>
      <c r="G243" s="835" t="s">
        <v>3739</v>
      </c>
      <c r="H243" s="835" t="s">
        <v>3740</v>
      </c>
      <c r="I243" s="849">
        <v>9.1999998092651367</v>
      </c>
      <c r="J243" s="849">
        <v>900</v>
      </c>
      <c r="K243" s="850">
        <v>8280</v>
      </c>
    </row>
    <row r="244" spans="1:11" ht="14.4" customHeight="1" x14ac:dyDescent="0.3">
      <c r="A244" s="831" t="s">
        <v>565</v>
      </c>
      <c r="B244" s="832" t="s">
        <v>566</v>
      </c>
      <c r="C244" s="835" t="s">
        <v>586</v>
      </c>
      <c r="D244" s="863" t="s">
        <v>587</v>
      </c>
      <c r="E244" s="835" t="s">
        <v>3663</v>
      </c>
      <c r="F244" s="863" t="s">
        <v>3664</v>
      </c>
      <c r="G244" s="835" t="s">
        <v>3741</v>
      </c>
      <c r="H244" s="835" t="s">
        <v>3742</v>
      </c>
      <c r="I244" s="849">
        <v>6.2899999618530273</v>
      </c>
      <c r="J244" s="849">
        <v>10</v>
      </c>
      <c r="K244" s="850">
        <v>62.900001525878906</v>
      </c>
    </row>
    <row r="245" spans="1:11" ht="14.4" customHeight="1" x14ac:dyDescent="0.3">
      <c r="A245" s="831" t="s">
        <v>565</v>
      </c>
      <c r="B245" s="832" t="s">
        <v>566</v>
      </c>
      <c r="C245" s="835" t="s">
        <v>586</v>
      </c>
      <c r="D245" s="863" t="s">
        <v>587</v>
      </c>
      <c r="E245" s="835" t="s">
        <v>3663</v>
      </c>
      <c r="F245" s="863" t="s">
        <v>3664</v>
      </c>
      <c r="G245" s="835" t="s">
        <v>3747</v>
      </c>
      <c r="H245" s="835" t="s">
        <v>3748</v>
      </c>
      <c r="I245" s="849">
        <v>172.5</v>
      </c>
      <c r="J245" s="849">
        <v>2</v>
      </c>
      <c r="K245" s="850">
        <v>345</v>
      </c>
    </row>
    <row r="246" spans="1:11" ht="14.4" customHeight="1" x14ac:dyDescent="0.3">
      <c r="A246" s="831" t="s">
        <v>565</v>
      </c>
      <c r="B246" s="832" t="s">
        <v>566</v>
      </c>
      <c r="C246" s="835" t="s">
        <v>586</v>
      </c>
      <c r="D246" s="863" t="s">
        <v>587</v>
      </c>
      <c r="E246" s="835" t="s">
        <v>3663</v>
      </c>
      <c r="F246" s="863" t="s">
        <v>3664</v>
      </c>
      <c r="G246" s="835" t="s">
        <v>3749</v>
      </c>
      <c r="H246" s="835" t="s">
        <v>3750</v>
      </c>
      <c r="I246" s="849">
        <v>750.20001220703125</v>
      </c>
      <c r="J246" s="849">
        <v>2</v>
      </c>
      <c r="K246" s="850">
        <v>1500.4000244140625</v>
      </c>
    </row>
    <row r="247" spans="1:11" ht="14.4" customHeight="1" x14ac:dyDescent="0.3">
      <c r="A247" s="831" t="s">
        <v>565</v>
      </c>
      <c r="B247" s="832" t="s">
        <v>566</v>
      </c>
      <c r="C247" s="835" t="s">
        <v>586</v>
      </c>
      <c r="D247" s="863" t="s">
        <v>587</v>
      </c>
      <c r="E247" s="835" t="s">
        <v>3663</v>
      </c>
      <c r="F247" s="863" t="s">
        <v>3664</v>
      </c>
      <c r="G247" s="835" t="s">
        <v>3751</v>
      </c>
      <c r="H247" s="835" t="s">
        <v>3752</v>
      </c>
      <c r="I247" s="849">
        <v>7.505000114440918</v>
      </c>
      <c r="J247" s="849">
        <v>110</v>
      </c>
      <c r="K247" s="850">
        <v>825.5</v>
      </c>
    </row>
    <row r="248" spans="1:11" ht="14.4" customHeight="1" x14ac:dyDescent="0.3">
      <c r="A248" s="831" t="s">
        <v>565</v>
      </c>
      <c r="B248" s="832" t="s">
        <v>566</v>
      </c>
      <c r="C248" s="835" t="s">
        <v>586</v>
      </c>
      <c r="D248" s="863" t="s">
        <v>587</v>
      </c>
      <c r="E248" s="835" t="s">
        <v>3663</v>
      </c>
      <c r="F248" s="863" t="s">
        <v>3664</v>
      </c>
      <c r="G248" s="835" t="s">
        <v>3923</v>
      </c>
      <c r="H248" s="835" t="s">
        <v>3924</v>
      </c>
      <c r="I248" s="849">
        <v>6.1725000143051147</v>
      </c>
      <c r="J248" s="849">
        <v>140</v>
      </c>
      <c r="K248" s="850">
        <v>864.30000305175781</v>
      </c>
    </row>
    <row r="249" spans="1:11" ht="14.4" customHeight="1" x14ac:dyDescent="0.3">
      <c r="A249" s="831" t="s">
        <v>565</v>
      </c>
      <c r="B249" s="832" t="s">
        <v>566</v>
      </c>
      <c r="C249" s="835" t="s">
        <v>586</v>
      </c>
      <c r="D249" s="863" t="s">
        <v>587</v>
      </c>
      <c r="E249" s="835" t="s">
        <v>3663</v>
      </c>
      <c r="F249" s="863" t="s">
        <v>3664</v>
      </c>
      <c r="G249" s="835" t="s">
        <v>3925</v>
      </c>
      <c r="H249" s="835" t="s">
        <v>3926</v>
      </c>
      <c r="I249" s="849">
        <v>204.41000366210937</v>
      </c>
      <c r="J249" s="849">
        <v>45</v>
      </c>
      <c r="K249" s="850">
        <v>9198.44970703125</v>
      </c>
    </row>
    <row r="250" spans="1:11" ht="14.4" customHeight="1" x14ac:dyDescent="0.3">
      <c r="A250" s="831" t="s">
        <v>565</v>
      </c>
      <c r="B250" s="832" t="s">
        <v>566</v>
      </c>
      <c r="C250" s="835" t="s">
        <v>586</v>
      </c>
      <c r="D250" s="863" t="s">
        <v>587</v>
      </c>
      <c r="E250" s="835" t="s">
        <v>3663</v>
      </c>
      <c r="F250" s="863" t="s">
        <v>3664</v>
      </c>
      <c r="G250" s="835" t="s">
        <v>3753</v>
      </c>
      <c r="H250" s="835" t="s">
        <v>3754</v>
      </c>
      <c r="I250" s="849">
        <v>34.507998657226565</v>
      </c>
      <c r="J250" s="849">
        <v>50</v>
      </c>
      <c r="K250" s="850">
        <v>1725.4000244140625</v>
      </c>
    </row>
    <row r="251" spans="1:11" ht="14.4" customHeight="1" x14ac:dyDescent="0.3">
      <c r="A251" s="831" t="s">
        <v>565</v>
      </c>
      <c r="B251" s="832" t="s">
        <v>566</v>
      </c>
      <c r="C251" s="835" t="s">
        <v>586</v>
      </c>
      <c r="D251" s="863" t="s">
        <v>587</v>
      </c>
      <c r="E251" s="835" t="s">
        <v>3663</v>
      </c>
      <c r="F251" s="863" t="s">
        <v>3664</v>
      </c>
      <c r="G251" s="835" t="s">
        <v>3757</v>
      </c>
      <c r="H251" s="835" t="s">
        <v>3758</v>
      </c>
      <c r="I251" s="849">
        <v>197.57000732421875</v>
      </c>
      <c r="J251" s="849">
        <v>9</v>
      </c>
      <c r="K251" s="850">
        <v>1778.1300659179687</v>
      </c>
    </row>
    <row r="252" spans="1:11" ht="14.4" customHeight="1" x14ac:dyDescent="0.3">
      <c r="A252" s="831" t="s">
        <v>565</v>
      </c>
      <c r="B252" s="832" t="s">
        <v>566</v>
      </c>
      <c r="C252" s="835" t="s">
        <v>586</v>
      </c>
      <c r="D252" s="863" t="s">
        <v>587</v>
      </c>
      <c r="E252" s="835" t="s">
        <v>3663</v>
      </c>
      <c r="F252" s="863" t="s">
        <v>3664</v>
      </c>
      <c r="G252" s="835" t="s">
        <v>3759</v>
      </c>
      <c r="H252" s="835" t="s">
        <v>3760</v>
      </c>
      <c r="I252" s="849">
        <v>1.0883333683013916</v>
      </c>
      <c r="J252" s="849">
        <v>1000</v>
      </c>
      <c r="K252" s="850">
        <v>1089</v>
      </c>
    </row>
    <row r="253" spans="1:11" ht="14.4" customHeight="1" x14ac:dyDescent="0.3">
      <c r="A253" s="831" t="s">
        <v>565</v>
      </c>
      <c r="B253" s="832" t="s">
        <v>566</v>
      </c>
      <c r="C253" s="835" t="s">
        <v>586</v>
      </c>
      <c r="D253" s="863" t="s">
        <v>587</v>
      </c>
      <c r="E253" s="835" t="s">
        <v>3663</v>
      </c>
      <c r="F253" s="863" t="s">
        <v>3664</v>
      </c>
      <c r="G253" s="835" t="s">
        <v>3761</v>
      </c>
      <c r="H253" s="835" t="s">
        <v>3762</v>
      </c>
      <c r="I253" s="849">
        <v>0.47333332896232605</v>
      </c>
      <c r="J253" s="849">
        <v>300</v>
      </c>
      <c r="K253" s="850">
        <v>142</v>
      </c>
    </row>
    <row r="254" spans="1:11" ht="14.4" customHeight="1" x14ac:dyDescent="0.3">
      <c r="A254" s="831" t="s">
        <v>565</v>
      </c>
      <c r="B254" s="832" t="s">
        <v>566</v>
      </c>
      <c r="C254" s="835" t="s">
        <v>586</v>
      </c>
      <c r="D254" s="863" t="s">
        <v>587</v>
      </c>
      <c r="E254" s="835" t="s">
        <v>3663</v>
      </c>
      <c r="F254" s="863" t="s">
        <v>3664</v>
      </c>
      <c r="G254" s="835" t="s">
        <v>3763</v>
      </c>
      <c r="H254" s="835" t="s">
        <v>3764</v>
      </c>
      <c r="I254" s="849">
        <v>1.6799999475479126</v>
      </c>
      <c r="J254" s="849">
        <v>300</v>
      </c>
      <c r="K254" s="850">
        <v>504</v>
      </c>
    </row>
    <row r="255" spans="1:11" ht="14.4" customHeight="1" x14ac:dyDescent="0.3">
      <c r="A255" s="831" t="s">
        <v>565</v>
      </c>
      <c r="B255" s="832" t="s">
        <v>566</v>
      </c>
      <c r="C255" s="835" t="s">
        <v>586</v>
      </c>
      <c r="D255" s="863" t="s">
        <v>587</v>
      </c>
      <c r="E255" s="835" t="s">
        <v>3663</v>
      </c>
      <c r="F255" s="863" t="s">
        <v>3664</v>
      </c>
      <c r="G255" s="835" t="s">
        <v>3765</v>
      </c>
      <c r="H255" s="835" t="s">
        <v>3766</v>
      </c>
      <c r="I255" s="849">
        <v>0.67000001668930054</v>
      </c>
      <c r="J255" s="849">
        <v>400</v>
      </c>
      <c r="K255" s="850">
        <v>268</v>
      </c>
    </row>
    <row r="256" spans="1:11" ht="14.4" customHeight="1" x14ac:dyDescent="0.3">
      <c r="A256" s="831" t="s">
        <v>565</v>
      </c>
      <c r="B256" s="832" t="s">
        <v>566</v>
      </c>
      <c r="C256" s="835" t="s">
        <v>586</v>
      </c>
      <c r="D256" s="863" t="s">
        <v>587</v>
      </c>
      <c r="E256" s="835" t="s">
        <v>3663</v>
      </c>
      <c r="F256" s="863" t="s">
        <v>3664</v>
      </c>
      <c r="G256" s="835" t="s">
        <v>3769</v>
      </c>
      <c r="H256" s="835" t="s">
        <v>3770</v>
      </c>
      <c r="I256" s="849">
        <v>8.8350000381469727</v>
      </c>
      <c r="J256" s="849">
        <v>8</v>
      </c>
      <c r="K256" s="850">
        <v>70.690000534057617</v>
      </c>
    </row>
    <row r="257" spans="1:11" ht="14.4" customHeight="1" x14ac:dyDescent="0.3">
      <c r="A257" s="831" t="s">
        <v>565</v>
      </c>
      <c r="B257" s="832" t="s">
        <v>566</v>
      </c>
      <c r="C257" s="835" t="s">
        <v>586</v>
      </c>
      <c r="D257" s="863" t="s">
        <v>587</v>
      </c>
      <c r="E257" s="835" t="s">
        <v>3663</v>
      </c>
      <c r="F257" s="863" t="s">
        <v>3664</v>
      </c>
      <c r="G257" s="835" t="s">
        <v>3771</v>
      </c>
      <c r="H257" s="835" t="s">
        <v>3772</v>
      </c>
      <c r="I257" s="849">
        <v>8.4700002670288086</v>
      </c>
      <c r="J257" s="849">
        <v>1470</v>
      </c>
      <c r="K257" s="850">
        <v>12450.900390625</v>
      </c>
    </row>
    <row r="258" spans="1:11" ht="14.4" customHeight="1" x14ac:dyDescent="0.3">
      <c r="A258" s="831" t="s">
        <v>565</v>
      </c>
      <c r="B258" s="832" t="s">
        <v>566</v>
      </c>
      <c r="C258" s="835" t="s">
        <v>586</v>
      </c>
      <c r="D258" s="863" t="s">
        <v>587</v>
      </c>
      <c r="E258" s="835" t="s">
        <v>3663</v>
      </c>
      <c r="F258" s="863" t="s">
        <v>3664</v>
      </c>
      <c r="G258" s="835" t="s">
        <v>3773</v>
      </c>
      <c r="H258" s="835" t="s">
        <v>3774</v>
      </c>
      <c r="I258" s="849">
        <v>9.4399995803833008</v>
      </c>
      <c r="J258" s="849">
        <v>1500</v>
      </c>
      <c r="K258" s="850">
        <v>14160</v>
      </c>
    </row>
    <row r="259" spans="1:11" ht="14.4" customHeight="1" x14ac:dyDescent="0.3">
      <c r="A259" s="831" t="s">
        <v>565</v>
      </c>
      <c r="B259" s="832" t="s">
        <v>566</v>
      </c>
      <c r="C259" s="835" t="s">
        <v>586</v>
      </c>
      <c r="D259" s="863" t="s">
        <v>587</v>
      </c>
      <c r="E259" s="835" t="s">
        <v>3663</v>
      </c>
      <c r="F259" s="863" t="s">
        <v>3664</v>
      </c>
      <c r="G259" s="835" t="s">
        <v>3927</v>
      </c>
      <c r="H259" s="835" t="s">
        <v>3928</v>
      </c>
      <c r="I259" s="849">
        <v>1.5499999523162842</v>
      </c>
      <c r="J259" s="849">
        <v>100</v>
      </c>
      <c r="K259" s="850">
        <v>155</v>
      </c>
    </row>
    <row r="260" spans="1:11" ht="14.4" customHeight="1" x14ac:dyDescent="0.3">
      <c r="A260" s="831" t="s">
        <v>565</v>
      </c>
      <c r="B260" s="832" t="s">
        <v>566</v>
      </c>
      <c r="C260" s="835" t="s">
        <v>586</v>
      </c>
      <c r="D260" s="863" t="s">
        <v>587</v>
      </c>
      <c r="E260" s="835" t="s">
        <v>3663</v>
      </c>
      <c r="F260" s="863" t="s">
        <v>3664</v>
      </c>
      <c r="G260" s="835" t="s">
        <v>3775</v>
      </c>
      <c r="H260" s="835" t="s">
        <v>3776</v>
      </c>
      <c r="I260" s="849">
        <v>15.045000076293945</v>
      </c>
      <c r="J260" s="849">
        <v>63</v>
      </c>
      <c r="K260" s="850">
        <v>947.57996368408203</v>
      </c>
    </row>
    <row r="261" spans="1:11" ht="14.4" customHeight="1" x14ac:dyDescent="0.3">
      <c r="A261" s="831" t="s">
        <v>565</v>
      </c>
      <c r="B261" s="832" t="s">
        <v>566</v>
      </c>
      <c r="C261" s="835" t="s">
        <v>586</v>
      </c>
      <c r="D261" s="863" t="s">
        <v>587</v>
      </c>
      <c r="E261" s="835" t="s">
        <v>3663</v>
      </c>
      <c r="F261" s="863" t="s">
        <v>3664</v>
      </c>
      <c r="G261" s="835" t="s">
        <v>3777</v>
      </c>
      <c r="H261" s="835" t="s">
        <v>3778</v>
      </c>
      <c r="I261" s="849">
        <v>6.2399999300638838</v>
      </c>
      <c r="J261" s="849">
        <v>100</v>
      </c>
      <c r="K261" s="850">
        <v>624.25</v>
      </c>
    </row>
    <row r="262" spans="1:11" ht="14.4" customHeight="1" x14ac:dyDescent="0.3">
      <c r="A262" s="831" t="s">
        <v>565</v>
      </c>
      <c r="B262" s="832" t="s">
        <v>566</v>
      </c>
      <c r="C262" s="835" t="s">
        <v>586</v>
      </c>
      <c r="D262" s="863" t="s">
        <v>587</v>
      </c>
      <c r="E262" s="835" t="s">
        <v>3663</v>
      </c>
      <c r="F262" s="863" t="s">
        <v>3664</v>
      </c>
      <c r="G262" s="835" t="s">
        <v>3929</v>
      </c>
      <c r="H262" s="835" t="s">
        <v>3930</v>
      </c>
      <c r="I262" s="849">
        <v>35.090000152587891</v>
      </c>
      <c r="J262" s="849">
        <v>2</v>
      </c>
      <c r="K262" s="850">
        <v>70.180000305175781</v>
      </c>
    </row>
    <row r="263" spans="1:11" ht="14.4" customHeight="1" x14ac:dyDescent="0.3">
      <c r="A263" s="831" t="s">
        <v>565</v>
      </c>
      <c r="B263" s="832" t="s">
        <v>566</v>
      </c>
      <c r="C263" s="835" t="s">
        <v>586</v>
      </c>
      <c r="D263" s="863" t="s">
        <v>587</v>
      </c>
      <c r="E263" s="835" t="s">
        <v>3663</v>
      </c>
      <c r="F263" s="863" t="s">
        <v>3664</v>
      </c>
      <c r="G263" s="835" t="s">
        <v>3779</v>
      </c>
      <c r="H263" s="835" t="s">
        <v>3780</v>
      </c>
      <c r="I263" s="849">
        <v>1.0299999713897705</v>
      </c>
      <c r="J263" s="849">
        <v>600</v>
      </c>
      <c r="K263" s="850">
        <v>617.25</v>
      </c>
    </row>
    <row r="264" spans="1:11" ht="14.4" customHeight="1" x14ac:dyDescent="0.3">
      <c r="A264" s="831" t="s">
        <v>565</v>
      </c>
      <c r="B264" s="832" t="s">
        <v>566</v>
      </c>
      <c r="C264" s="835" t="s">
        <v>586</v>
      </c>
      <c r="D264" s="863" t="s">
        <v>587</v>
      </c>
      <c r="E264" s="835" t="s">
        <v>3663</v>
      </c>
      <c r="F264" s="863" t="s">
        <v>3664</v>
      </c>
      <c r="G264" s="835" t="s">
        <v>3781</v>
      </c>
      <c r="H264" s="835" t="s">
        <v>3782</v>
      </c>
      <c r="I264" s="849">
        <v>5.8366667429606123</v>
      </c>
      <c r="J264" s="849">
        <v>500</v>
      </c>
      <c r="K264" s="850">
        <v>2910.02001953125</v>
      </c>
    </row>
    <row r="265" spans="1:11" ht="14.4" customHeight="1" x14ac:dyDescent="0.3">
      <c r="A265" s="831" t="s">
        <v>565</v>
      </c>
      <c r="B265" s="832" t="s">
        <v>566</v>
      </c>
      <c r="C265" s="835" t="s">
        <v>586</v>
      </c>
      <c r="D265" s="863" t="s">
        <v>587</v>
      </c>
      <c r="E265" s="835" t="s">
        <v>3663</v>
      </c>
      <c r="F265" s="863" t="s">
        <v>3664</v>
      </c>
      <c r="G265" s="835" t="s">
        <v>3783</v>
      </c>
      <c r="H265" s="835" t="s">
        <v>3784</v>
      </c>
      <c r="I265" s="849">
        <v>5.809999942779541</v>
      </c>
      <c r="J265" s="849">
        <v>250</v>
      </c>
      <c r="K265" s="850">
        <v>1452.5</v>
      </c>
    </row>
    <row r="266" spans="1:11" ht="14.4" customHeight="1" x14ac:dyDescent="0.3">
      <c r="A266" s="831" t="s">
        <v>565</v>
      </c>
      <c r="B266" s="832" t="s">
        <v>566</v>
      </c>
      <c r="C266" s="835" t="s">
        <v>586</v>
      </c>
      <c r="D266" s="863" t="s">
        <v>587</v>
      </c>
      <c r="E266" s="835" t="s">
        <v>3663</v>
      </c>
      <c r="F266" s="863" t="s">
        <v>3664</v>
      </c>
      <c r="G266" s="835" t="s">
        <v>3785</v>
      </c>
      <c r="H266" s="835" t="s">
        <v>3786</v>
      </c>
      <c r="I266" s="849">
        <v>3.1350001096725464</v>
      </c>
      <c r="J266" s="849">
        <v>100</v>
      </c>
      <c r="K266" s="850">
        <v>313.5</v>
      </c>
    </row>
    <row r="267" spans="1:11" ht="14.4" customHeight="1" x14ac:dyDescent="0.3">
      <c r="A267" s="831" t="s">
        <v>565</v>
      </c>
      <c r="B267" s="832" t="s">
        <v>566</v>
      </c>
      <c r="C267" s="835" t="s">
        <v>586</v>
      </c>
      <c r="D267" s="863" t="s">
        <v>587</v>
      </c>
      <c r="E267" s="835" t="s">
        <v>3663</v>
      </c>
      <c r="F267" s="863" t="s">
        <v>3664</v>
      </c>
      <c r="G267" s="835" t="s">
        <v>3787</v>
      </c>
      <c r="H267" s="835" t="s">
        <v>3788</v>
      </c>
      <c r="I267" s="849">
        <v>459.79998779296875</v>
      </c>
      <c r="J267" s="849">
        <v>8</v>
      </c>
      <c r="K267" s="850">
        <v>3678.39990234375</v>
      </c>
    </row>
    <row r="268" spans="1:11" ht="14.4" customHeight="1" x14ac:dyDescent="0.3">
      <c r="A268" s="831" t="s">
        <v>565</v>
      </c>
      <c r="B268" s="832" t="s">
        <v>566</v>
      </c>
      <c r="C268" s="835" t="s">
        <v>586</v>
      </c>
      <c r="D268" s="863" t="s">
        <v>587</v>
      </c>
      <c r="E268" s="835" t="s">
        <v>3663</v>
      </c>
      <c r="F268" s="863" t="s">
        <v>3664</v>
      </c>
      <c r="G268" s="835" t="s">
        <v>3789</v>
      </c>
      <c r="H268" s="835" t="s">
        <v>3790</v>
      </c>
      <c r="I268" s="849">
        <v>1018.8200073242187</v>
      </c>
      <c r="J268" s="849">
        <v>2</v>
      </c>
      <c r="K268" s="850">
        <v>2037.6400146484375</v>
      </c>
    </row>
    <row r="269" spans="1:11" ht="14.4" customHeight="1" x14ac:dyDescent="0.3">
      <c r="A269" s="831" t="s">
        <v>565</v>
      </c>
      <c r="B269" s="832" t="s">
        <v>566</v>
      </c>
      <c r="C269" s="835" t="s">
        <v>586</v>
      </c>
      <c r="D269" s="863" t="s">
        <v>587</v>
      </c>
      <c r="E269" s="835" t="s">
        <v>3663</v>
      </c>
      <c r="F269" s="863" t="s">
        <v>3664</v>
      </c>
      <c r="G269" s="835" t="s">
        <v>3795</v>
      </c>
      <c r="H269" s="835" t="s">
        <v>3796</v>
      </c>
      <c r="I269" s="849">
        <v>2.375</v>
      </c>
      <c r="J269" s="849">
        <v>550</v>
      </c>
      <c r="K269" s="850">
        <v>1306</v>
      </c>
    </row>
    <row r="270" spans="1:11" ht="14.4" customHeight="1" x14ac:dyDescent="0.3">
      <c r="A270" s="831" t="s">
        <v>565</v>
      </c>
      <c r="B270" s="832" t="s">
        <v>566</v>
      </c>
      <c r="C270" s="835" t="s">
        <v>586</v>
      </c>
      <c r="D270" s="863" t="s">
        <v>587</v>
      </c>
      <c r="E270" s="835" t="s">
        <v>3663</v>
      </c>
      <c r="F270" s="863" t="s">
        <v>3664</v>
      </c>
      <c r="G270" s="835" t="s">
        <v>3799</v>
      </c>
      <c r="H270" s="835" t="s">
        <v>3800</v>
      </c>
      <c r="I270" s="849">
        <v>2.0499999523162842</v>
      </c>
      <c r="J270" s="849">
        <v>10</v>
      </c>
      <c r="K270" s="850">
        <v>20.5</v>
      </c>
    </row>
    <row r="271" spans="1:11" ht="14.4" customHeight="1" x14ac:dyDescent="0.3">
      <c r="A271" s="831" t="s">
        <v>565</v>
      </c>
      <c r="B271" s="832" t="s">
        <v>566</v>
      </c>
      <c r="C271" s="835" t="s">
        <v>586</v>
      </c>
      <c r="D271" s="863" t="s">
        <v>587</v>
      </c>
      <c r="E271" s="835" t="s">
        <v>3663</v>
      </c>
      <c r="F271" s="863" t="s">
        <v>3664</v>
      </c>
      <c r="G271" s="835" t="s">
        <v>3803</v>
      </c>
      <c r="H271" s="835" t="s">
        <v>3804</v>
      </c>
      <c r="I271" s="849">
        <v>2.6980000495910645</v>
      </c>
      <c r="J271" s="849">
        <v>500</v>
      </c>
      <c r="K271" s="850">
        <v>1349</v>
      </c>
    </row>
    <row r="272" spans="1:11" ht="14.4" customHeight="1" x14ac:dyDescent="0.3">
      <c r="A272" s="831" t="s">
        <v>565</v>
      </c>
      <c r="B272" s="832" t="s">
        <v>566</v>
      </c>
      <c r="C272" s="835" t="s">
        <v>586</v>
      </c>
      <c r="D272" s="863" t="s">
        <v>587</v>
      </c>
      <c r="E272" s="835" t="s">
        <v>3663</v>
      </c>
      <c r="F272" s="863" t="s">
        <v>3664</v>
      </c>
      <c r="G272" s="835" t="s">
        <v>3805</v>
      </c>
      <c r="H272" s="835" t="s">
        <v>3806</v>
      </c>
      <c r="I272" s="849">
        <v>1.9299999475479126</v>
      </c>
      <c r="J272" s="849">
        <v>50</v>
      </c>
      <c r="K272" s="850">
        <v>96.5</v>
      </c>
    </row>
    <row r="273" spans="1:11" ht="14.4" customHeight="1" x14ac:dyDescent="0.3">
      <c r="A273" s="831" t="s">
        <v>565</v>
      </c>
      <c r="B273" s="832" t="s">
        <v>566</v>
      </c>
      <c r="C273" s="835" t="s">
        <v>586</v>
      </c>
      <c r="D273" s="863" t="s">
        <v>587</v>
      </c>
      <c r="E273" s="835" t="s">
        <v>3663</v>
      </c>
      <c r="F273" s="863" t="s">
        <v>3664</v>
      </c>
      <c r="G273" s="835" t="s">
        <v>3809</v>
      </c>
      <c r="H273" s="835" t="s">
        <v>3810</v>
      </c>
      <c r="I273" s="849">
        <v>3.0924999117851257</v>
      </c>
      <c r="J273" s="849">
        <v>200</v>
      </c>
      <c r="K273" s="850">
        <v>618.5</v>
      </c>
    </row>
    <row r="274" spans="1:11" ht="14.4" customHeight="1" x14ac:dyDescent="0.3">
      <c r="A274" s="831" t="s">
        <v>565</v>
      </c>
      <c r="B274" s="832" t="s">
        <v>566</v>
      </c>
      <c r="C274" s="835" t="s">
        <v>586</v>
      </c>
      <c r="D274" s="863" t="s">
        <v>587</v>
      </c>
      <c r="E274" s="835" t="s">
        <v>3663</v>
      </c>
      <c r="F274" s="863" t="s">
        <v>3664</v>
      </c>
      <c r="G274" s="835" t="s">
        <v>3813</v>
      </c>
      <c r="H274" s="835" t="s">
        <v>3814</v>
      </c>
      <c r="I274" s="849">
        <v>2.1683334112167358</v>
      </c>
      <c r="J274" s="849">
        <v>350</v>
      </c>
      <c r="K274" s="850">
        <v>759</v>
      </c>
    </row>
    <row r="275" spans="1:11" ht="14.4" customHeight="1" x14ac:dyDescent="0.3">
      <c r="A275" s="831" t="s">
        <v>565</v>
      </c>
      <c r="B275" s="832" t="s">
        <v>566</v>
      </c>
      <c r="C275" s="835" t="s">
        <v>586</v>
      </c>
      <c r="D275" s="863" t="s">
        <v>587</v>
      </c>
      <c r="E275" s="835" t="s">
        <v>3663</v>
      </c>
      <c r="F275" s="863" t="s">
        <v>3664</v>
      </c>
      <c r="G275" s="835" t="s">
        <v>3815</v>
      </c>
      <c r="H275" s="835" t="s">
        <v>3816</v>
      </c>
      <c r="I275" s="849">
        <v>21.231999588012695</v>
      </c>
      <c r="J275" s="849">
        <v>100</v>
      </c>
      <c r="K275" s="850">
        <v>2123.2000122070312</v>
      </c>
    </row>
    <row r="276" spans="1:11" ht="14.4" customHeight="1" x14ac:dyDescent="0.3">
      <c r="A276" s="831" t="s">
        <v>565</v>
      </c>
      <c r="B276" s="832" t="s">
        <v>566</v>
      </c>
      <c r="C276" s="835" t="s">
        <v>586</v>
      </c>
      <c r="D276" s="863" t="s">
        <v>587</v>
      </c>
      <c r="E276" s="835" t="s">
        <v>3663</v>
      </c>
      <c r="F276" s="863" t="s">
        <v>3664</v>
      </c>
      <c r="G276" s="835" t="s">
        <v>3819</v>
      </c>
      <c r="H276" s="835" t="s">
        <v>3820</v>
      </c>
      <c r="I276" s="849">
        <v>2.512499988079071</v>
      </c>
      <c r="J276" s="849">
        <v>250</v>
      </c>
      <c r="K276" s="850">
        <v>628</v>
      </c>
    </row>
    <row r="277" spans="1:11" ht="14.4" customHeight="1" x14ac:dyDescent="0.3">
      <c r="A277" s="831" t="s">
        <v>565</v>
      </c>
      <c r="B277" s="832" t="s">
        <v>566</v>
      </c>
      <c r="C277" s="835" t="s">
        <v>586</v>
      </c>
      <c r="D277" s="863" t="s">
        <v>587</v>
      </c>
      <c r="E277" s="835" t="s">
        <v>3663</v>
      </c>
      <c r="F277" s="863" t="s">
        <v>3664</v>
      </c>
      <c r="G277" s="835" t="s">
        <v>3821</v>
      </c>
      <c r="H277" s="835" t="s">
        <v>3822</v>
      </c>
      <c r="I277" s="849">
        <v>21.233999633789061</v>
      </c>
      <c r="J277" s="849">
        <v>27</v>
      </c>
      <c r="K277" s="850">
        <v>573.28998947143555</v>
      </c>
    </row>
    <row r="278" spans="1:11" ht="14.4" customHeight="1" x14ac:dyDescent="0.3">
      <c r="A278" s="831" t="s">
        <v>565</v>
      </c>
      <c r="B278" s="832" t="s">
        <v>566</v>
      </c>
      <c r="C278" s="835" t="s">
        <v>586</v>
      </c>
      <c r="D278" s="863" t="s">
        <v>587</v>
      </c>
      <c r="E278" s="835" t="s">
        <v>3823</v>
      </c>
      <c r="F278" s="863" t="s">
        <v>3824</v>
      </c>
      <c r="G278" s="835" t="s">
        <v>3825</v>
      </c>
      <c r="H278" s="835" t="s">
        <v>3826</v>
      </c>
      <c r="I278" s="849">
        <v>10.166666666666666</v>
      </c>
      <c r="J278" s="849">
        <v>1100</v>
      </c>
      <c r="K278" s="850">
        <v>11181.099899291992</v>
      </c>
    </row>
    <row r="279" spans="1:11" ht="14.4" customHeight="1" x14ac:dyDescent="0.3">
      <c r="A279" s="831" t="s">
        <v>565</v>
      </c>
      <c r="B279" s="832" t="s">
        <v>566</v>
      </c>
      <c r="C279" s="835" t="s">
        <v>586</v>
      </c>
      <c r="D279" s="863" t="s">
        <v>587</v>
      </c>
      <c r="E279" s="835" t="s">
        <v>3831</v>
      </c>
      <c r="F279" s="863" t="s">
        <v>3832</v>
      </c>
      <c r="G279" s="835" t="s">
        <v>3833</v>
      </c>
      <c r="H279" s="835" t="s">
        <v>3834</v>
      </c>
      <c r="I279" s="849">
        <v>0.31000000238418579</v>
      </c>
      <c r="J279" s="849">
        <v>100</v>
      </c>
      <c r="K279" s="850">
        <v>31</v>
      </c>
    </row>
    <row r="280" spans="1:11" ht="14.4" customHeight="1" x14ac:dyDescent="0.3">
      <c r="A280" s="831" t="s">
        <v>565</v>
      </c>
      <c r="B280" s="832" t="s">
        <v>566</v>
      </c>
      <c r="C280" s="835" t="s">
        <v>586</v>
      </c>
      <c r="D280" s="863" t="s">
        <v>587</v>
      </c>
      <c r="E280" s="835" t="s">
        <v>3831</v>
      </c>
      <c r="F280" s="863" t="s">
        <v>3832</v>
      </c>
      <c r="G280" s="835" t="s">
        <v>3837</v>
      </c>
      <c r="H280" s="835" t="s">
        <v>3838</v>
      </c>
      <c r="I280" s="849">
        <v>0.5440000176429749</v>
      </c>
      <c r="J280" s="849">
        <v>1300</v>
      </c>
      <c r="K280" s="850">
        <v>707</v>
      </c>
    </row>
    <row r="281" spans="1:11" ht="14.4" customHeight="1" x14ac:dyDescent="0.3">
      <c r="A281" s="831" t="s">
        <v>565</v>
      </c>
      <c r="B281" s="832" t="s">
        <v>566</v>
      </c>
      <c r="C281" s="835" t="s">
        <v>586</v>
      </c>
      <c r="D281" s="863" t="s">
        <v>587</v>
      </c>
      <c r="E281" s="835" t="s">
        <v>3831</v>
      </c>
      <c r="F281" s="863" t="s">
        <v>3832</v>
      </c>
      <c r="G281" s="835" t="s">
        <v>3839</v>
      </c>
      <c r="H281" s="835" t="s">
        <v>3840</v>
      </c>
      <c r="I281" s="849">
        <v>2.6500000953674316</v>
      </c>
      <c r="J281" s="849">
        <v>200</v>
      </c>
      <c r="K281" s="850">
        <v>530</v>
      </c>
    </row>
    <row r="282" spans="1:11" ht="14.4" customHeight="1" x14ac:dyDescent="0.3">
      <c r="A282" s="831" t="s">
        <v>565</v>
      </c>
      <c r="B282" s="832" t="s">
        <v>566</v>
      </c>
      <c r="C282" s="835" t="s">
        <v>586</v>
      </c>
      <c r="D282" s="863" t="s">
        <v>587</v>
      </c>
      <c r="E282" s="835" t="s">
        <v>3831</v>
      </c>
      <c r="F282" s="863" t="s">
        <v>3832</v>
      </c>
      <c r="G282" s="835" t="s">
        <v>3841</v>
      </c>
      <c r="H282" s="835" t="s">
        <v>3842</v>
      </c>
      <c r="I282" s="849">
        <v>1.8049999475479126</v>
      </c>
      <c r="J282" s="849">
        <v>700</v>
      </c>
      <c r="K282" s="850">
        <v>1263</v>
      </c>
    </row>
    <row r="283" spans="1:11" ht="14.4" customHeight="1" x14ac:dyDescent="0.3">
      <c r="A283" s="831" t="s">
        <v>565</v>
      </c>
      <c r="B283" s="832" t="s">
        <v>566</v>
      </c>
      <c r="C283" s="835" t="s">
        <v>586</v>
      </c>
      <c r="D283" s="863" t="s">
        <v>587</v>
      </c>
      <c r="E283" s="835" t="s">
        <v>3843</v>
      </c>
      <c r="F283" s="863" t="s">
        <v>3844</v>
      </c>
      <c r="G283" s="835" t="s">
        <v>3931</v>
      </c>
      <c r="H283" s="835" t="s">
        <v>3932</v>
      </c>
      <c r="I283" s="849">
        <v>7.0150001049041748</v>
      </c>
      <c r="J283" s="849">
        <v>75</v>
      </c>
      <c r="K283" s="850">
        <v>526</v>
      </c>
    </row>
    <row r="284" spans="1:11" ht="14.4" customHeight="1" x14ac:dyDescent="0.3">
      <c r="A284" s="831" t="s">
        <v>565</v>
      </c>
      <c r="B284" s="832" t="s">
        <v>566</v>
      </c>
      <c r="C284" s="835" t="s">
        <v>586</v>
      </c>
      <c r="D284" s="863" t="s">
        <v>587</v>
      </c>
      <c r="E284" s="835" t="s">
        <v>3843</v>
      </c>
      <c r="F284" s="863" t="s">
        <v>3844</v>
      </c>
      <c r="G284" s="835" t="s">
        <v>3849</v>
      </c>
      <c r="H284" s="835" t="s">
        <v>3850</v>
      </c>
      <c r="I284" s="849">
        <v>0.62599999904632564</v>
      </c>
      <c r="J284" s="849">
        <v>32000</v>
      </c>
      <c r="K284" s="850">
        <v>20020</v>
      </c>
    </row>
    <row r="285" spans="1:11" ht="14.4" customHeight="1" x14ac:dyDescent="0.3">
      <c r="A285" s="831" t="s">
        <v>565</v>
      </c>
      <c r="B285" s="832" t="s">
        <v>566</v>
      </c>
      <c r="C285" s="835" t="s">
        <v>586</v>
      </c>
      <c r="D285" s="863" t="s">
        <v>587</v>
      </c>
      <c r="E285" s="835" t="s">
        <v>3843</v>
      </c>
      <c r="F285" s="863" t="s">
        <v>3844</v>
      </c>
      <c r="G285" s="835" t="s">
        <v>3851</v>
      </c>
      <c r="H285" s="835" t="s">
        <v>3852</v>
      </c>
      <c r="I285" s="849">
        <v>0.62999999523162842</v>
      </c>
      <c r="J285" s="849">
        <v>30000</v>
      </c>
      <c r="K285" s="850">
        <v>18900</v>
      </c>
    </row>
    <row r="286" spans="1:11" ht="14.4" customHeight="1" x14ac:dyDescent="0.3">
      <c r="A286" s="831" t="s">
        <v>565</v>
      </c>
      <c r="B286" s="832" t="s">
        <v>566</v>
      </c>
      <c r="C286" s="835" t="s">
        <v>586</v>
      </c>
      <c r="D286" s="863" t="s">
        <v>587</v>
      </c>
      <c r="E286" s="835" t="s">
        <v>3843</v>
      </c>
      <c r="F286" s="863" t="s">
        <v>3844</v>
      </c>
      <c r="G286" s="835" t="s">
        <v>3853</v>
      </c>
      <c r="H286" s="835" t="s">
        <v>3854</v>
      </c>
      <c r="I286" s="849">
        <v>0.62999999523162842</v>
      </c>
      <c r="J286" s="849">
        <v>10000</v>
      </c>
      <c r="K286" s="850">
        <v>6300</v>
      </c>
    </row>
    <row r="287" spans="1:11" ht="14.4" customHeight="1" x14ac:dyDescent="0.3">
      <c r="A287" s="831" t="s">
        <v>565</v>
      </c>
      <c r="B287" s="832" t="s">
        <v>566</v>
      </c>
      <c r="C287" s="835" t="s">
        <v>586</v>
      </c>
      <c r="D287" s="863" t="s">
        <v>587</v>
      </c>
      <c r="E287" s="835" t="s">
        <v>3843</v>
      </c>
      <c r="F287" s="863" t="s">
        <v>3844</v>
      </c>
      <c r="G287" s="835" t="s">
        <v>3855</v>
      </c>
      <c r="H287" s="835" t="s">
        <v>3856</v>
      </c>
      <c r="I287" s="849">
        <v>0.62999999523162842</v>
      </c>
      <c r="J287" s="849">
        <v>8500</v>
      </c>
      <c r="K287" s="850">
        <v>5355</v>
      </c>
    </row>
    <row r="288" spans="1:11" ht="14.4" customHeight="1" x14ac:dyDescent="0.3">
      <c r="A288" s="831" t="s">
        <v>565</v>
      </c>
      <c r="B288" s="832" t="s">
        <v>566</v>
      </c>
      <c r="C288" s="835" t="s">
        <v>586</v>
      </c>
      <c r="D288" s="863" t="s">
        <v>587</v>
      </c>
      <c r="E288" s="835" t="s">
        <v>3857</v>
      </c>
      <c r="F288" s="863" t="s">
        <v>3858</v>
      </c>
      <c r="G288" s="835" t="s">
        <v>3861</v>
      </c>
      <c r="H288" s="835" t="s">
        <v>3862</v>
      </c>
      <c r="I288" s="849">
        <v>19.966665903727215</v>
      </c>
      <c r="J288" s="849">
        <v>12</v>
      </c>
      <c r="K288" s="850">
        <v>239.6099967956543</v>
      </c>
    </row>
    <row r="289" spans="1:11" ht="14.4" customHeight="1" x14ac:dyDescent="0.3">
      <c r="A289" s="831" t="s">
        <v>565</v>
      </c>
      <c r="B289" s="832" t="s">
        <v>566</v>
      </c>
      <c r="C289" s="835" t="s">
        <v>583</v>
      </c>
      <c r="D289" s="863" t="s">
        <v>584</v>
      </c>
      <c r="E289" s="835" t="s">
        <v>3561</v>
      </c>
      <c r="F289" s="863" t="s">
        <v>3562</v>
      </c>
      <c r="G289" s="835" t="s">
        <v>3895</v>
      </c>
      <c r="H289" s="835" t="s">
        <v>3896</v>
      </c>
      <c r="I289" s="849">
        <v>7.1100001335144043</v>
      </c>
      <c r="J289" s="849">
        <v>5</v>
      </c>
      <c r="K289" s="850">
        <v>35.549999237060547</v>
      </c>
    </row>
    <row r="290" spans="1:11" ht="14.4" customHeight="1" x14ac:dyDescent="0.3">
      <c r="A290" s="831" t="s">
        <v>565</v>
      </c>
      <c r="B290" s="832" t="s">
        <v>566</v>
      </c>
      <c r="C290" s="835" t="s">
        <v>583</v>
      </c>
      <c r="D290" s="863" t="s">
        <v>584</v>
      </c>
      <c r="E290" s="835" t="s">
        <v>3663</v>
      </c>
      <c r="F290" s="863" t="s">
        <v>3664</v>
      </c>
      <c r="G290" s="835" t="s">
        <v>3673</v>
      </c>
      <c r="H290" s="835" t="s">
        <v>3674</v>
      </c>
      <c r="I290" s="849">
        <v>9.9999997764825821E-3</v>
      </c>
      <c r="J290" s="849">
        <v>200</v>
      </c>
      <c r="K290" s="850">
        <v>2</v>
      </c>
    </row>
    <row r="291" spans="1:11" ht="14.4" customHeight="1" x14ac:dyDescent="0.3">
      <c r="A291" s="831" t="s">
        <v>565</v>
      </c>
      <c r="B291" s="832" t="s">
        <v>566</v>
      </c>
      <c r="C291" s="835" t="s">
        <v>583</v>
      </c>
      <c r="D291" s="863" t="s">
        <v>584</v>
      </c>
      <c r="E291" s="835" t="s">
        <v>3663</v>
      </c>
      <c r="F291" s="863" t="s">
        <v>3664</v>
      </c>
      <c r="G291" s="835" t="s">
        <v>3739</v>
      </c>
      <c r="H291" s="835" t="s">
        <v>3740</v>
      </c>
      <c r="I291" s="849">
        <v>9.1999998092651367</v>
      </c>
      <c r="J291" s="849">
        <v>50</v>
      </c>
      <c r="K291" s="850">
        <v>460</v>
      </c>
    </row>
    <row r="292" spans="1:11" ht="14.4" customHeight="1" x14ac:dyDescent="0.3">
      <c r="A292" s="831" t="s">
        <v>565</v>
      </c>
      <c r="B292" s="832" t="s">
        <v>566</v>
      </c>
      <c r="C292" s="835" t="s">
        <v>583</v>
      </c>
      <c r="D292" s="863" t="s">
        <v>584</v>
      </c>
      <c r="E292" s="835" t="s">
        <v>3663</v>
      </c>
      <c r="F292" s="863" t="s">
        <v>3664</v>
      </c>
      <c r="G292" s="835" t="s">
        <v>3759</v>
      </c>
      <c r="H292" s="835" t="s">
        <v>3760</v>
      </c>
      <c r="I292" s="849">
        <v>1.0900000333786011</v>
      </c>
      <c r="J292" s="849">
        <v>200</v>
      </c>
      <c r="K292" s="850">
        <v>218</v>
      </c>
    </row>
    <row r="293" spans="1:11" ht="14.4" customHeight="1" x14ac:dyDescent="0.3">
      <c r="A293" s="831" t="s">
        <v>565</v>
      </c>
      <c r="B293" s="832" t="s">
        <v>566</v>
      </c>
      <c r="C293" s="835" t="s">
        <v>583</v>
      </c>
      <c r="D293" s="863" t="s">
        <v>584</v>
      </c>
      <c r="E293" s="835" t="s">
        <v>3663</v>
      </c>
      <c r="F293" s="863" t="s">
        <v>3664</v>
      </c>
      <c r="G293" s="835" t="s">
        <v>3929</v>
      </c>
      <c r="H293" s="835" t="s">
        <v>3930</v>
      </c>
      <c r="I293" s="849">
        <v>35.090000152587891</v>
      </c>
      <c r="J293" s="849">
        <v>2</v>
      </c>
      <c r="K293" s="850">
        <v>70.180000305175781</v>
      </c>
    </row>
    <row r="294" spans="1:11" ht="14.4" customHeight="1" x14ac:dyDescent="0.3">
      <c r="A294" s="831" t="s">
        <v>565</v>
      </c>
      <c r="B294" s="832" t="s">
        <v>566</v>
      </c>
      <c r="C294" s="835" t="s">
        <v>583</v>
      </c>
      <c r="D294" s="863" t="s">
        <v>584</v>
      </c>
      <c r="E294" s="835" t="s">
        <v>3663</v>
      </c>
      <c r="F294" s="863" t="s">
        <v>3664</v>
      </c>
      <c r="G294" s="835" t="s">
        <v>3795</v>
      </c>
      <c r="H294" s="835" t="s">
        <v>3796</v>
      </c>
      <c r="I294" s="849">
        <v>2.3733332951863608</v>
      </c>
      <c r="J294" s="849">
        <v>150</v>
      </c>
      <c r="K294" s="850">
        <v>356</v>
      </c>
    </row>
    <row r="295" spans="1:11" ht="14.4" customHeight="1" x14ac:dyDescent="0.3">
      <c r="A295" s="831" t="s">
        <v>565</v>
      </c>
      <c r="B295" s="832" t="s">
        <v>566</v>
      </c>
      <c r="C295" s="835" t="s">
        <v>583</v>
      </c>
      <c r="D295" s="863" t="s">
        <v>584</v>
      </c>
      <c r="E295" s="835" t="s">
        <v>3663</v>
      </c>
      <c r="F295" s="863" t="s">
        <v>3664</v>
      </c>
      <c r="G295" s="835" t="s">
        <v>3801</v>
      </c>
      <c r="H295" s="835" t="s">
        <v>3802</v>
      </c>
      <c r="I295" s="849">
        <v>1.8999999761581421</v>
      </c>
      <c r="J295" s="849">
        <v>10</v>
      </c>
      <c r="K295" s="850">
        <v>19</v>
      </c>
    </row>
    <row r="296" spans="1:11" ht="14.4" customHeight="1" x14ac:dyDescent="0.3">
      <c r="A296" s="831" t="s">
        <v>565</v>
      </c>
      <c r="B296" s="832" t="s">
        <v>566</v>
      </c>
      <c r="C296" s="835" t="s">
        <v>583</v>
      </c>
      <c r="D296" s="863" t="s">
        <v>584</v>
      </c>
      <c r="E296" s="835" t="s">
        <v>3663</v>
      </c>
      <c r="F296" s="863" t="s">
        <v>3664</v>
      </c>
      <c r="G296" s="835" t="s">
        <v>3803</v>
      </c>
      <c r="H296" s="835" t="s">
        <v>3804</v>
      </c>
      <c r="I296" s="849">
        <v>2.7000000476837158</v>
      </c>
      <c r="J296" s="849">
        <v>100</v>
      </c>
      <c r="K296" s="850">
        <v>270</v>
      </c>
    </row>
    <row r="297" spans="1:11" ht="14.4" customHeight="1" x14ac:dyDescent="0.3">
      <c r="A297" s="831" t="s">
        <v>565</v>
      </c>
      <c r="B297" s="832" t="s">
        <v>566</v>
      </c>
      <c r="C297" s="835" t="s">
        <v>583</v>
      </c>
      <c r="D297" s="863" t="s">
        <v>584</v>
      </c>
      <c r="E297" s="835" t="s">
        <v>3663</v>
      </c>
      <c r="F297" s="863" t="s">
        <v>3664</v>
      </c>
      <c r="G297" s="835" t="s">
        <v>3933</v>
      </c>
      <c r="H297" s="835" t="s">
        <v>3934</v>
      </c>
      <c r="I297" s="849">
        <v>1.9299999475479126</v>
      </c>
      <c r="J297" s="849">
        <v>50</v>
      </c>
      <c r="K297" s="850">
        <v>96.5</v>
      </c>
    </row>
    <row r="298" spans="1:11" ht="14.4" customHeight="1" x14ac:dyDescent="0.3">
      <c r="A298" s="831" t="s">
        <v>565</v>
      </c>
      <c r="B298" s="832" t="s">
        <v>566</v>
      </c>
      <c r="C298" s="835" t="s">
        <v>583</v>
      </c>
      <c r="D298" s="863" t="s">
        <v>584</v>
      </c>
      <c r="E298" s="835" t="s">
        <v>3663</v>
      </c>
      <c r="F298" s="863" t="s">
        <v>3664</v>
      </c>
      <c r="G298" s="835" t="s">
        <v>3811</v>
      </c>
      <c r="H298" s="835" t="s">
        <v>3812</v>
      </c>
      <c r="I298" s="849">
        <v>1.9199999570846558</v>
      </c>
      <c r="J298" s="849">
        <v>100</v>
      </c>
      <c r="K298" s="850">
        <v>192</v>
      </c>
    </row>
    <row r="299" spans="1:11" ht="14.4" customHeight="1" x14ac:dyDescent="0.3">
      <c r="A299" s="831" t="s">
        <v>565</v>
      </c>
      <c r="B299" s="832" t="s">
        <v>566</v>
      </c>
      <c r="C299" s="835" t="s">
        <v>583</v>
      </c>
      <c r="D299" s="863" t="s">
        <v>584</v>
      </c>
      <c r="E299" s="835" t="s">
        <v>3663</v>
      </c>
      <c r="F299" s="863" t="s">
        <v>3664</v>
      </c>
      <c r="G299" s="835" t="s">
        <v>3813</v>
      </c>
      <c r="H299" s="835" t="s">
        <v>3814</v>
      </c>
      <c r="I299" s="849">
        <v>2.1600000858306885</v>
      </c>
      <c r="J299" s="849">
        <v>150</v>
      </c>
      <c r="K299" s="850">
        <v>324.12999725341797</v>
      </c>
    </row>
    <row r="300" spans="1:11" ht="14.4" customHeight="1" x14ac:dyDescent="0.3">
      <c r="A300" s="831" t="s">
        <v>565</v>
      </c>
      <c r="B300" s="832" t="s">
        <v>566</v>
      </c>
      <c r="C300" s="835" t="s">
        <v>583</v>
      </c>
      <c r="D300" s="863" t="s">
        <v>584</v>
      </c>
      <c r="E300" s="835" t="s">
        <v>3663</v>
      </c>
      <c r="F300" s="863" t="s">
        <v>3664</v>
      </c>
      <c r="G300" s="835" t="s">
        <v>3815</v>
      </c>
      <c r="H300" s="835" t="s">
        <v>3816</v>
      </c>
      <c r="I300" s="849">
        <v>21.229999542236328</v>
      </c>
      <c r="J300" s="849">
        <v>10</v>
      </c>
      <c r="K300" s="850">
        <v>212.30000305175781</v>
      </c>
    </row>
    <row r="301" spans="1:11" ht="14.4" customHeight="1" x14ac:dyDescent="0.3">
      <c r="A301" s="831" t="s">
        <v>565</v>
      </c>
      <c r="B301" s="832" t="s">
        <v>566</v>
      </c>
      <c r="C301" s="835" t="s">
        <v>583</v>
      </c>
      <c r="D301" s="863" t="s">
        <v>584</v>
      </c>
      <c r="E301" s="835" t="s">
        <v>3663</v>
      </c>
      <c r="F301" s="863" t="s">
        <v>3664</v>
      </c>
      <c r="G301" s="835" t="s">
        <v>3819</v>
      </c>
      <c r="H301" s="835" t="s">
        <v>3820</v>
      </c>
      <c r="I301" s="849">
        <v>2.5166666507720947</v>
      </c>
      <c r="J301" s="849">
        <v>150</v>
      </c>
      <c r="K301" s="850">
        <v>377.5</v>
      </c>
    </row>
    <row r="302" spans="1:11" ht="14.4" customHeight="1" x14ac:dyDescent="0.3">
      <c r="A302" s="831" t="s">
        <v>565</v>
      </c>
      <c r="B302" s="832" t="s">
        <v>566</v>
      </c>
      <c r="C302" s="835" t="s">
        <v>583</v>
      </c>
      <c r="D302" s="863" t="s">
        <v>584</v>
      </c>
      <c r="E302" s="835" t="s">
        <v>3663</v>
      </c>
      <c r="F302" s="863" t="s">
        <v>3664</v>
      </c>
      <c r="G302" s="835" t="s">
        <v>3821</v>
      </c>
      <c r="H302" s="835" t="s">
        <v>3822</v>
      </c>
      <c r="I302" s="849">
        <v>21.229999542236328</v>
      </c>
      <c r="J302" s="849">
        <v>6</v>
      </c>
      <c r="K302" s="850">
        <v>127.37999725341797</v>
      </c>
    </row>
    <row r="303" spans="1:11" ht="14.4" customHeight="1" x14ac:dyDescent="0.3">
      <c r="A303" s="831" t="s">
        <v>565</v>
      </c>
      <c r="B303" s="832" t="s">
        <v>566</v>
      </c>
      <c r="C303" s="835" t="s">
        <v>583</v>
      </c>
      <c r="D303" s="863" t="s">
        <v>584</v>
      </c>
      <c r="E303" s="835" t="s">
        <v>3823</v>
      </c>
      <c r="F303" s="863" t="s">
        <v>3824</v>
      </c>
      <c r="G303" s="835" t="s">
        <v>3825</v>
      </c>
      <c r="H303" s="835" t="s">
        <v>3826</v>
      </c>
      <c r="I303" s="849">
        <v>10.164999961853027</v>
      </c>
      <c r="J303" s="849">
        <v>200</v>
      </c>
      <c r="K303" s="850">
        <v>2033</v>
      </c>
    </row>
    <row r="304" spans="1:11" ht="14.4" customHeight="1" x14ac:dyDescent="0.3">
      <c r="A304" s="831" t="s">
        <v>565</v>
      </c>
      <c r="B304" s="832" t="s">
        <v>566</v>
      </c>
      <c r="C304" s="835" t="s">
        <v>583</v>
      </c>
      <c r="D304" s="863" t="s">
        <v>584</v>
      </c>
      <c r="E304" s="835" t="s">
        <v>3831</v>
      </c>
      <c r="F304" s="863" t="s">
        <v>3832</v>
      </c>
      <c r="G304" s="835" t="s">
        <v>3837</v>
      </c>
      <c r="H304" s="835" t="s">
        <v>3838</v>
      </c>
      <c r="I304" s="849">
        <v>0.55000001192092896</v>
      </c>
      <c r="J304" s="849">
        <v>100</v>
      </c>
      <c r="K304" s="850">
        <v>55</v>
      </c>
    </row>
    <row r="305" spans="1:11" ht="14.4" customHeight="1" x14ac:dyDescent="0.3">
      <c r="A305" s="831" t="s">
        <v>565</v>
      </c>
      <c r="B305" s="832" t="s">
        <v>566</v>
      </c>
      <c r="C305" s="835" t="s">
        <v>583</v>
      </c>
      <c r="D305" s="863" t="s">
        <v>584</v>
      </c>
      <c r="E305" s="835" t="s">
        <v>3831</v>
      </c>
      <c r="F305" s="863" t="s">
        <v>3832</v>
      </c>
      <c r="G305" s="835" t="s">
        <v>3841</v>
      </c>
      <c r="H305" s="835" t="s">
        <v>3842</v>
      </c>
      <c r="I305" s="849">
        <v>1.7999999523162842</v>
      </c>
      <c r="J305" s="849">
        <v>100</v>
      </c>
      <c r="K305" s="850">
        <v>180</v>
      </c>
    </row>
    <row r="306" spans="1:11" ht="14.4" customHeight="1" x14ac:dyDescent="0.3">
      <c r="A306" s="831" t="s">
        <v>565</v>
      </c>
      <c r="B306" s="832" t="s">
        <v>566</v>
      </c>
      <c r="C306" s="835" t="s">
        <v>583</v>
      </c>
      <c r="D306" s="863" t="s">
        <v>584</v>
      </c>
      <c r="E306" s="835" t="s">
        <v>3843</v>
      </c>
      <c r="F306" s="863" t="s">
        <v>3844</v>
      </c>
      <c r="G306" s="835" t="s">
        <v>3851</v>
      </c>
      <c r="H306" s="835" t="s">
        <v>3852</v>
      </c>
      <c r="I306" s="849">
        <v>0.62999999523162842</v>
      </c>
      <c r="J306" s="849">
        <v>200</v>
      </c>
      <c r="K306" s="850">
        <v>126</v>
      </c>
    </row>
    <row r="307" spans="1:11" ht="14.4" customHeight="1" thickBot="1" x14ac:dyDescent="0.35">
      <c r="A307" s="839" t="s">
        <v>565</v>
      </c>
      <c r="B307" s="840" t="s">
        <v>566</v>
      </c>
      <c r="C307" s="843" t="s">
        <v>583</v>
      </c>
      <c r="D307" s="864" t="s">
        <v>584</v>
      </c>
      <c r="E307" s="843" t="s">
        <v>3843</v>
      </c>
      <c r="F307" s="864" t="s">
        <v>3844</v>
      </c>
      <c r="G307" s="843" t="s">
        <v>3853</v>
      </c>
      <c r="H307" s="843" t="s">
        <v>3854</v>
      </c>
      <c r="I307" s="851">
        <v>0.62999999523162842</v>
      </c>
      <c r="J307" s="851">
        <v>200</v>
      </c>
      <c r="K307" s="852">
        <v>126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299</v>
      </c>
      <c r="Q3" s="616"/>
      <c r="R3" s="616"/>
      <c r="S3" s="617"/>
    </row>
    <row r="4" spans="1:19" ht="15" thickBot="1" x14ac:dyDescent="0.35">
      <c r="A4" s="590">
        <v>2019</v>
      </c>
      <c r="B4" s="591"/>
      <c r="C4" s="592" t="s">
        <v>298</v>
      </c>
      <c r="D4" s="594" t="s">
        <v>130</v>
      </c>
      <c r="E4" s="594" t="s">
        <v>95</v>
      </c>
      <c r="F4" s="596" t="s">
        <v>68</v>
      </c>
      <c r="G4" s="584" t="s">
        <v>226</v>
      </c>
      <c r="H4" s="586" t="s">
        <v>230</v>
      </c>
      <c r="I4" s="586" t="s">
        <v>297</v>
      </c>
      <c r="J4" s="588" t="s">
        <v>227</v>
      </c>
      <c r="K4" s="607" t="s">
        <v>296</v>
      </c>
      <c r="L4" s="608"/>
      <c r="M4" s="608"/>
      <c r="N4" s="609"/>
      <c r="O4" s="596" t="s">
        <v>295</v>
      </c>
      <c r="P4" s="599" t="s">
        <v>294</v>
      </c>
      <c r="Q4" s="599" t="s">
        <v>237</v>
      </c>
      <c r="R4" s="601" t="s">
        <v>95</v>
      </c>
      <c r="S4" s="603" t="s">
        <v>236</v>
      </c>
    </row>
    <row r="5" spans="1:19" s="494" customFormat="1" ht="19.2" customHeight="1" x14ac:dyDescent="0.3">
      <c r="A5" s="605" t="s">
        <v>293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228</v>
      </c>
      <c r="L5" s="496" t="s">
        <v>229</v>
      </c>
      <c r="M5" s="496" t="s">
        <v>292</v>
      </c>
      <c r="N5" s="495" t="s">
        <v>3</v>
      </c>
      <c r="O5" s="597"/>
      <c r="P5" s="600"/>
      <c r="Q5" s="600"/>
      <c r="R5" s="602"/>
      <c r="S5" s="604"/>
    </row>
    <row r="6" spans="1:19" ht="15" thickBot="1" x14ac:dyDescent="0.35">
      <c r="A6" s="582" t="s">
        <v>223</v>
      </c>
      <c r="B6" s="583"/>
      <c r="C6" s="493">
        <f ca="1">SUM(Tabulka[01 uv_sk])/2</f>
        <v>51.6</v>
      </c>
      <c r="D6" s="491"/>
      <c r="E6" s="491"/>
      <c r="F6" s="490"/>
      <c r="G6" s="492">
        <f ca="1">SUM(Tabulka[05 h_vram])/2</f>
        <v>38053.300000000003</v>
      </c>
      <c r="H6" s="491">
        <f ca="1">SUM(Tabulka[06 h_naduv])/2</f>
        <v>1128</v>
      </c>
      <c r="I6" s="491">
        <f ca="1">SUM(Tabulka[07 h_nadzk])/2</f>
        <v>0</v>
      </c>
      <c r="J6" s="490">
        <f ca="1">SUM(Tabulka[08 h_oon])/2</f>
        <v>158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10000</v>
      </c>
      <c r="N6" s="491">
        <f ca="1">SUM(Tabulka[12 m_oc])/2</f>
        <v>10000</v>
      </c>
      <c r="O6" s="490">
        <f ca="1">SUM(Tabulka[13 m_sk])/2</f>
        <v>10803893</v>
      </c>
      <c r="P6" s="489">
        <f ca="1">SUM(Tabulka[14_vzsk])/2</f>
        <v>51400</v>
      </c>
      <c r="Q6" s="489">
        <f ca="1">SUM(Tabulka[15_vzpl])/2</f>
        <v>19481.915933528835</v>
      </c>
      <c r="R6" s="488">
        <f ca="1">IF(Q6=0,0,P6/Q6)</f>
        <v>2.6383442047165082</v>
      </c>
      <c r="S6" s="487">
        <f ca="1">Q6-P6</f>
        <v>-31918.084066471165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6300.8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1030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2997277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27050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9481.9159335288368</v>
      </c>
      <c r="R8" s="471">
        <f ca="1">IF(Tabulka[[#This Row],[15_vzpl]]=0,"",Tabulka[[#This Row],[14_vzsk]]/Tabulka[[#This Row],[15_vzpl]])</f>
        <v>2.8527989690721651</v>
      </c>
      <c r="S8" s="470">
        <f ca="1">IF(Tabulka[[#This Row],[15_vzpl]]-Tabulka[[#This Row],[14_vzsk]]=0,"",Tabulka[[#This Row],[15_vzpl]]-Tabulka[[#This Row],[14_vzsk]])</f>
        <v>-17568.084066471165</v>
      </c>
    </row>
    <row r="9" spans="1:19" x14ac:dyDescent="0.3">
      <c r="A9" s="469">
        <v>99</v>
      </c>
      <c r="B9" s="468" t="s">
        <v>3944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2.2000000000000002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1785.6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517638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27050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9481.9159335288368</v>
      </c>
      <c r="R9" s="471">
        <f ca="1">IF(Tabulka[[#This Row],[15_vzpl]]=0,"",Tabulka[[#This Row],[14_vzsk]]/Tabulka[[#This Row],[15_vzpl]])</f>
        <v>2.8527989690721651</v>
      </c>
      <c r="S9" s="470">
        <f ca="1">IF(Tabulka[[#This Row],[15_vzpl]]-Tabulka[[#This Row],[14_vzsk]]=0,"",Tabulka[[#This Row],[15_vzpl]]-Tabulka[[#This Row],[14_vzsk]])</f>
        <v>-17568.084066471165</v>
      </c>
    </row>
    <row r="10" spans="1:19" x14ac:dyDescent="0.3">
      <c r="A10" s="469">
        <v>101</v>
      </c>
      <c r="B10" s="468" t="s">
        <v>3945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5.8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4515.2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808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2479639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 t="s">
        <v>3936</v>
      </c>
      <c r="B11" s="468"/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41.6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30196.5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7554293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24350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1" s="471">
        <f ca="1">IF(Tabulka[[#This Row],[15_vzpl]]=0,"",Tabulka[[#This Row],[14_vzsk]]/Tabulka[[#This Row],[15_vzpl]])</f>
        <v>2.4350000000000001</v>
      </c>
      <c r="S11" s="470">
        <f ca="1">IF(Tabulka[[#This Row],[15_vzpl]]-Tabulka[[#This Row],[14_vzsk]]=0,"",Tabulka[[#This Row],[15_vzpl]]-Tabulka[[#This Row],[14_vzsk]])</f>
        <v>-14350</v>
      </c>
    </row>
    <row r="12" spans="1:19" x14ac:dyDescent="0.3">
      <c r="A12" s="469">
        <v>303</v>
      </c>
      <c r="B12" s="468" t="s">
        <v>3946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6.8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4795.5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17.5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1209741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24350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2" s="471">
        <f ca="1">IF(Tabulka[[#This Row],[15_vzpl]]=0,"",Tabulka[[#This Row],[14_vzsk]]/Tabulka[[#This Row],[15_vzpl]])</f>
        <v>2.4350000000000001</v>
      </c>
      <c r="S12" s="470">
        <f ca="1">IF(Tabulka[[#This Row],[15_vzpl]]-Tabulka[[#This Row],[14_vzsk]]=0,"",Tabulka[[#This Row],[15_vzpl]]-Tabulka[[#This Row],[14_vzsk]])</f>
        <v>-14350</v>
      </c>
    </row>
    <row r="13" spans="1:19" x14ac:dyDescent="0.3">
      <c r="A13" s="469">
        <v>304</v>
      </c>
      <c r="B13" s="468" t="s">
        <v>3947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6.2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4559.5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1441064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3">
      <c r="A14" s="469">
        <v>305</v>
      </c>
      <c r="B14" s="468" t="s">
        <v>3948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1771280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>
        <v>424</v>
      </c>
      <c r="B15" s="468" t="s">
        <v>3949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1350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340513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636</v>
      </c>
      <c r="B16" s="468" t="s">
        <v>3950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11.8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8483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20.5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1718153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642</v>
      </c>
      <c r="B17" s="468" t="s">
        <v>3951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7.8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5593.5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1073542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 t="s">
        <v>3937</v>
      </c>
      <c r="B18" s="468"/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1556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252323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30</v>
      </c>
      <c r="B19" s="468" t="s">
        <v>3952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1556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252323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301</v>
      </c>
    </row>
    <row r="21" spans="1:19" x14ac:dyDescent="0.3">
      <c r="A21" s="222" t="s">
        <v>201</v>
      </c>
    </row>
    <row r="22" spans="1:19" x14ac:dyDescent="0.3">
      <c r="A22" s="223" t="s">
        <v>271</v>
      </c>
    </row>
    <row r="23" spans="1:19" x14ac:dyDescent="0.3">
      <c r="A23" s="461" t="s">
        <v>270</v>
      </c>
    </row>
    <row r="24" spans="1:19" x14ac:dyDescent="0.3">
      <c r="A24" s="374" t="s">
        <v>233</v>
      </c>
    </row>
    <row r="25" spans="1:19" x14ac:dyDescent="0.3">
      <c r="A25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9">
    <cfRule type="cellIs" dxfId="25" priority="3" operator="lessThan">
      <formula>0</formula>
    </cfRule>
  </conditionalFormatting>
  <conditionalFormatting sqref="R6:R19">
    <cfRule type="cellIs" dxfId="24" priority="4" operator="greaterThan">
      <formula>1</formula>
    </cfRule>
  </conditionalFormatting>
  <conditionalFormatting sqref="A8:S19">
    <cfRule type="expression" dxfId="23" priority="2">
      <formula>$B8=""</formula>
    </cfRule>
  </conditionalFormatting>
  <conditionalFormatting sqref="P8:S19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20713.211475020409</v>
      </c>
      <c r="D4" s="280">
        <f ca="1">IF(ISERROR(VLOOKUP("Náklady celkem",INDIRECT("HI!$A:$G"),5,0)),0,VLOOKUP("Náklady celkem",INDIRECT("HI!$A:$G"),5,0))</f>
        <v>19978.108910000006</v>
      </c>
      <c r="E4" s="281">
        <f ca="1">IF(C4=0,0,D4/C4)</f>
        <v>0.96451044948259634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1080.6375178222656</v>
      </c>
      <c r="D7" s="288">
        <f>IF(ISERROR(HI!E5),"",HI!E5)</f>
        <v>1242.6776499999999</v>
      </c>
      <c r="E7" s="285">
        <f t="shared" ref="E7:E15" si="0">IF(C7=0,0,D7/C7)</f>
        <v>1.1499486455960575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0.88886476907466105</v>
      </c>
      <c r="E8" s="285">
        <f t="shared" si="0"/>
        <v>0.98762752119406783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0.45462659922642074</v>
      </c>
      <c r="E9" s="285">
        <f>IF(C9=0,0,D9/C9)</f>
        <v>1.5154219974214025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0.65147364351801007</v>
      </c>
      <c r="E11" s="285">
        <f t="shared" si="0"/>
        <v>1.0857894058633502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0.96754773613766942</v>
      </c>
      <c r="E12" s="285">
        <f t="shared" si="0"/>
        <v>1.2094346701720866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513.56726376342772</v>
      </c>
      <c r="D15" s="288">
        <f>IF(ISERROR(HI!E6),"",HI!E6)</f>
        <v>558.81726999999989</v>
      </c>
      <c r="E15" s="285">
        <f t="shared" si="0"/>
        <v>1.0881092106708272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15784.894062011717</v>
      </c>
      <c r="D16" s="284">
        <f ca="1">IF(ISERROR(VLOOKUP("Osobní náklady (Kč) *",INDIRECT("HI!$A:$G"),5,0)),0,VLOOKUP("Osobní náklady (Kč) *",INDIRECT("HI!$A:$G"),5,0))</f>
        <v>14716.478720000001</v>
      </c>
      <c r="E16" s="285">
        <f ca="1">IF(C16=0,0,D16/C16)</f>
        <v>0.93231406319140342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19872.740000000002</v>
      </c>
      <c r="D18" s="303">
        <f ca="1">IF(ISERROR(VLOOKUP("Výnosy celkem",INDIRECT("HI!$A:$G"),5,0)),0,VLOOKUP("Výnosy celkem",INDIRECT("HI!$A:$G"),5,0))</f>
        <v>10284.026</v>
      </c>
      <c r="E18" s="304">
        <f t="shared" ref="E18:E31" ca="1" si="1">IF(C18=0,0,D18/C18)</f>
        <v>0.51749411505408915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120.89</v>
      </c>
      <c r="D19" s="284">
        <f ca="1">IF(ISERROR(VLOOKUP("Ambulance *",INDIRECT("HI!$A:$G"),5,0)),0,VLOOKUP("Ambulance *",INDIRECT("HI!$A:$G"),5,0))</f>
        <v>148.166</v>
      </c>
      <c r="E19" s="285">
        <f t="shared" ca="1" si="1"/>
        <v>1.2256266026966665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1.2256266026966665</v>
      </c>
      <c r="E20" s="285">
        <f t="shared" si="1"/>
        <v>1.2256266026966665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1.2256266026966665</v>
      </c>
      <c r="E21" s="285">
        <f t="shared" si="1"/>
        <v>1.2256266026966665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0.63961562486706502</v>
      </c>
      <c r="E23" s="285">
        <f t="shared" si="1"/>
        <v>0.75248897043184126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19751.850000000002</v>
      </c>
      <c r="D24" s="284">
        <f ca="1">IF(ISERROR(VLOOKUP("Hospitalizace *",INDIRECT("HI!$A:$G"),5,0)),0,VLOOKUP("Hospitalizace *",INDIRECT("HI!$A:$G"),5,0))</f>
        <v>10135.86</v>
      </c>
      <c r="E24" s="285">
        <f ca="1">IF(C24=0,0,D24/C24)</f>
        <v>0.51316003311082248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0.51316003311082248</v>
      </c>
      <c r="E25" s="285">
        <f t="shared" si="1"/>
        <v>0.51316003311082248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0.5023050483252034</v>
      </c>
      <c r="E26" s="285">
        <f t="shared" si="1"/>
        <v>0.5023050483252034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1.3205862147927641</v>
      </c>
      <c r="E27" s="285">
        <f t="shared" si="1"/>
        <v>1.3205862147927641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0.52795031055900621</v>
      </c>
      <c r="E29" s="285">
        <f t="shared" si="1"/>
        <v>0.55573716900948023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3.3799126637554586</v>
      </c>
      <c r="E30" s="285">
        <f t="shared" si="1"/>
        <v>3.3799126637554586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-2.3679933778355089E-2</v>
      </c>
      <c r="D31" s="289">
        <f>IF(ISERROR(VLOOKUP("Celkem:",'ZV Vyžád.'!$A:$M,7,0)),"",VLOOKUP("Celkem:",'ZV Vyžád.'!$A:$M,7,0))</f>
        <v>0.63385846603323326</v>
      </c>
      <c r="E31" s="285">
        <f t="shared" si="1"/>
        <v>-26.767746564081136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6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3943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2019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9.1999999999999993</v>
      </c>
      <c r="F4" s="498"/>
      <c r="G4" s="498"/>
      <c r="H4" s="498"/>
      <c r="I4" s="498">
        <v>1573.6</v>
      </c>
      <c r="J4" s="498">
        <v>242.5</v>
      </c>
      <c r="K4" s="498"/>
      <c r="L4" s="498"/>
      <c r="M4" s="498"/>
      <c r="N4" s="498"/>
      <c r="O4" s="498"/>
      <c r="P4" s="498"/>
      <c r="Q4" s="498">
        <v>678687</v>
      </c>
      <c r="R4" s="498">
        <v>12300</v>
      </c>
      <c r="S4" s="498">
        <v>1896.3831867057672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2.8</v>
      </c>
      <c r="I5">
        <v>473.6</v>
      </c>
      <c r="J5">
        <v>59</v>
      </c>
      <c r="Q5">
        <v>135885</v>
      </c>
      <c r="R5">
        <v>12300</v>
      </c>
      <c r="S5">
        <v>1896.3831867057672</v>
      </c>
    </row>
    <row r="6" spans="1:19" x14ac:dyDescent="0.3">
      <c r="A6" s="505" t="s">
        <v>213</v>
      </c>
      <c r="B6" s="504">
        <v>3</v>
      </c>
      <c r="C6">
        <v>1</v>
      </c>
      <c r="D6">
        <v>101</v>
      </c>
      <c r="E6">
        <v>6.4</v>
      </c>
      <c r="I6">
        <v>1100</v>
      </c>
      <c r="J6">
        <v>183.5</v>
      </c>
      <c r="Q6">
        <v>542802</v>
      </c>
    </row>
    <row r="7" spans="1:19" x14ac:dyDescent="0.3">
      <c r="A7" s="503" t="s">
        <v>214</v>
      </c>
      <c r="B7" s="502">
        <v>4</v>
      </c>
      <c r="C7">
        <v>1</v>
      </c>
      <c r="D7" t="s">
        <v>3936</v>
      </c>
      <c r="E7">
        <v>40</v>
      </c>
      <c r="I7">
        <v>5774.5</v>
      </c>
      <c r="J7">
        <v>38</v>
      </c>
      <c r="O7">
        <v>10000</v>
      </c>
      <c r="P7">
        <v>10000</v>
      </c>
      <c r="Q7">
        <v>1480845</v>
      </c>
      <c r="R7">
        <v>11200</v>
      </c>
      <c r="S7">
        <v>2000</v>
      </c>
    </row>
    <row r="8" spans="1:19" x14ac:dyDescent="0.3">
      <c r="A8" s="505" t="s">
        <v>215</v>
      </c>
      <c r="B8" s="504">
        <v>5</v>
      </c>
      <c r="C8">
        <v>1</v>
      </c>
      <c r="D8">
        <v>303</v>
      </c>
      <c r="E8">
        <v>6</v>
      </c>
      <c r="I8">
        <v>813</v>
      </c>
      <c r="J8">
        <v>17.5</v>
      </c>
      <c r="Q8">
        <v>241573</v>
      </c>
      <c r="R8">
        <v>11200</v>
      </c>
      <c r="S8">
        <v>2000</v>
      </c>
    </row>
    <row r="9" spans="1:19" x14ac:dyDescent="0.3">
      <c r="A9" s="503" t="s">
        <v>216</v>
      </c>
      <c r="B9" s="502">
        <v>6</v>
      </c>
      <c r="C9">
        <v>1</v>
      </c>
      <c r="D9">
        <v>304</v>
      </c>
      <c r="E9">
        <v>6</v>
      </c>
      <c r="I9">
        <v>912</v>
      </c>
      <c r="O9">
        <v>10000</v>
      </c>
      <c r="P9">
        <v>10000</v>
      </c>
      <c r="Q9">
        <v>277779</v>
      </c>
    </row>
    <row r="10" spans="1:19" x14ac:dyDescent="0.3">
      <c r="A10" s="505" t="s">
        <v>217</v>
      </c>
      <c r="B10" s="504">
        <v>7</v>
      </c>
      <c r="C10">
        <v>1</v>
      </c>
      <c r="D10">
        <v>305</v>
      </c>
      <c r="E10">
        <v>7</v>
      </c>
      <c r="I10">
        <v>1129.5</v>
      </c>
      <c r="Q10">
        <v>352023</v>
      </c>
    </row>
    <row r="11" spans="1:19" x14ac:dyDescent="0.3">
      <c r="A11" s="503" t="s">
        <v>218</v>
      </c>
      <c r="B11" s="502">
        <v>8</v>
      </c>
      <c r="C11">
        <v>1</v>
      </c>
      <c r="D11">
        <v>424</v>
      </c>
      <c r="E11">
        <v>2</v>
      </c>
      <c r="I11">
        <v>282</v>
      </c>
      <c r="Q11">
        <v>63387</v>
      </c>
    </row>
    <row r="12" spans="1:19" x14ac:dyDescent="0.3">
      <c r="A12" s="505" t="s">
        <v>219</v>
      </c>
      <c r="B12" s="504">
        <v>9</v>
      </c>
      <c r="C12">
        <v>1</v>
      </c>
      <c r="D12">
        <v>636</v>
      </c>
      <c r="E12">
        <v>12</v>
      </c>
      <c r="I12">
        <v>1601.5</v>
      </c>
      <c r="J12">
        <v>20.5</v>
      </c>
      <c r="Q12">
        <v>350395</v>
      </c>
    </row>
    <row r="13" spans="1:19" x14ac:dyDescent="0.3">
      <c r="A13" s="503" t="s">
        <v>220</v>
      </c>
      <c r="B13" s="502">
        <v>10</v>
      </c>
      <c r="C13">
        <v>1</v>
      </c>
      <c r="D13">
        <v>642</v>
      </c>
      <c r="E13">
        <v>7</v>
      </c>
      <c r="I13">
        <v>1036.5</v>
      </c>
      <c r="Q13">
        <v>195688</v>
      </c>
    </row>
    <row r="14" spans="1:19" x14ac:dyDescent="0.3">
      <c r="A14" s="505" t="s">
        <v>221</v>
      </c>
      <c r="B14" s="504">
        <v>11</v>
      </c>
      <c r="C14">
        <v>1</v>
      </c>
      <c r="D14" t="s">
        <v>3937</v>
      </c>
      <c r="E14">
        <v>2</v>
      </c>
      <c r="I14">
        <v>348</v>
      </c>
      <c r="Q14">
        <v>51533</v>
      </c>
    </row>
    <row r="15" spans="1:19" x14ac:dyDescent="0.3">
      <c r="A15" s="503" t="s">
        <v>222</v>
      </c>
      <c r="B15" s="502">
        <v>12</v>
      </c>
      <c r="C15">
        <v>1</v>
      </c>
      <c r="D15">
        <v>30</v>
      </c>
      <c r="E15">
        <v>2</v>
      </c>
      <c r="I15">
        <v>348</v>
      </c>
      <c r="Q15">
        <v>51533</v>
      </c>
    </row>
    <row r="16" spans="1:19" x14ac:dyDescent="0.3">
      <c r="A16" s="501" t="s">
        <v>210</v>
      </c>
      <c r="B16" s="500">
        <v>2019</v>
      </c>
      <c r="C16" t="s">
        <v>3938</v>
      </c>
      <c r="E16">
        <v>51.2</v>
      </c>
      <c r="I16">
        <v>7696.1</v>
      </c>
      <c r="J16">
        <v>280.5</v>
      </c>
      <c r="O16">
        <v>10000</v>
      </c>
      <c r="P16">
        <v>10000</v>
      </c>
      <c r="Q16">
        <v>2211065</v>
      </c>
      <c r="R16">
        <v>23500</v>
      </c>
      <c r="S16">
        <v>3896.383186705767</v>
      </c>
    </row>
    <row r="17" spans="3:19" x14ac:dyDescent="0.3">
      <c r="C17">
        <v>2</v>
      </c>
      <c r="D17" t="s">
        <v>272</v>
      </c>
      <c r="E17">
        <v>9.1999999999999993</v>
      </c>
      <c r="I17">
        <v>1183.2</v>
      </c>
      <c r="J17">
        <v>234.5</v>
      </c>
      <c r="Q17">
        <v>679118</v>
      </c>
      <c r="R17">
        <v>1100</v>
      </c>
      <c r="S17">
        <v>1896.3831867057672</v>
      </c>
    </row>
    <row r="18" spans="3:19" x14ac:dyDescent="0.3">
      <c r="C18">
        <v>2</v>
      </c>
      <c r="D18">
        <v>99</v>
      </c>
      <c r="E18">
        <v>2.8</v>
      </c>
      <c r="I18">
        <v>384</v>
      </c>
      <c r="J18">
        <v>61</v>
      </c>
      <c r="Q18">
        <v>126215</v>
      </c>
      <c r="R18">
        <v>1100</v>
      </c>
      <c r="S18">
        <v>1896.3831867057672</v>
      </c>
    </row>
    <row r="19" spans="3:19" x14ac:dyDescent="0.3">
      <c r="C19">
        <v>2</v>
      </c>
      <c r="D19">
        <v>101</v>
      </c>
      <c r="E19">
        <v>6.4</v>
      </c>
      <c r="I19">
        <v>799.2</v>
      </c>
      <c r="J19">
        <v>173.5</v>
      </c>
      <c r="Q19">
        <v>552903</v>
      </c>
    </row>
    <row r="20" spans="3:19" x14ac:dyDescent="0.3">
      <c r="C20">
        <v>2</v>
      </c>
      <c r="D20" t="s">
        <v>3936</v>
      </c>
      <c r="E20">
        <v>41</v>
      </c>
      <c r="I20">
        <v>5564.5</v>
      </c>
      <c r="J20">
        <v>40</v>
      </c>
      <c r="Q20">
        <v>1469800</v>
      </c>
      <c r="R20">
        <v>950</v>
      </c>
      <c r="S20">
        <v>2000</v>
      </c>
    </row>
    <row r="21" spans="3:19" x14ac:dyDescent="0.3">
      <c r="C21">
        <v>2</v>
      </c>
      <c r="D21">
        <v>303</v>
      </c>
      <c r="E21">
        <v>7</v>
      </c>
      <c r="I21">
        <v>972</v>
      </c>
      <c r="Q21">
        <v>240156</v>
      </c>
      <c r="R21">
        <v>950</v>
      </c>
      <c r="S21">
        <v>2000</v>
      </c>
    </row>
    <row r="22" spans="3:19" x14ac:dyDescent="0.3">
      <c r="C22">
        <v>2</v>
      </c>
      <c r="D22">
        <v>304</v>
      </c>
      <c r="E22">
        <v>6</v>
      </c>
      <c r="I22">
        <v>832</v>
      </c>
      <c r="J22">
        <v>20</v>
      </c>
      <c r="Q22">
        <v>278245</v>
      </c>
    </row>
    <row r="23" spans="3:19" x14ac:dyDescent="0.3">
      <c r="C23">
        <v>2</v>
      </c>
      <c r="D23">
        <v>305</v>
      </c>
      <c r="E23">
        <v>7</v>
      </c>
      <c r="I23">
        <v>985</v>
      </c>
      <c r="Q23">
        <v>347872</v>
      </c>
    </row>
    <row r="24" spans="3:19" x14ac:dyDescent="0.3">
      <c r="C24">
        <v>2</v>
      </c>
      <c r="D24">
        <v>424</v>
      </c>
      <c r="E24">
        <v>2</v>
      </c>
      <c r="I24">
        <v>240</v>
      </c>
      <c r="J24">
        <v>20</v>
      </c>
      <c r="Q24">
        <v>69253</v>
      </c>
    </row>
    <row r="25" spans="3:19" x14ac:dyDescent="0.3">
      <c r="C25">
        <v>2</v>
      </c>
      <c r="D25">
        <v>636</v>
      </c>
      <c r="E25">
        <v>11</v>
      </c>
      <c r="I25">
        <v>1542.5</v>
      </c>
      <c r="Q25">
        <v>319003</v>
      </c>
    </row>
    <row r="26" spans="3:19" x14ac:dyDescent="0.3">
      <c r="C26">
        <v>2</v>
      </c>
      <c r="D26">
        <v>642</v>
      </c>
      <c r="E26">
        <v>8</v>
      </c>
      <c r="I26">
        <v>993</v>
      </c>
      <c r="Q26">
        <v>215271</v>
      </c>
    </row>
    <row r="27" spans="3:19" x14ac:dyDescent="0.3">
      <c r="C27">
        <v>2</v>
      </c>
      <c r="D27" t="s">
        <v>3937</v>
      </c>
      <c r="E27">
        <v>2</v>
      </c>
      <c r="I27">
        <v>288</v>
      </c>
      <c r="Q27">
        <v>49481</v>
      </c>
    </row>
    <row r="28" spans="3:19" x14ac:dyDescent="0.3">
      <c r="C28">
        <v>2</v>
      </c>
      <c r="D28">
        <v>30</v>
      </c>
      <c r="E28">
        <v>2</v>
      </c>
      <c r="I28">
        <v>288</v>
      </c>
      <c r="Q28">
        <v>49481</v>
      </c>
    </row>
    <row r="29" spans="3:19" x14ac:dyDescent="0.3">
      <c r="C29" t="s">
        <v>3939</v>
      </c>
      <c r="E29">
        <v>52.2</v>
      </c>
      <c r="I29">
        <v>7035.7</v>
      </c>
      <c r="J29">
        <v>274.5</v>
      </c>
      <c r="Q29">
        <v>2198399</v>
      </c>
      <c r="R29">
        <v>2050</v>
      </c>
      <c r="S29">
        <v>3896.383186705767</v>
      </c>
    </row>
    <row r="30" spans="3:19" x14ac:dyDescent="0.3">
      <c r="C30">
        <v>3</v>
      </c>
      <c r="D30" t="s">
        <v>272</v>
      </c>
      <c r="E30">
        <v>7.2</v>
      </c>
      <c r="I30">
        <v>1136</v>
      </c>
      <c r="J30">
        <v>181.5</v>
      </c>
      <c r="L30">
        <v>55</v>
      </c>
      <c r="Q30">
        <v>540295</v>
      </c>
      <c r="S30">
        <v>1896.3831867057672</v>
      </c>
    </row>
    <row r="31" spans="3:19" x14ac:dyDescent="0.3">
      <c r="C31">
        <v>3</v>
      </c>
      <c r="D31">
        <v>99</v>
      </c>
      <c r="E31">
        <v>1.8</v>
      </c>
      <c r="I31">
        <v>296</v>
      </c>
      <c r="J31">
        <v>34</v>
      </c>
      <c r="Q31">
        <v>85620</v>
      </c>
      <c r="S31">
        <v>1896.3831867057672</v>
      </c>
    </row>
    <row r="32" spans="3:19" x14ac:dyDescent="0.3">
      <c r="C32">
        <v>3</v>
      </c>
      <c r="D32">
        <v>101</v>
      </c>
      <c r="E32">
        <v>5.4</v>
      </c>
      <c r="I32">
        <v>840</v>
      </c>
      <c r="J32">
        <v>147.5</v>
      </c>
      <c r="L32">
        <v>55</v>
      </c>
      <c r="Q32">
        <v>454675</v>
      </c>
    </row>
    <row r="33" spans="3:19" x14ac:dyDescent="0.3">
      <c r="C33">
        <v>3</v>
      </c>
      <c r="D33" t="s">
        <v>3936</v>
      </c>
      <c r="E33">
        <v>42</v>
      </c>
      <c r="I33">
        <v>5748.5</v>
      </c>
      <c r="J33">
        <v>20</v>
      </c>
      <c r="Q33">
        <v>1489834</v>
      </c>
      <c r="R33">
        <v>12200</v>
      </c>
      <c r="S33">
        <v>2000</v>
      </c>
    </row>
    <row r="34" spans="3:19" x14ac:dyDescent="0.3">
      <c r="C34">
        <v>3</v>
      </c>
      <c r="D34">
        <v>303</v>
      </c>
      <c r="E34">
        <v>7</v>
      </c>
      <c r="I34">
        <v>931.5</v>
      </c>
      <c r="Q34">
        <v>234462</v>
      </c>
      <c r="R34">
        <v>12200</v>
      </c>
      <c r="S34">
        <v>2000</v>
      </c>
    </row>
    <row r="35" spans="3:19" x14ac:dyDescent="0.3">
      <c r="C35">
        <v>3</v>
      </c>
      <c r="D35">
        <v>304</v>
      </c>
      <c r="E35">
        <v>6</v>
      </c>
      <c r="I35">
        <v>828</v>
      </c>
      <c r="Q35">
        <v>272731</v>
      </c>
    </row>
    <row r="36" spans="3:19" x14ac:dyDescent="0.3">
      <c r="C36">
        <v>3</v>
      </c>
      <c r="D36">
        <v>305</v>
      </c>
      <c r="E36">
        <v>7</v>
      </c>
      <c r="I36">
        <v>972</v>
      </c>
      <c r="Q36">
        <v>352151</v>
      </c>
    </row>
    <row r="37" spans="3:19" x14ac:dyDescent="0.3">
      <c r="C37">
        <v>3</v>
      </c>
      <c r="D37">
        <v>424</v>
      </c>
      <c r="E37">
        <v>2</v>
      </c>
      <c r="I37">
        <v>264</v>
      </c>
      <c r="Q37">
        <v>65608</v>
      </c>
    </row>
    <row r="38" spans="3:19" x14ac:dyDescent="0.3">
      <c r="C38">
        <v>3</v>
      </c>
      <c r="D38">
        <v>636</v>
      </c>
      <c r="E38">
        <v>12</v>
      </c>
      <c r="I38">
        <v>1631</v>
      </c>
      <c r="Q38">
        <v>342382</v>
      </c>
    </row>
    <row r="39" spans="3:19" x14ac:dyDescent="0.3">
      <c r="C39">
        <v>3</v>
      </c>
      <c r="D39">
        <v>642</v>
      </c>
      <c r="E39">
        <v>8</v>
      </c>
      <c r="I39">
        <v>1122</v>
      </c>
      <c r="J39">
        <v>20</v>
      </c>
      <c r="Q39">
        <v>222500</v>
      </c>
    </row>
    <row r="40" spans="3:19" x14ac:dyDescent="0.3">
      <c r="C40">
        <v>3</v>
      </c>
      <c r="D40" t="s">
        <v>3937</v>
      </c>
      <c r="E40">
        <v>2</v>
      </c>
      <c r="I40">
        <v>280</v>
      </c>
      <c r="Q40">
        <v>50051</v>
      </c>
    </row>
    <row r="41" spans="3:19" x14ac:dyDescent="0.3">
      <c r="C41">
        <v>3</v>
      </c>
      <c r="D41">
        <v>30</v>
      </c>
      <c r="E41">
        <v>2</v>
      </c>
      <c r="I41">
        <v>280</v>
      </c>
      <c r="Q41">
        <v>50051</v>
      </c>
    </row>
    <row r="42" spans="3:19" x14ac:dyDescent="0.3">
      <c r="C42" t="s">
        <v>3940</v>
      </c>
      <c r="E42">
        <v>51.2</v>
      </c>
      <c r="I42">
        <v>7164.5</v>
      </c>
      <c r="J42">
        <v>201.5</v>
      </c>
      <c r="L42">
        <v>55</v>
      </c>
      <c r="Q42">
        <v>2080180</v>
      </c>
      <c r="R42">
        <v>12200</v>
      </c>
      <c r="S42">
        <v>3896.383186705767</v>
      </c>
    </row>
    <row r="43" spans="3:19" x14ac:dyDescent="0.3">
      <c r="C43">
        <v>4</v>
      </c>
      <c r="D43" t="s">
        <v>272</v>
      </c>
      <c r="E43">
        <v>7.2</v>
      </c>
      <c r="I43">
        <v>1228</v>
      </c>
      <c r="J43">
        <v>183.5</v>
      </c>
      <c r="L43">
        <v>39.5</v>
      </c>
      <c r="Q43">
        <v>541959</v>
      </c>
      <c r="R43">
        <v>13650</v>
      </c>
      <c r="S43">
        <v>1896.3831867057672</v>
      </c>
    </row>
    <row r="44" spans="3:19" x14ac:dyDescent="0.3">
      <c r="C44">
        <v>4</v>
      </c>
      <c r="D44">
        <v>99</v>
      </c>
      <c r="E44">
        <v>1.8</v>
      </c>
      <c r="I44">
        <v>312</v>
      </c>
      <c r="J44">
        <v>34</v>
      </c>
      <c r="Q44">
        <v>84132</v>
      </c>
      <c r="R44">
        <v>13650</v>
      </c>
      <c r="S44">
        <v>1896.3831867057672</v>
      </c>
    </row>
    <row r="45" spans="3:19" x14ac:dyDescent="0.3">
      <c r="C45">
        <v>4</v>
      </c>
      <c r="D45">
        <v>101</v>
      </c>
      <c r="E45">
        <v>5.4</v>
      </c>
      <c r="I45">
        <v>916</v>
      </c>
      <c r="J45">
        <v>149.5</v>
      </c>
      <c r="L45">
        <v>39.5</v>
      </c>
      <c r="Q45">
        <v>457827</v>
      </c>
    </row>
    <row r="46" spans="3:19" x14ac:dyDescent="0.3">
      <c r="C46">
        <v>4</v>
      </c>
      <c r="D46" t="s">
        <v>3936</v>
      </c>
      <c r="E46">
        <v>42</v>
      </c>
      <c r="I46">
        <v>6449</v>
      </c>
      <c r="Q46">
        <v>1521008</v>
      </c>
      <c r="S46">
        <v>2000</v>
      </c>
    </row>
    <row r="47" spans="3:19" x14ac:dyDescent="0.3">
      <c r="C47">
        <v>4</v>
      </c>
      <c r="D47">
        <v>303</v>
      </c>
      <c r="E47">
        <v>7</v>
      </c>
      <c r="I47">
        <v>975</v>
      </c>
      <c r="Q47">
        <v>236068</v>
      </c>
      <c r="S47">
        <v>2000</v>
      </c>
    </row>
    <row r="48" spans="3:19" x14ac:dyDescent="0.3">
      <c r="C48">
        <v>4</v>
      </c>
      <c r="D48">
        <v>304</v>
      </c>
      <c r="E48">
        <v>6</v>
      </c>
      <c r="I48">
        <v>992</v>
      </c>
      <c r="Q48">
        <v>285531</v>
      </c>
    </row>
    <row r="49" spans="3:19" x14ac:dyDescent="0.3">
      <c r="C49">
        <v>4</v>
      </c>
      <c r="D49">
        <v>305</v>
      </c>
      <c r="E49">
        <v>7</v>
      </c>
      <c r="I49">
        <v>1136</v>
      </c>
      <c r="Q49">
        <v>359189</v>
      </c>
    </row>
    <row r="50" spans="3:19" x14ac:dyDescent="0.3">
      <c r="C50">
        <v>4</v>
      </c>
      <c r="D50">
        <v>424</v>
      </c>
      <c r="E50">
        <v>2</v>
      </c>
      <c r="I50">
        <v>276</v>
      </c>
      <c r="Q50">
        <v>70170</v>
      </c>
    </row>
    <row r="51" spans="3:19" x14ac:dyDescent="0.3">
      <c r="C51">
        <v>4</v>
      </c>
      <c r="D51">
        <v>636</v>
      </c>
      <c r="E51">
        <v>12</v>
      </c>
      <c r="I51">
        <v>1924</v>
      </c>
      <c r="Q51">
        <v>359347</v>
      </c>
    </row>
    <row r="52" spans="3:19" x14ac:dyDescent="0.3">
      <c r="C52">
        <v>4</v>
      </c>
      <c r="D52">
        <v>642</v>
      </c>
      <c r="E52">
        <v>8</v>
      </c>
      <c r="I52">
        <v>1146</v>
      </c>
      <c r="Q52">
        <v>210703</v>
      </c>
    </row>
    <row r="53" spans="3:19" x14ac:dyDescent="0.3">
      <c r="C53">
        <v>4</v>
      </c>
      <c r="D53" t="s">
        <v>3937</v>
      </c>
      <c r="E53">
        <v>2</v>
      </c>
      <c r="I53">
        <v>312</v>
      </c>
      <c r="Q53">
        <v>50550</v>
      </c>
    </row>
    <row r="54" spans="3:19" x14ac:dyDescent="0.3">
      <c r="C54">
        <v>4</v>
      </c>
      <c r="D54">
        <v>30</v>
      </c>
      <c r="E54">
        <v>2</v>
      </c>
      <c r="I54">
        <v>312</v>
      </c>
      <c r="Q54">
        <v>50550</v>
      </c>
    </row>
    <row r="55" spans="3:19" x14ac:dyDescent="0.3">
      <c r="C55" t="s">
        <v>3941</v>
      </c>
      <c r="E55">
        <v>51.2</v>
      </c>
      <c r="I55">
        <v>7989</v>
      </c>
      <c r="J55">
        <v>183.5</v>
      </c>
      <c r="L55">
        <v>39.5</v>
      </c>
      <c r="Q55">
        <v>2113517</v>
      </c>
      <c r="R55">
        <v>13650</v>
      </c>
      <c r="S55">
        <v>3896.383186705767</v>
      </c>
    </row>
    <row r="56" spans="3:19" x14ac:dyDescent="0.3">
      <c r="C56">
        <v>5</v>
      </c>
      <c r="D56" t="s">
        <v>272</v>
      </c>
      <c r="E56">
        <v>7.2</v>
      </c>
      <c r="I56">
        <v>1180</v>
      </c>
      <c r="J56">
        <v>188</v>
      </c>
      <c r="L56">
        <v>63.5</v>
      </c>
      <c r="Q56">
        <v>557218</v>
      </c>
      <c r="S56">
        <v>1896.3831867057672</v>
      </c>
    </row>
    <row r="57" spans="3:19" x14ac:dyDescent="0.3">
      <c r="C57">
        <v>5</v>
      </c>
      <c r="D57">
        <v>99</v>
      </c>
      <c r="E57">
        <v>1.8</v>
      </c>
      <c r="I57">
        <v>320</v>
      </c>
      <c r="J57">
        <v>34</v>
      </c>
      <c r="Q57">
        <v>85786</v>
      </c>
      <c r="S57">
        <v>1896.3831867057672</v>
      </c>
    </row>
    <row r="58" spans="3:19" x14ac:dyDescent="0.3">
      <c r="C58">
        <v>5</v>
      </c>
      <c r="D58">
        <v>101</v>
      </c>
      <c r="E58">
        <v>5.4</v>
      </c>
      <c r="I58">
        <v>860</v>
      </c>
      <c r="J58">
        <v>154</v>
      </c>
      <c r="L58">
        <v>63.5</v>
      </c>
      <c r="Q58">
        <v>471432</v>
      </c>
    </row>
    <row r="59" spans="3:19" x14ac:dyDescent="0.3">
      <c r="C59">
        <v>5</v>
      </c>
      <c r="D59" t="s">
        <v>3936</v>
      </c>
      <c r="E59">
        <v>43</v>
      </c>
      <c r="I59">
        <v>6660</v>
      </c>
      <c r="Q59">
        <v>1592806</v>
      </c>
      <c r="S59">
        <v>2000</v>
      </c>
    </row>
    <row r="60" spans="3:19" x14ac:dyDescent="0.3">
      <c r="C60">
        <v>5</v>
      </c>
      <c r="D60">
        <v>303</v>
      </c>
      <c r="E60">
        <v>7</v>
      </c>
      <c r="I60">
        <v>1104</v>
      </c>
      <c r="Q60">
        <v>257482</v>
      </c>
      <c r="S60">
        <v>2000</v>
      </c>
    </row>
    <row r="61" spans="3:19" x14ac:dyDescent="0.3">
      <c r="C61">
        <v>5</v>
      </c>
      <c r="D61">
        <v>304</v>
      </c>
      <c r="E61">
        <v>7</v>
      </c>
      <c r="I61">
        <v>995.5</v>
      </c>
      <c r="Q61">
        <v>326778</v>
      </c>
    </row>
    <row r="62" spans="3:19" x14ac:dyDescent="0.3">
      <c r="C62">
        <v>5</v>
      </c>
      <c r="D62">
        <v>305</v>
      </c>
      <c r="E62">
        <v>7</v>
      </c>
      <c r="I62">
        <v>1192.5</v>
      </c>
      <c r="Q62">
        <v>360045</v>
      </c>
    </row>
    <row r="63" spans="3:19" x14ac:dyDescent="0.3">
      <c r="C63">
        <v>5</v>
      </c>
      <c r="D63">
        <v>424</v>
      </c>
      <c r="E63">
        <v>2</v>
      </c>
      <c r="I63">
        <v>288</v>
      </c>
      <c r="Q63">
        <v>72095</v>
      </c>
    </row>
    <row r="64" spans="3:19" x14ac:dyDescent="0.3">
      <c r="C64">
        <v>5</v>
      </c>
      <c r="D64">
        <v>636</v>
      </c>
      <c r="E64">
        <v>12</v>
      </c>
      <c r="I64">
        <v>1784</v>
      </c>
      <c r="Q64">
        <v>347026</v>
      </c>
    </row>
    <row r="65" spans="3:19" x14ac:dyDescent="0.3">
      <c r="C65">
        <v>5</v>
      </c>
      <c r="D65">
        <v>642</v>
      </c>
      <c r="E65">
        <v>8</v>
      </c>
      <c r="I65">
        <v>1296</v>
      </c>
      <c r="Q65">
        <v>229380</v>
      </c>
    </row>
    <row r="66" spans="3:19" x14ac:dyDescent="0.3">
      <c r="C66">
        <v>5</v>
      </c>
      <c r="D66" t="s">
        <v>3937</v>
      </c>
      <c r="E66">
        <v>2</v>
      </c>
      <c r="I66">
        <v>328</v>
      </c>
      <c r="Q66">
        <v>50708</v>
      </c>
    </row>
    <row r="67" spans="3:19" x14ac:dyDescent="0.3">
      <c r="C67">
        <v>5</v>
      </c>
      <c r="D67">
        <v>30</v>
      </c>
      <c r="E67">
        <v>2</v>
      </c>
      <c r="I67">
        <v>328</v>
      </c>
      <c r="Q67">
        <v>50708</v>
      </c>
    </row>
    <row r="68" spans="3:19" x14ac:dyDescent="0.3">
      <c r="C68" t="s">
        <v>3942</v>
      </c>
      <c r="E68">
        <v>52.2</v>
      </c>
      <c r="I68">
        <v>8168</v>
      </c>
      <c r="J68">
        <v>188</v>
      </c>
      <c r="L68">
        <v>63.5</v>
      </c>
      <c r="Q68">
        <v>2200732</v>
      </c>
      <c r="S68">
        <v>3896.383186705767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3957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102980.34</v>
      </c>
      <c r="C3" s="344">
        <f t="shared" ref="C3:Z3" si="0">SUBTOTAL(9,C6:C1048576)</f>
        <v>6</v>
      </c>
      <c r="D3" s="344"/>
      <c r="E3" s="344">
        <f>SUBTOTAL(9,E6:E1048576)/4</f>
        <v>120890</v>
      </c>
      <c r="F3" s="344"/>
      <c r="G3" s="344">
        <f t="shared" si="0"/>
        <v>8</v>
      </c>
      <c r="H3" s="344">
        <f>SUBTOTAL(9,H6:H1048576)/4</f>
        <v>148166</v>
      </c>
      <c r="I3" s="347">
        <f>IF(B3&lt;&gt;0,H3/B3,"")</f>
        <v>1.4387794796560198</v>
      </c>
      <c r="J3" s="345">
        <f>IF(E3&lt;&gt;0,H3/E3,"")</f>
        <v>1.2256266026966665</v>
      </c>
      <c r="K3" s="346">
        <f t="shared" si="0"/>
        <v>42453</v>
      </c>
      <c r="L3" s="346"/>
      <c r="M3" s="344">
        <f t="shared" si="0"/>
        <v>12.280270382773173</v>
      </c>
      <c r="N3" s="344">
        <f t="shared" si="0"/>
        <v>43401.479999999989</v>
      </c>
      <c r="O3" s="344"/>
      <c r="P3" s="344">
        <f t="shared" si="0"/>
        <v>3</v>
      </c>
      <c r="Q3" s="344">
        <f t="shared" si="0"/>
        <v>35970.14</v>
      </c>
      <c r="R3" s="347">
        <f>IF(K3&lt;&gt;0,Q3/K3,"")</f>
        <v>0.84729324193814337</v>
      </c>
      <c r="S3" s="347">
        <f>IF(N3&lt;&gt;0,Q3/N3,"")</f>
        <v>0.82877680668954168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2018</v>
      </c>
      <c r="F5" s="867"/>
      <c r="G5" s="867"/>
      <c r="H5" s="867">
        <v>2019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2018</v>
      </c>
      <c r="O5" s="867"/>
      <c r="P5" s="867"/>
      <c r="Q5" s="867">
        <v>2019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2018</v>
      </c>
      <c r="X5" s="867"/>
      <c r="Y5" s="867"/>
      <c r="Z5" s="867">
        <v>2019</v>
      </c>
      <c r="AA5" s="868" t="s">
        <v>257</v>
      </c>
      <c r="AB5" s="869" t="s">
        <v>2</v>
      </c>
    </row>
    <row r="6" spans="1:28" ht="14.4" customHeight="1" x14ac:dyDescent="0.3">
      <c r="A6" s="870" t="s">
        <v>3953</v>
      </c>
      <c r="B6" s="871">
        <v>102980.34</v>
      </c>
      <c r="C6" s="872">
        <v>1</v>
      </c>
      <c r="D6" s="872">
        <v>0.85185160062867071</v>
      </c>
      <c r="E6" s="871">
        <v>120890</v>
      </c>
      <c r="F6" s="872">
        <v>1.1739133896819529</v>
      </c>
      <c r="G6" s="872">
        <v>1</v>
      </c>
      <c r="H6" s="871">
        <v>148166</v>
      </c>
      <c r="I6" s="872">
        <v>1.4387794796560198</v>
      </c>
      <c r="J6" s="872">
        <v>1.2256266026966665</v>
      </c>
      <c r="K6" s="871">
        <v>21226.5</v>
      </c>
      <c r="L6" s="872">
        <v>1</v>
      </c>
      <c r="M6" s="872">
        <v>0.97814636735890137</v>
      </c>
      <c r="N6" s="871">
        <v>21700.739999999994</v>
      </c>
      <c r="O6" s="872">
        <v>1.0223418839657972</v>
      </c>
      <c r="P6" s="872">
        <v>1</v>
      </c>
      <c r="Q6" s="871">
        <v>17985.07</v>
      </c>
      <c r="R6" s="872">
        <v>0.84729324193814337</v>
      </c>
      <c r="S6" s="872">
        <v>0.82877680668954168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3954</v>
      </c>
      <c r="B7" s="874">
        <v>34106</v>
      </c>
      <c r="C7" s="875">
        <v>1</v>
      </c>
      <c r="D7" s="875">
        <v>0.74593732516752198</v>
      </c>
      <c r="E7" s="874">
        <v>45722.340000000004</v>
      </c>
      <c r="F7" s="875">
        <v>1.3405952031900545</v>
      </c>
      <c r="G7" s="875">
        <v>1</v>
      </c>
      <c r="H7" s="874">
        <v>44196.34</v>
      </c>
      <c r="I7" s="875">
        <v>1.2958523426962996</v>
      </c>
      <c r="J7" s="875">
        <v>0.96662463032294477</v>
      </c>
      <c r="K7" s="874">
        <v>3169.9</v>
      </c>
      <c r="L7" s="875">
        <v>1</v>
      </c>
      <c r="M7" s="875">
        <v>10.458264599142197</v>
      </c>
      <c r="N7" s="874">
        <v>303.10000000000002</v>
      </c>
      <c r="O7" s="875">
        <v>9.5618158301523717E-2</v>
      </c>
      <c r="P7" s="875">
        <v>1</v>
      </c>
      <c r="Q7" s="874">
        <v>653.4799999999999</v>
      </c>
      <c r="R7" s="875">
        <v>0.20615161361557144</v>
      </c>
      <c r="S7" s="875">
        <v>2.1559881227317712</v>
      </c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x14ac:dyDescent="0.3">
      <c r="A8" s="880" t="s">
        <v>3955</v>
      </c>
      <c r="B8" s="874">
        <v>68874.34</v>
      </c>
      <c r="C8" s="875">
        <v>1</v>
      </c>
      <c r="D8" s="875">
        <v>0.92080875257327555</v>
      </c>
      <c r="E8" s="874">
        <v>74797.66</v>
      </c>
      <c r="F8" s="875">
        <v>1.0860018404532081</v>
      </c>
      <c r="G8" s="875">
        <v>1</v>
      </c>
      <c r="H8" s="874">
        <v>103969.66</v>
      </c>
      <c r="I8" s="875">
        <v>1.5095558084476746</v>
      </c>
      <c r="J8" s="875">
        <v>1.3900122009164457</v>
      </c>
      <c r="K8" s="874">
        <v>18056.599999999999</v>
      </c>
      <c r="L8" s="875">
        <v>1</v>
      </c>
      <c r="M8" s="875">
        <v>0.84385941627207495</v>
      </c>
      <c r="N8" s="874">
        <v>21397.639999999996</v>
      </c>
      <c r="O8" s="875">
        <v>1.1850315120233044</v>
      </c>
      <c r="P8" s="875">
        <v>1</v>
      </c>
      <c r="Q8" s="874">
        <v>17331.59</v>
      </c>
      <c r="R8" s="875">
        <v>0.95984792264324414</v>
      </c>
      <c r="S8" s="875">
        <v>0.80997670771169172</v>
      </c>
      <c r="T8" s="874"/>
      <c r="U8" s="875"/>
      <c r="V8" s="875"/>
      <c r="W8" s="874"/>
      <c r="X8" s="875"/>
      <c r="Y8" s="875"/>
      <c r="Z8" s="874"/>
      <c r="AA8" s="875"/>
      <c r="AB8" s="876"/>
    </row>
    <row r="9" spans="1:28" ht="14.4" customHeight="1" thickBot="1" x14ac:dyDescent="0.35">
      <c r="A9" s="881" t="s">
        <v>3956</v>
      </c>
      <c r="B9" s="877"/>
      <c r="C9" s="878"/>
      <c r="D9" s="878"/>
      <c r="E9" s="877">
        <v>370</v>
      </c>
      <c r="F9" s="878"/>
      <c r="G9" s="878">
        <v>1</v>
      </c>
      <c r="H9" s="877"/>
      <c r="I9" s="878"/>
      <c r="J9" s="878"/>
      <c r="K9" s="877"/>
      <c r="L9" s="878"/>
      <c r="M9" s="878"/>
      <c r="N9" s="877"/>
      <c r="O9" s="878"/>
      <c r="P9" s="878"/>
      <c r="Q9" s="877"/>
      <c r="R9" s="878"/>
      <c r="S9" s="878"/>
      <c r="T9" s="877"/>
      <c r="U9" s="878"/>
      <c r="V9" s="878"/>
      <c r="W9" s="877"/>
      <c r="X9" s="878"/>
      <c r="Y9" s="878"/>
      <c r="Z9" s="877"/>
      <c r="AA9" s="878"/>
      <c r="AB9" s="879"/>
    </row>
    <row r="10" spans="1:28" ht="14.4" customHeight="1" thickBot="1" x14ac:dyDescent="0.35"/>
    <row r="11" spans="1:28" ht="14.4" customHeight="1" x14ac:dyDescent="0.3">
      <c r="A11" s="870" t="s">
        <v>583</v>
      </c>
      <c r="B11" s="871">
        <v>102980.34</v>
      </c>
      <c r="C11" s="872">
        <v>1</v>
      </c>
      <c r="D11" s="872">
        <v>0.85525450755342192</v>
      </c>
      <c r="E11" s="871">
        <v>120409.00000000001</v>
      </c>
      <c r="F11" s="872">
        <v>1.1692425952371104</v>
      </c>
      <c r="G11" s="872">
        <v>1</v>
      </c>
      <c r="H11" s="871">
        <v>148166.00000000003</v>
      </c>
      <c r="I11" s="872">
        <v>1.43877947965602</v>
      </c>
      <c r="J11" s="873">
        <v>1.2305226353511782</v>
      </c>
    </row>
    <row r="12" spans="1:28" ht="14.4" customHeight="1" x14ac:dyDescent="0.3">
      <c r="A12" s="880" t="s">
        <v>3958</v>
      </c>
      <c r="B12" s="874">
        <v>122</v>
      </c>
      <c r="C12" s="875">
        <v>1</v>
      </c>
      <c r="D12" s="875"/>
      <c r="E12" s="874"/>
      <c r="F12" s="875"/>
      <c r="G12" s="875"/>
      <c r="H12" s="874">
        <v>371</v>
      </c>
      <c r="I12" s="875">
        <v>3.040983606557377</v>
      </c>
      <c r="J12" s="876"/>
    </row>
    <row r="13" spans="1:28" ht="14.4" customHeight="1" x14ac:dyDescent="0.3">
      <c r="A13" s="880" t="s">
        <v>3959</v>
      </c>
      <c r="B13" s="874">
        <v>102858.34</v>
      </c>
      <c r="C13" s="875">
        <v>1</v>
      </c>
      <c r="D13" s="875">
        <v>0.85424129425541262</v>
      </c>
      <c r="E13" s="874">
        <v>120409.00000000001</v>
      </c>
      <c r="F13" s="875">
        <v>1.1706294307296814</v>
      </c>
      <c r="G13" s="875">
        <v>1</v>
      </c>
      <c r="H13" s="874">
        <v>147795.00000000003</v>
      </c>
      <c r="I13" s="875">
        <v>1.4368791096570297</v>
      </c>
      <c r="J13" s="876">
        <v>1.227441470321986</v>
      </c>
    </row>
    <row r="14" spans="1:28" ht="14.4" customHeight="1" x14ac:dyDescent="0.3">
      <c r="A14" s="882" t="s">
        <v>586</v>
      </c>
      <c r="B14" s="883"/>
      <c r="C14" s="884"/>
      <c r="D14" s="884"/>
      <c r="E14" s="883">
        <v>481</v>
      </c>
      <c r="F14" s="884"/>
      <c r="G14" s="884">
        <v>1</v>
      </c>
      <c r="H14" s="883"/>
      <c r="I14" s="884"/>
      <c r="J14" s="885"/>
    </row>
    <row r="15" spans="1:28" ht="14.4" customHeight="1" thickBot="1" x14ac:dyDescent="0.35">
      <c r="A15" s="881" t="s">
        <v>3959</v>
      </c>
      <c r="B15" s="877"/>
      <c r="C15" s="878"/>
      <c r="D15" s="878"/>
      <c r="E15" s="877">
        <v>481</v>
      </c>
      <c r="F15" s="878"/>
      <c r="G15" s="878">
        <v>1</v>
      </c>
      <c r="H15" s="877"/>
      <c r="I15" s="878"/>
      <c r="J15" s="879"/>
    </row>
    <row r="16" spans="1:28" ht="14.4" customHeight="1" x14ac:dyDescent="0.3">
      <c r="A16" s="804" t="s">
        <v>301</v>
      </c>
    </row>
    <row r="17" spans="1:1" ht="14.4" customHeight="1" x14ac:dyDescent="0.3">
      <c r="A17" s="805" t="s">
        <v>2487</v>
      </c>
    </row>
    <row r="18" spans="1:1" ht="14.4" customHeight="1" x14ac:dyDescent="0.3">
      <c r="A18" s="804" t="s">
        <v>3960</v>
      </c>
    </row>
    <row r="19" spans="1:1" ht="14.4" customHeight="1" x14ac:dyDescent="0.3">
      <c r="A19" s="804" t="s">
        <v>3961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3968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1069</v>
      </c>
      <c r="C3" s="404">
        <f t="shared" si="0"/>
        <v>1168</v>
      </c>
      <c r="D3" s="438">
        <f t="shared" si="0"/>
        <v>1457</v>
      </c>
      <c r="E3" s="346">
        <f t="shared" si="0"/>
        <v>102980.34</v>
      </c>
      <c r="F3" s="344">
        <f t="shared" si="0"/>
        <v>120889.99999999999</v>
      </c>
      <c r="G3" s="405">
        <f t="shared" si="0"/>
        <v>148166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2018</v>
      </c>
      <c r="D5" s="886">
        <v>2019</v>
      </c>
      <c r="E5" s="866">
        <v>2015</v>
      </c>
      <c r="F5" s="867">
        <v>2018</v>
      </c>
      <c r="G5" s="886">
        <v>2019</v>
      </c>
    </row>
    <row r="6" spans="1:7" ht="14.4" customHeight="1" x14ac:dyDescent="0.3">
      <c r="A6" s="856" t="s">
        <v>3962</v>
      </c>
      <c r="B6" s="225"/>
      <c r="C6" s="225"/>
      <c r="D6" s="225">
        <v>15</v>
      </c>
      <c r="E6" s="887"/>
      <c r="F6" s="887"/>
      <c r="G6" s="888">
        <v>662</v>
      </c>
    </row>
    <row r="7" spans="1:7" ht="14.4" customHeight="1" x14ac:dyDescent="0.3">
      <c r="A7" s="857" t="s">
        <v>3963</v>
      </c>
      <c r="B7" s="849"/>
      <c r="C7" s="849"/>
      <c r="D7" s="849">
        <v>1</v>
      </c>
      <c r="E7" s="889"/>
      <c r="F7" s="889"/>
      <c r="G7" s="890">
        <v>38</v>
      </c>
    </row>
    <row r="8" spans="1:7" ht="14.4" customHeight="1" x14ac:dyDescent="0.3">
      <c r="A8" s="857" t="s">
        <v>2489</v>
      </c>
      <c r="B8" s="849"/>
      <c r="C8" s="849"/>
      <c r="D8" s="849">
        <v>1</v>
      </c>
      <c r="E8" s="889"/>
      <c r="F8" s="889"/>
      <c r="G8" s="890">
        <v>61</v>
      </c>
    </row>
    <row r="9" spans="1:7" ht="14.4" customHeight="1" x14ac:dyDescent="0.3">
      <c r="A9" s="857" t="s">
        <v>3958</v>
      </c>
      <c r="B9" s="849">
        <v>1</v>
      </c>
      <c r="C9" s="849"/>
      <c r="D9" s="849">
        <v>3</v>
      </c>
      <c r="E9" s="889">
        <v>122</v>
      </c>
      <c r="F9" s="889"/>
      <c r="G9" s="890">
        <v>371</v>
      </c>
    </row>
    <row r="10" spans="1:7" ht="14.4" customHeight="1" x14ac:dyDescent="0.3">
      <c r="A10" s="857" t="s">
        <v>2490</v>
      </c>
      <c r="B10" s="849">
        <v>449</v>
      </c>
      <c r="C10" s="849">
        <v>499</v>
      </c>
      <c r="D10" s="849">
        <v>744</v>
      </c>
      <c r="E10" s="889">
        <v>43608.009999999995</v>
      </c>
      <c r="F10" s="889">
        <v>57284.34</v>
      </c>
      <c r="G10" s="890">
        <v>89273</v>
      </c>
    </row>
    <row r="11" spans="1:7" ht="14.4" customHeight="1" x14ac:dyDescent="0.3">
      <c r="A11" s="857" t="s">
        <v>2491</v>
      </c>
      <c r="B11" s="849">
        <v>2</v>
      </c>
      <c r="C11" s="849">
        <v>2</v>
      </c>
      <c r="D11" s="849">
        <v>4</v>
      </c>
      <c r="E11" s="889">
        <v>74</v>
      </c>
      <c r="F11" s="889">
        <v>74</v>
      </c>
      <c r="G11" s="890">
        <v>152</v>
      </c>
    </row>
    <row r="12" spans="1:7" ht="14.4" customHeight="1" x14ac:dyDescent="0.3">
      <c r="A12" s="857" t="s">
        <v>3964</v>
      </c>
      <c r="B12" s="849"/>
      <c r="C12" s="849">
        <v>1</v>
      </c>
      <c r="D12" s="849"/>
      <c r="E12" s="889"/>
      <c r="F12" s="889">
        <v>37</v>
      </c>
      <c r="G12" s="890"/>
    </row>
    <row r="13" spans="1:7" ht="14.4" customHeight="1" x14ac:dyDescent="0.3">
      <c r="A13" s="857" t="s">
        <v>2492</v>
      </c>
      <c r="B13" s="849">
        <v>11</v>
      </c>
      <c r="C13" s="849">
        <v>52</v>
      </c>
      <c r="D13" s="849">
        <v>65</v>
      </c>
      <c r="E13" s="889">
        <v>597</v>
      </c>
      <c r="F13" s="889">
        <v>5730.32</v>
      </c>
      <c r="G13" s="890">
        <v>3750.99</v>
      </c>
    </row>
    <row r="14" spans="1:7" ht="14.4" customHeight="1" x14ac:dyDescent="0.3">
      <c r="A14" s="857" t="s">
        <v>2493</v>
      </c>
      <c r="B14" s="849"/>
      <c r="C14" s="849"/>
      <c r="D14" s="849">
        <v>5</v>
      </c>
      <c r="E14" s="889"/>
      <c r="F14" s="889"/>
      <c r="G14" s="890">
        <v>190</v>
      </c>
    </row>
    <row r="15" spans="1:7" ht="14.4" customHeight="1" x14ac:dyDescent="0.3">
      <c r="A15" s="857" t="s">
        <v>3965</v>
      </c>
      <c r="B15" s="849"/>
      <c r="C15" s="849">
        <v>3</v>
      </c>
      <c r="D15" s="849"/>
      <c r="E15" s="889"/>
      <c r="F15" s="889">
        <v>111</v>
      </c>
      <c r="G15" s="890"/>
    </row>
    <row r="16" spans="1:7" ht="14.4" customHeight="1" x14ac:dyDescent="0.3">
      <c r="A16" s="857" t="s">
        <v>2494</v>
      </c>
      <c r="B16" s="849">
        <v>4</v>
      </c>
      <c r="C16" s="849">
        <v>54</v>
      </c>
      <c r="D16" s="849">
        <v>25</v>
      </c>
      <c r="E16" s="889">
        <v>577.33000000000004</v>
      </c>
      <c r="F16" s="889">
        <v>1998</v>
      </c>
      <c r="G16" s="890">
        <v>950</v>
      </c>
    </row>
    <row r="17" spans="1:7" ht="14.4" customHeight="1" x14ac:dyDescent="0.3">
      <c r="A17" s="857" t="s">
        <v>2495</v>
      </c>
      <c r="B17" s="849">
        <v>5</v>
      </c>
      <c r="C17" s="849">
        <v>22</v>
      </c>
      <c r="D17" s="849">
        <v>136</v>
      </c>
      <c r="E17" s="889">
        <v>185</v>
      </c>
      <c r="F17" s="889">
        <v>4434.99</v>
      </c>
      <c r="G17" s="890">
        <v>13536.66</v>
      </c>
    </row>
    <row r="18" spans="1:7" ht="14.4" customHeight="1" x14ac:dyDescent="0.3">
      <c r="A18" s="857" t="s">
        <v>3966</v>
      </c>
      <c r="B18" s="849">
        <v>483</v>
      </c>
      <c r="C18" s="849">
        <v>31</v>
      </c>
      <c r="D18" s="849"/>
      <c r="E18" s="889">
        <v>47965.67</v>
      </c>
      <c r="F18" s="889">
        <v>2367.34</v>
      </c>
      <c r="G18" s="890"/>
    </row>
    <row r="19" spans="1:7" ht="14.4" customHeight="1" x14ac:dyDescent="0.3">
      <c r="A19" s="857" t="s">
        <v>3967</v>
      </c>
      <c r="B19" s="849"/>
      <c r="C19" s="849"/>
      <c r="D19" s="849">
        <v>1</v>
      </c>
      <c r="E19" s="889"/>
      <c r="F19" s="889"/>
      <c r="G19" s="890">
        <v>122</v>
      </c>
    </row>
    <row r="20" spans="1:7" ht="14.4" customHeight="1" x14ac:dyDescent="0.3">
      <c r="A20" s="857" t="s">
        <v>2496</v>
      </c>
      <c r="B20" s="849">
        <v>2</v>
      </c>
      <c r="C20" s="849">
        <v>214</v>
      </c>
      <c r="D20" s="849">
        <v>101</v>
      </c>
      <c r="E20" s="889">
        <v>74</v>
      </c>
      <c r="F20" s="889">
        <v>21434.68</v>
      </c>
      <c r="G20" s="890">
        <v>11089</v>
      </c>
    </row>
    <row r="21" spans="1:7" ht="14.4" customHeight="1" thickBot="1" x14ac:dyDescent="0.35">
      <c r="A21" s="893" t="s">
        <v>2497</v>
      </c>
      <c r="B21" s="851">
        <v>112</v>
      </c>
      <c r="C21" s="851">
        <v>290</v>
      </c>
      <c r="D21" s="851">
        <v>356</v>
      </c>
      <c r="E21" s="891">
        <v>9777.33</v>
      </c>
      <c r="F21" s="891">
        <v>27418.330000000005</v>
      </c>
      <c r="G21" s="892">
        <v>27970.349999999995</v>
      </c>
    </row>
    <row r="22" spans="1:7" ht="14.4" customHeight="1" x14ac:dyDescent="0.3">
      <c r="A22" s="804" t="s">
        <v>301</v>
      </c>
    </row>
    <row r="23" spans="1:7" ht="14.4" customHeight="1" x14ac:dyDescent="0.3">
      <c r="A23" s="805" t="s">
        <v>2487</v>
      </c>
    </row>
    <row r="24" spans="1:7" ht="14.4" customHeight="1" x14ac:dyDescent="0.3">
      <c r="A24" s="804" t="s">
        <v>3960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4038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1251.5</v>
      </c>
      <c r="H3" s="208">
        <f t="shared" si="0"/>
        <v>124206.84</v>
      </c>
      <c r="I3" s="78"/>
      <c r="J3" s="78"/>
      <c r="K3" s="208">
        <f t="shared" si="0"/>
        <v>1373.7</v>
      </c>
      <c r="L3" s="208">
        <f t="shared" si="0"/>
        <v>142590.74</v>
      </c>
      <c r="M3" s="78"/>
      <c r="N3" s="78"/>
      <c r="O3" s="208">
        <f t="shared" si="0"/>
        <v>1684.02</v>
      </c>
      <c r="P3" s="208">
        <f t="shared" si="0"/>
        <v>166151.07</v>
      </c>
      <c r="Q3" s="79">
        <f>IF(L3=0,0,P3/L3)</f>
        <v>1.1652304350198339</v>
      </c>
      <c r="R3" s="209">
        <f>IF(O3=0,0,P3/O3)</f>
        <v>98.663359104998761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/>
      <c r="B6" s="825" t="s">
        <v>3969</v>
      </c>
      <c r="C6" s="825" t="s">
        <v>586</v>
      </c>
      <c r="D6" s="825" t="s">
        <v>3970</v>
      </c>
      <c r="E6" s="825" t="s">
        <v>3971</v>
      </c>
      <c r="F6" s="825" t="s">
        <v>3972</v>
      </c>
      <c r="G6" s="225"/>
      <c r="H6" s="225"/>
      <c r="I6" s="825"/>
      <c r="J6" s="825"/>
      <c r="K6" s="225">
        <v>10</v>
      </c>
      <c r="L6" s="225">
        <v>370</v>
      </c>
      <c r="M6" s="825">
        <v>1</v>
      </c>
      <c r="N6" s="825">
        <v>37</v>
      </c>
      <c r="O6" s="225"/>
      <c r="P6" s="225"/>
      <c r="Q6" s="830"/>
      <c r="R6" s="848"/>
    </row>
    <row r="7" spans="1:18" ht="14.4" customHeight="1" x14ac:dyDescent="0.3">
      <c r="A7" s="831" t="s">
        <v>3973</v>
      </c>
      <c r="B7" s="832" t="s">
        <v>3974</v>
      </c>
      <c r="C7" s="832" t="s">
        <v>583</v>
      </c>
      <c r="D7" s="832" t="s">
        <v>3975</v>
      </c>
      <c r="E7" s="832" t="s">
        <v>3976</v>
      </c>
      <c r="F7" s="832" t="s">
        <v>1045</v>
      </c>
      <c r="G7" s="849">
        <v>8</v>
      </c>
      <c r="H7" s="849">
        <v>866</v>
      </c>
      <c r="I7" s="832">
        <v>2.8571428571428568</v>
      </c>
      <c r="J7" s="832">
        <v>108.25</v>
      </c>
      <c r="K7" s="849">
        <v>2.8</v>
      </c>
      <c r="L7" s="849">
        <v>303.10000000000002</v>
      </c>
      <c r="M7" s="832">
        <v>1</v>
      </c>
      <c r="N7" s="832">
        <v>108.25000000000001</v>
      </c>
      <c r="O7" s="849">
        <v>3.6</v>
      </c>
      <c r="P7" s="849">
        <v>391.86</v>
      </c>
      <c r="Q7" s="837">
        <v>1.2928406466512701</v>
      </c>
      <c r="R7" s="850">
        <v>108.85</v>
      </c>
    </row>
    <row r="8" spans="1:18" ht="14.4" customHeight="1" x14ac:dyDescent="0.3">
      <c r="A8" s="831" t="s">
        <v>3973</v>
      </c>
      <c r="B8" s="832" t="s">
        <v>3974</v>
      </c>
      <c r="C8" s="832" t="s">
        <v>583</v>
      </c>
      <c r="D8" s="832" t="s">
        <v>3975</v>
      </c>
      <c r="E8" s="832" t="s">
        <v>3977</v>
      </c>
      <c r="F8" s="832" t="s">
        <v>1110</v>
      </c>
      <c r="G8" s="849">
        <v>1</v>
      </c>
      <c r="H8" s="849">
        <v>61.4</v>
      </c>
      <c r="I8" s="832"/>
      <c r="J8" s="832">
        <v>61.4</v>
      </c>
      <c r="K8" s="849"/>
      <c r="L8" s="849"/>
      <c r="M8" s="832"/>
      <c r="N8" s="832"/>
      <c r="O8" s="849">
        <v>0.8</v>
      </c>
      <c r="P8" s="849">
        <v>40.480000000000004</v>
      </c>
      <c r="Q8" s="837"/>
      <c r="R8" s="850">
        <v>50.6</v>
      </c>
    </row>
    <row r="9" spans="1:18" ht="14.4" customHeight="1" x14ac:dyDescent="0.3">
      <c r="A9" s="831" t="s">
        <v>3973</v>
      </c>
      <c r="B9" s="832" t="s">
        <v>3974</v>
      </c>
      <c r="C9" s="832" t="s">
        <v>583</v>
      </c>
      <c r="D9" s="832" t="s">
        <v>3975</v>
      </c>
      <c r="E9" s="832" t="s">
        <v>3978</v>
      </c>
      <c r="F9" s="832" t="s">
        <v>1110</v>
      </c>
      <c r="G9" s="849">
        <v>2</v>
      </c>
      <c r="H9" s="849">
        <v>153.69999999999999</v>
      </c>
      <c r="I9" s="832"/>
      <c r="J9" s="832">
        <v>76.849999999999994</v>
      </c>
      <c r="K9" s="849"/>
      <c r="L9" s="849"/>
      <c r="M9" s="832"/>
      <c r="N9" s="832"/>
      <c r="O9" s="849">
        <v>1.8</v>
      </c>
      <c r="P9" s="849">
        <v>91.17</v>
      </c>
      <c r="Q9" s="837"/>
      <c r="R9" s="850">
        <v>50.65</v>
      </c>
    </row>
    <row r="10" spans="1:18" ht="14.4" customHeight="1" x14ac:dyDescent="0.3">
      <c r="A10" s="831" t="s">
        <v>3973</v>
      </c>
      <c r="B10" s="832" t="s">
        <v>3974</v>
      </c>
      <c r="C10" s="832" t="s">
        <v>583</v>
      </c>
      <c r="D10" s="832" t="s">
        <v>3975</v>
      </c>
      <c r="E10" s="832" t="s">
        <v>3979</v>
      </c>
      <c r="F10" s="832" t="s">
        <v>3980</v>
      </c>
      <c r="G10" s="849"/>
      <c r="H10" s="849"/>
      <c r="I10" s="832"/>
      <c r="J10" s="832"/>
      <c r="K10" s="849"/>
      <c r="L10" s="849"/>
      <c r="M10" s="832"/>
      <c r="N10" s="832"/>
      <c r="O10" s="849">
        <v>0.6</v>
      </c>
      <c r="P10" s="849">
        <v>28.26</v>
      </c>
      <c r="Q10" s="837"/>
      <c r="R10" s="850">
        <v>47.1</v>
      </c>
    </row>
    <row r="11" spans="1:18" ht="14.4" customHeight="1" x14ac:dyDescent="0.3">
      <c r="A11" s="831" t="s">
        <v>3973</v>
      </c>
      <c r="B11" s="832" t="s">
        <v>3974</v>
      </c>
      <c r="C11" s="832" t="s">
        <v>583</v>
      </c>
      <c r="D11" s="832" t="s">
        <v>3975</v>
      </c>
      <c r="E11" s="832" t="s">
        <v>3981</v>
      </c>
      <c r="F11" s="832" t="s">
        <v>3982</v>
      </c>
      <c r="G11" s="849">
        <v>20</v>
      </c>
      <c r="H11" s="849">
        <v>2088.8000000000002</v>
      </c>
      <c r="I11" s="832"/>
      <c r="J11" s="832">
        <v>104.44000000000001</v>
      </c>
      <c r="K11" s="849"/>
      <c r="L11" s="849"/>
      <c r="M11" s="832"/>
      <c r="N11" s="832"/>
      <c r="O11" s="849"/>
      <c r="P11" s="849"/>
      <c r="Q11" s="837"/>
      <c r="R11" s="850"/>
    </row>
    <row r="12" spans="1:18" ht="14.4" customHeight="1" x14ac:dyDescent="0.3">
      <c r="A12" s="831" t="s">
        <v>3973</v>
      </c>
      <c r="B12" s="832" t="s">
        <v>3974</v>
      </c>
      <c r="C12" s="832" t="s">
        <v>583</v>
      </c>
      <c r="D12" s="832" t="s">
        <v>3975</v>
      </c>
      <c r="E12" s="832" t="s">
        <v>3983</v>
      </c>
      <c r="F12" s="832" t="s">
        <v>3984</v>
      </c>
      <c r="G12" s="849"/>
      <c r="H12" s="849"/>
      <c r="I12" s="832"/>
      <c r="J12" s="832"/>
      <c r="K12" s="849"/>
      <c r="L12" s="849"/>
      <c r="M12" s="832"/>
      <c r="N12" s="832"/>
      <c r="O12" s="849">
        <v>1.05</v>
      </c>
      <c r="P12" s="849">
        <v>101.71000000000001</v>
      </c>
      <c r="Q12" s="837"/>
      <c r="R12" s="850">
        <v>96.866666666666674</v>
      </c>
    </row>
    <row r="13" spans="1:18" ht="14.4" customHeight="1" x14ac:dyDescent="0.3">
      <c r="A13" s="831" t="s">
        <v>3973</v>
      </c>
      <c r="B13" s="832" t="s">
        <v>3974</v>
      </c>
      <c r="C13" s="832" t="s">
        <v>583</v>
      </c>
      <c r="D13" s="832" t="s">
        <v>3970</v>
      </c>
      <c r="E13" s="832" t="s">
        <v>3985</v>
      </c>
      <c r="F13" s="832" t="s">
        <v>3986</v>
      </c>
      <c r="G13" s="849"/>
      <c r="H13" s="849"/>
      <c r="I13" s="832"/>
      <c r="J13" s="832"/>
      <c r="K13" s="849"/>
      <c r="L13" s="849"/>
      <c r="M13" s="832"/>
      <c r="N13" s="832"/>
      <c r="O13" s="849">
        <v>18</v>
      </c>
      <c r="P13" s="849">
        <v>2718</v>
      </c>
      <c r="Q13" s="837"/>
      <c r="R13" s="850">
        <v>151</v>
      </c>
    </row>
    <row r="14" spans="1:18" ht="14.4" customHeight="1" x14ac:dyDescent="0.3">
      <c r="A14" s="831" t="s">
        <v>3973</v>
      </c>
      <c r="B14" s="832" t="s">
        <v>3974</v>
      </c>
      <c r="C14" s="832" t="s">
        <v>583</v>
      </c>
      <c r="D14" s="832" t="s">
        <v>3970</v>
      </c>
      <c r="E14" s="832" t="s">
        <v>3971</v>
      </c>
      <c r="F14" s="832" t="s">
        <v>3972</v>
      </c>
      <c r="G14" s="849">
        <v>139</v>
      </c>
      <c r="H14" s="849">
        <v>5143</v>
      </c>
      <c r="I14" s="832">
        <v>0.98581560283687941</v>
      </c>
      <c r="J14" s="832">
        <v>37</v>
      </c>
      <c r="K14" s="849">
        <v>141</v>
      </c>
      <c r="L14" s="849">
        <v>5217</v>
      </c>
      <c r="M14" s="832">
        <v>1</v>
      </c>
      <c r="N14" s="832">
        <v>37</v>
      </c>
      <c r="O14" s="849">
        <v>163</v>
      </c>
      <c r="P14" s="849">
        <v>6194</v>
      </c>
      <c r="Q14" s="837">
        <v>1.1872723787617405</v>
      </c>
      <c r="R14" s="850">
        <v>38</v>
      </c>
    </row>
    <row r="15" spans="1:18" ht="14.4" customHeight="1" x14ac:dyDescent="0.3">
      <c r="A15" s="831" t="s">
        <v>3973</v>
      </c>
      <c r="B15" s="832" t="s">
        <v>3974</v>
      </c>
      <c r="C15" s="832" t="s">
        <v>583</v>
      </c>
      <c r="D15" s="832" t="s">
        <v>3970</v>
      </c>
      <c r="E15" s="832" t="s">
        <v>3987</v>
      </c>
      <c r="F15" s="832" t="s">
        <v>3988</v>
      </c>
      <c r="G15" s="849"/>
      <c r="H15" s="849"/>
      <c r="I15" s="832"/>
      <c r="J15" s="832"/>
      <c r="K15" s="849">
        <v>1</v>
      </c>
      <c r="L15" s="849">
        <v>5</v>
      </c>
      <c r="M15" s="832">
        <v>1</v>
      </c>
      <c r="N15" s="832">
        <v>5</v>
      </c>
      <c r="O15" s="849"/>
      <c r="P15" s="849"/>
      <c r="Q15" s="837"/>
      <c r="R15" s="850"/>
    </row>
    <row r="16" spans="1:18" ht="14.4" customHeight="1" x14ac:dyDescent="0.3">
      <c r="A16" s="831" t="s">
        <v>3973</v>
      </c>
      <c r="B16" s="832" t="s">
        <v>3974</v>
      </c>
      <c r="C16" s="832" t="s">
        <v>583</v>
      </c>
      <c r="D16" s="832" t="s">
        <v>3970</v>
      </c>
      <c r="E16" s="832" t="s">
        <v>3989</v>
      </c>
      <c r="F16" s="832" t="s">
        <v>3990</v>
      </c>
      <c r="G16" s="849"/>
      <c r="H16" s="849"/>
      <c r="I16" s="832"/>
      <c r="J16" s="832"/>
      <c r="K16" s="849"/>
      <c r="L16" s="849"/>
      <c r="M16" s="832"/>
      <c r="N16" s="832"/>
      <c r="O16" s="849">
        <v>1</v>
      </c>
      <c r="P16" s="849">
        <v>0</v>
      </c>
      <c r="Q16" s="837"/>
      <c r="R16" s="850">
        <v>0</v>
      </c>
    </row>
    <row r="17" spans="1:18" ht="14.4" customHeight="1" x14ac:dyDescent="0.3">
      <c r="A17" s="831" t="s">
        <v>3973</v>
      </c>
      <c r="B17" s="832" t="s">
        <v>3974</v>
      </c>
      <c r="C17" s="832" t="s">
        <v>583</v>
      </c>
      <c r="D17" s="832" t="s">
        <v>3970</v>
      </c>
      <c r="E17" s="832" t="s">
        <v>3991</v>
      </c>
      <c r="F17" s="832" t="s">
        <v>3992</v>
      </c>
      <c r="G17" s="849">
        <v>5</v>
      </c>
      <c r="H17" s="849">
        <v>2350</v>
      </c>
      <c r="I17" s="832">
        <v>0.22679019494306119</v>
      </c>
      <c r="J17" s="832">
        <v>470</v>
      </c>
      <c r="K17" s="849">
        <v>22</v>
      </c>
      <c r="L17" s="849">
        <v>10362</v>
      </c>
      <c r="M17" s="832">
        <v>1</v>
      </c>
      <c r="N17" s="832">
        <v>471</v>
      </c>
      <c r="O17" s="849">
        <v>14</v>
      </c>
      <c r="P17" s="849">
        <v>6636</v>
      </c>
      <c r="Q17" s="837">
        <v>0.64041690793283146</v>
      </c>
      <c r="R17" s="850">
        <v>474</v>
      </c>
    </row>
    <row r="18" spans="1:18" ht="14.4" customHeight="1" x14ac:dyDescent="0.3">
      <c r="A18" s="831" t="s">
        <v>3973</v>
      </c>
      <c r="B18" s="832" t="s">
        <v>3974</v>
      </c>
      <c r="C18" s="832" t="s">
        <v>583</v>
      </c>
      <c r="D18" s="832" t="s">
        <v>3970</v>
      </c>
      <c r="E18" s="832" t="s">
        <v>3993</v>
      </c>
      <c r="F18" s="832" t="s">
        <v>3994</v>
      </c>
      <c r="G18" s="849">
        <v>60</v>
      </c>
      <c r="H18" s="849">
        <v>2000</v>
      </c>
      <c r="I18" s="832">
        <v>0.59999880000240002</v>
      </c>
      <c r="J18" s="832">
        <v>33.333333333333336</v>
      </c>
      <c r="K18" s="849">
        <v>100</v>
      </c>
      <c r="L18" s="849">
        <v>3333.34</v>
      </c>
      <c r="M18" s="832">
        <v>1</v>
      </c>
      <c r="N18" s="832">
        <v>33.333400000000005</v>
      </c>
      <c r="O18" s="849">
        <v>88</v>
      </c>
      <c r="P18" s="849">
        <v>2933.34</v>
      </c>
      <c r="Q18" s="837">
        <v>0.88000023999952004</v>
      </c>
      <c r="R18" s="850">
        <v>33.333409090909093</v>
      </c>
    </row>
    <row r="19" spans="1:18" ht="14.4" customHeight="1" x14ac:dyDescent="0.3">
      <c r="A19" s="831" t="s">
        <v>3973</v>
      </c>
      <c r="B19" s="832" t="s">
        <v>3974</v>
      </c>
      <c r="C19" s="832" t="s">
        <v>583</v>
      </c>
      <c r="D19" s="832" t="s">
        <v>3970</v>
      </c>
      <c r="E19" s="832" t="s">
        <v>3995</v>
      </c>
      <c r="F19" s="832" t="s">
        <v>3996</v>
      </c>
      <c r="G19" s="849"/>
      <c r="H19" s="849"/>
      <c r="I19" s="832"/>
      <c r="J19" s="832"/>
      <c r="K19" s="849"/>
      <c r="L19" s="849"/>
      <c r="M19" s="832"/>
      <c r="N19" s="832"/>
      <c r="O19" s="849">
        <v>0</v>
      </c>
      <c r="P19" s="849">
        <v>0</v>
      </c>
      <c r="Q19" s="837"/>
      <c r="R19" s="850"/>
    </row>
    <row r="20" spans="1:18" ht="14.4" customHeight="1" x14ac:dyDescent="0.3">
      <c r="A20" s="831" t="s">
        <v>3973</v>
      </c>
      <c r="B20" s="832" t="s">
        <v>3974</v>
      </c>
      <c r="C20" s="832" t="s">
        <v>583</v>
      </c>
      <c r="D20" s="832" t="s">
        <v>3970</v>
      </c>
      <c r="E20" s="832" t="s">
        <v>3997</v>
      </c>
      <c r="F20" s="832" t="s">
        <v>3998</v>
      </c>
      <c r="G20" s="849">
        <v>54</v>
      </c>
      <c r="H20" s="849">
        <v>1998</v>
      </c>
      <c r="I20" s="832">
        <v>0.9642857142857143</v>
      </c>
      <c r="J20" s="832">
        <v>37</v>
      </c>
      <c r="K20" s="849">
        <v>56</v>
      </c>
      <c r="L20" s="849">
        <v>2072</v>
      </c>
      <c r="M20" s="832">
        <v>1</v>
      </c>
      <c r="N20" s="832">
        <v>37</v>
      </c>
      <c r="O20" s="849">
        <v>80</v>
      </c>
      <c r="P20" s="849">
        <v>3040</v>
      </c>
      <c r="Q20" s="837">
        <v>1.4671814671814671</v>
      </c>
      <c r="R20" s="850">
        <v>38</v>
      </c>
    </row>
    <row r="21" spans="1:18" ht="14.4" customHeight="1" x14ac:dyDescent="0.3">
      <c r="A21" s="831" t="s">
        <v>3973</v>
      </c>
      <c r="B21" s="832" t="s">
        <v>3974</v>
      </c>
      <c r="C21" s="832" t="s">
        <v>583</v>
      </c>
      <c r="D21" s="832" t="s">
        <v>3970</v>
      </c>
      <c r="E21" s="832" t="s">
        <v>3999</v>
      </c>
      <c r="F21" s="832" t="s">
        <v>4000</v>
      </c>
      <c r="G21" s="849">
        <v>22</v>
      </c>
      <c r="H21" s="849">
        <v>2926</v>
      </c>
      <c r="I21" s="832">
        <v>1.1000000000000001</v>
      </c>
      <c r="J21" s="832">
        <v>133</v>
      </c>
      <c r="K21" s="849">
        <v>20</v>
      </c>
      <c r="L21" s="849">
        <v>2660</v>
      </c>
      <c r="M21" s="832">
        <v>1</v>
      </c>
      <c r="N21" s="832">
        <v>133</v>
      </c>
      <c r="O21" s="849">
        <v>19</v>
      </c>
      <c r="P21" s="849">
        <v>2546</v>
      </c>
      <c r="Q21" s="837">
        <v>0.95714285714285718</v>
      </c>
      <c r="R21" s="850">
        <v>134</v>
      </c>
    </row>
    <row r="22" spans="1:18" ht="14.4" customHeight="1" x14ac:dyDescent="0.3">
      <c r="A22" s="831" t="s">
        <v>3973</v>
      </c>
      <c r="B22" s="832" t="s">
        <v>3974</v>
      </c>
      <c r="C22" s="832" t="s">
        <v>583</v>
      </c>
      <c r="D22" s="832" t="s">
        <v>3970</v>
      </c>
      <c r="E22" s="832" t="s">
        <v>4001</v>
      </c>
      <c r="F22" s="832" t="s">
        <v>4002</v>
      </c>
      <c r="G22" s="849">
        <v>1</v>
      </c>
      <c r="H22" s="849">
        <v>32</v>
      </c>
      <c r="I22" s="832"/>
      <c r="J22" s="832">
        <v>32</v>
      </c>
      <c r="K22" s="849"/>
      <c r="L22" s="849"/>
      <c r="M22" s="832"/>
      <c r="N22" s="832"/>
      <c r="O22" s="849"/>
      <c r="P22" s="849"/>
      <c r="Q22" s="837"/>
      <c r="R22" s="850"/>
    </row>
    <row r="23" spans="1:18" ht="14.4" customHeight="1" x14ac:dyDescent="0.3">
      <c r="A23" s="831" t="s">
        <v>3973</v>
      </c>
      <c r="B23" s="832" t="s">
        <v>3974</v>
      </c>
      <c r="C23" s="832" t="s">
        <v>583</v>
      </c>
      <c r="D23" s="832" t="s">
        <v>3970</v>
      </c>
      <c r="E23" s="832" t="s">
        <v>4003</v>
      </c>
      <c r="F23" s="832" t="s">
        <v>4004</v>
      </c>
      <c r="G23" s="849"/>
      <c r="H23" s="849"/>
      <c r="I23" s="832"/>
      <c r="J23" s="832"/>
      <c r="K23" s="849"/>
      <c r="L23" s="849"/>
      <c r="M23" s="832"/>
      <c r="N23" s="832"/>
      <c r="O23" s="849">
        <v>1</v>
      </c>
      <c r="P23" s="849">
        <v>707</v>
      </c>
      <c r="Q23" s="837"/>
      <c r="R23" s="850">
        <v>707</v>
      </c>
    </row>
    <row r="24" spans="1:18" ht="14.4" customHeight="1" x14ac:dyDescent="0.3">
      <c r="A24" s="831" t="s">
        <v>3973</v>
      </c>
      <c r="B24" s="832" t="s">
        <v>3974</v>
      </c>
      <c r="C24" s="832" t="s">
        <v>583</v>
      </c>
      <c r="D24" s="832" t="s">
        <v>3970</v>
      </c>
      <c r="E24" s="832" t="s">
        <v>4005</v>
      </c>
      <c r="F24" s="832" t="s">
        <v>4006</v>
      </c>
      <c r="G24" s="849">
        <v>51</v>
      </c>
      <c r="H24" s="849">
        <v>6732</v>
      </c>
      <c r="I24" s="832">
        <v>3.6428571428571428</v>
      </c>
      <c r="J24" s="832">
        <v>132</v>
      </c>
      <c r="K24" s="849">
        <v>14</v>
      </c>
      <c r="L24" s="849">
        <v>1848</v>
      </c>
      <c r="M24" s="832">
        <v>1</v>
      </c>
      <c r="N24" s="832">
        <v>132</v>
      </c>
      <c r="O24" s="849"/>
      <c r="P24" s="849"/>
      <c r="Q24" s="837"/>
      <c r="R24" s="850"/>
    </row>
    <row r="25" spans="1:18" ht="14.4" customHeight="1" x14ac:dyDescent="0.3">
      <c r="A25" s="831" t="s">
        <v>3973</v>
      </c>
      <c r="B25" s="832" t="s">
        <v>3974</v>
      </c>
      <c r="C25" s="832" t="s">
        <v>583</v>
      </c>
      <c r="D25" s="832" t="s">
        <v>3970</v>
      </c>
      <c r="E25" s="832" t="s">
        <v>4007</v>
      </c>
      <c r="F25" s="832" t="s">
        <v>4008</v>
      </c>
      <c r="G25" s="849">
        <v>55</v>
      </c>
      <c r="H25" s="849">
        <v>12925</v>
      </c>
      <c r="I25" s="832">
        <v>0.65198748991121869</v>
      </c>
      <c r="J25" s="832">
        <v>235</v>
      </c>
      <c r="K25" s="849">
        <v>84</v>
      </c>
      <c r="L25" s="849">
        <v>19824</v>
      </c>
      <c r="M25" s="832">
        <v>1</v>
      </c>
      <c r="N25" s="832">
        <v>236</v>
      </c>
      <c r="O25" s="849">
        <v>75</v>
      </c>
      <c r="P25" s="849">
        <v>17775</v>
      </c>
      <c r="Q25" s="837">
        <v>0.89664043583535114</v>
      </c>
      <c r="R25" s="850">
        <v>237</v>
      </c>
    </row>
    <row r="26" spans="1:18" ht="14.4" customHeight="1" x14ac:dyDescent="0.3">
      <c r="A26" s="831" t="s">
        <v>3973</v>
      </c>
      <c r="B26" s="832" t="s">
        <v>3974</v>
      </c>
      <c r="C26" s="832" t="s">
        <v>583</v>
      </c>
      <c r="D26" s="832" t="s">
        <v>3970</v>
      </c>
      <c r="E26" s="832" t="s">
        <v>4009</v>
      </c>
      <c r="F26" s="832" t="s">
        <v>4010</v>
      </c>
      <c r="G26" s="849"/>
      <c r="H26" s="849"/>
      <c r="I26" s="832"/>
      <c r="J26" s="832"/>
      <c r="K26" s="849">
        <v>1</v>
      </c>
      <c r="L26" s="849">
        <v>223</v>
      </c>
      <c r="M26" s="832">
        <v>1</v>
      </c>
      <c r="N26" s="832">
        <v>223</v>
      </c>
      <c r="O26" s="849"/>
      <c r="P26" s="849"/>
      <c r="Q26" s="837"/>
      <c r="R26" s="850"/>
    </row>
    <row r="27" spans="1:18" ht="14.4" customHeight="1" x14ac:dyDescent="0.3">
      <c r="A27" s="831" t="s">
        <v>3973</v>
      </c>
      <c r="B27" s="832" t="s">
        <v>3974</v>
      </c>
      <c r="C27" s="832" t="s">
        <v>583</v>
      </c>
      <c r="D27" s="832" t="s">
        <v>3970</v>
      </c>
      <c r="E27" s="832" t="s">
        <v>4011</v>
      </c>
      <c r="F27" s="832" t="s">
        <v>4012</v>
      </c>
      <c r="G27" s="849"/>
      <c r="H27" s="849"/>
      <c r="I27" s="832"/>
      <c r="J27" s="832"/>
      <c r="K27" s="849"/>
      <c r="L27" s="849"/>
      <c r="M27" s="832"/>
      <c r="N27" s="832"/>
      <c r="O27" s="849">
        <v>27</v>
      </c>
      <c r="P27" s="849">
        <v>1647</v>
      </c>
      <c r="Q27" s="837"/>
      <c r="R27" s="850">
        <v>61</v>
      </c>
    </row>
    <row r="28" spans="1:18" ht="14.4" customHeight="1" x14ac:dyDescent="0.3">
      <c r="A28" s="831" t="s">
        <v>3973</v>
      </c>
      <c r="B28" s="832" t="s">
        <v>3974</v>
      </c>
      <c r="C28" s="832" t="s">
        <v>583</v>
      </c>
      <c r="D28" s="832" t="s">
        <v>3970</v>
      </c>
      <c r="E28" s="832" t="s">
        <v>4013</v>
      </c>
      <c r="F28" s="832" t="s">
        <v>4014</v>
      </c>
      <c r="G28" s="849"/>
      <c r="H28" s="849"/>
      <c r="I28" s="832"/>
      <c r="J28" s="832"/>
      <c r="K28" s="849">
        <v>1</v>
      </c>
      <c r="L28" s="849">
        <v>178</v>
      </c>
      <c r="M28" s="832">
        <v>1</v>
      </c>
      <c r="N28" s="832">
        <v>178</v>
      </c>
      <c r="O28" s="849"/>
      <c r="P28" s="849"/>
      <c r="Q28" s="837"/>
      <c r="R28" s="850"/>
    </row>
    <row r="29" spans="1:18" ht="14.4" customHeight="1" x14ac:dyDescent="0.3">
      <c r="A29" s="831" t="s">
        <v>3973</v>
      </c>
      <c r="B29" s="832" t="s">
        <v>4015</v>
      </c>
      <c r="C29" s="832" t="s">
        <v>583</v>
      </c>
      <c r="D29" s="832" t="s">
        <v>3975</v>
      </c>
      <c r="E29" s="832" t="s">
        <v>3976</v>
      </c>
      <c r="F29" s="832" t="s">
        <v>1045</v>
      </c>
      <c r="G29" s="849">
        <v>36.4</v>
      </c>
      <c r="H29" s="849">
        <v>3940.34</v>
      </c>
      <c r="I29" s="832">
        <v>1.0282563425416094</v>
      </c>
      <c r="J29" s="832">
        <v>108.25109890109891</v>
      </c>
      <c r="K29" s="849">
        <v>35.4</v>
      </c>
      <c r="L29" s="849">
        <v>3832.0600000000004</v>
      </c>
      <c r="M29" s="832">
        <v>1</v>
      </c>
      <c r="N29" s="832">
        <v>108.25028248587572</v>
      </c>
      <c r="O29" s="849">
        <v>27.2</v>
      </c>
      <c r="P29" s="849">
        <v>2955.72</v>
      </c>
      <c r="Q29" s="837">
        <v>0.77131360156156203</v>
      </c>
      <c r="R29" s="850">
        <v>108.66617647058823</v>
      </c>
    </row>
    <row r="30" spans="1:18" ht="14.4" customHeight="1" x14ac:dyDescent="0.3">
      <c r="A30" s="831" t="s">
        <v>3973</v>
      </c>
      <c r="B30" s="832" t="s">
        <v>4015</v>
      </c>
      <c r="C30" s="832" t="s">
        <v>583</v>
      </c>
      <c r="D30" s="832" t="s">
        <v>3975</v>
      </c>
      <c r="E30" s="832" t="s">
        <v>3977</v>
      </c>
      <c r="F30" s="832" t="s">
        <v>1110</v>
      </c>
      <c r="G30" s="849">
        <v>13.200000000000001</v>
      </c>
      <c r="H30" s="849">
        <v>810.48</v>
      </c>
      <c r="I30" s="832">
        <v>0.94285714285714295</v>
      </c>
      <c r="J30" s="832">
        <v>61.4</v>
      </c>
      <c r="K30" s="849">
        <v>14.000000000000002</v>
      </c>
      <c r="L30" s="849">
        <v>859.59999999999991</v>
      </c>
      <c r="M30" s="832">
        <v>1</v>
      </c>
      <c r="N30" s="832">
        <v>61.399999999999984</v>
      </c>
      <c r="O30" s="849">
        <v>11.600000000000001</v>
      </c>
      <c r="P30" s="849">
        <v>587.82000000000005</v>
      </c>
      <c r="Q30" s="837">
        <v>0.68382968822708246</v>
      </c>
      <c r="R30" s="850">
        <v>50.67413793103448</v>
      </c>
    </row>
    <row r="31" spans="1:18" ht="14.4" customHeight="1" x14ac:dyDescent="0.3">
      <c r="A31" s="831" t="s">
        <v>3973</v>
      </c>
      <c r="B31" s="832" t="s">
        <v>4015</v>
      </c>
      <c r="C31" s="832" t="s">
        <v>583</v>
      </c>
      <c r="D31" s="832" t="s">
        <v>3975</v>
      </c>
      <c r="E31" s="832" t="s">
        <v>3978</v>
      </c>
      <c r="F31" s="832" t="s">
        <v>1110</v>
      </c>
      <c r="G31" s="849"/>
      <c r="H31" s="849"/>
      <c r="I31" s="832"/>
      <c r="J31" s="832"/>
      <c r="K31" s="849"/>
      <c r="L31" s="849"/>
      <c r="M31" s="832"/>
      <c r="N31" s="832"/>
      <c r="O31" s="849">
        <v>3.2</v>
      </c>
      <c r="P31" s="849">
        <v>162.07999999999998</v>
      </c>
      <c r="Q31" s="837"/>
      <c r="R31" s="850">
        <v>50.649999999999991</v>
      </c>
    </row>
    <row r="32" spans="1:18" ht="14.4" customHeight="1" x14ac:dyDescent="0.3">
      <c r="A32" s="831" t="s">
        <v>3973</v>
      </c>
      <c r="B32" s="832" t="s">
        <v>4015</v>
      </c>
      <c r="C32" s="832" t="s">
        <v>583</v>
      </c>
      <c r="D32" s="832" t="s">
        <v>3975</v>
      </c>
      <c r="E32" s="832" t="s">
        <v>4016</v>
      </c>
      <c r="F32" s="832" t="s">
        <v>1571</v>
      </c>
      <c r="G32" s="849"/>
      <c r="H32" s="849"/>
      <c r="I32" s="832"/>
      <c r="J32" s="832"/>
      <c r="K32" s="849"/>
      <c r="L32" s="849"/>
      <c r="M32" s="832"/>
      <c r="N32" s="832"/>
      <c r="O32" s="849">
        <v>6.3</v>
      </c>
      <c r="P32" s="849">
        <v>1115.0999999999999</v>
      </c>
      <c r="Q32" s="837"/>
      <c r="R32" s="850">
        <v>177</v>
      </c>
    </row>
    <row r="33" spans="1:18" ht="14.4" customHeight="1" x14ac:dyDescent="0.3">
      <c r="A33" s="831" t="s">
        <v>3973</v>
      </c>
      <c r="B33" s="832" t="s">
        <v>4015</v>
      </c>
      <c r="C33" s="832" t="s">
        <v>583</v>
      </c>
      <c r="D33" s="832" t="s">
        <v>3975</v>
      </c>
      <c r="E33" s="832" t="s">
        <v>3979</v>
      </c>
      <c r="F33" s="832" t="s">
        <v>3980</v>
      </c>
      <c r="G33" s="849"/>
      <c r="H33" s="849"/>
      <c r="I33" s="832"/>
      <c r="J33" s="832"/>
      <c r="K33" s="849">
        <v>1</v>
      </c>
      <c r="L33" s="849">
        <v>78</v>
      </c>
      <c r="M33" s="832">
        <v>1</v>
      </c>
      <c r="N33" s="832">
        <v>78</v>
      </c>
      <c r="O33" s="849"/>
      <c r="P33" s="849"/>
      <c r="Q33" s="837"/>
      <c r="R33" s="850"/>
    </row>
    <row r="34" spans="1:18" ht="14.4" customHeight="1" x14ac:dyDescent="0.3">
      <c r="A34" s="831" t="s">
        <v>3973</v>
      </c>
      <c r="B34" s="832" t="s">
        <v>4015</v>
      </c>
      <c r="C34" s="832" t="s">
        <v>583</v>
      </c>
      <c r="D34" s="832" t="s">
        <v>3975</v>
      </c>
      <c r="E34" s="832" t="s">
        <v>4017</v>
      </c>
      <c r="F34" s="832" t="s">
        <v>3984</v>
      </c>
      <c r="G34" s="849"/>
      <c r="H34" s="849"/>
      <c r="I34" s="832"/>
      <c r="J34" s="832"/>
      <c r="K34" s="849"/>
      <c r="L34" s="849"/>
      <c r="M34" s="832"/>
      <c r="N34" s="832"/>
      <c r="O34" s="849">
        <v>150</v>
      </c>
      <c r="P34" s="849">
        <v>365.99999999999989</v>
      </c>
      <c r="Q34" s="837"/>
      <c r="R34" s="850">
        <v>2.4399999999999991</v>
      </c>
    </row>
    <row r="35" spans="1:18" ht="14.4" customHeight="1" x14ac:dyDescent="0.3">
      <c r="A35" s="831" t="s">
        <v>3973</v>
      </c>
      <c r="B35" s="832" t="s">
        <v>4015</v>
      </c>
      <c r="C35" s="832" t="s">
        <v>583</v>
      </c>
      <c r="D35" s="832" t="s">
        <v>3975</v>
      </c>
      <c r="E35" s="832" t="s">
        <v>4018</v>
      </c>
      <c r="F35" s="832" t="s">
        <v>4019</v>
      </c>
      <c r="G35" s="849">
        <v>1.9</v>
      </c>
      <c r="H35" s="849">
        <v>2861.78</v>
      </c>
      <c r="I35" s="832">
        <v>3.8000000000000003</v>
      </c>
      <c r="J35" s="832">
        <v>1506.2000000000003</v>
      </c>
      <c r="K35" s="849">
        <v>0.5</v>
      </c>
      <c r="L35" s="849">
        <v>753.1</v>
      </c>
      <c r="M35" s="832">
        <v>1</v>
      </c>
      <c r="N35" s="832">
        <v>1506.2</v>
      </c>
      <c r="O35" s="849">
        <v>1</v>
      </c>
      <c r="P35" s="849">
        <v>1199.9000000000001</v>
      </c>
      <c r="Q35" s="837">
        <v>1.5932811047669633</v>
      </c>
      <c r="R35" s="850">
        <v>1199.9000000000001</v>
      </c>
    </row>
    <row r="36" spans="1:18" ht="14.4" customHeight="1" x14ac:dyDescent="0.3">
      <c r="A36" s="831" t="s">
        <v>3973</v>
      </c>
      <c r="B36" s="832" t="s">
        <v>4015</v>
      </c>
      <c r="C36" s="832" t="s">
        <v>583</v>
      </c>
      <c r="D36" s="832" t="s">
        <v>3975</v>
      </c>
      <c r="E36" s="832" t="s">
        <v>3981</v>
      </c>
      <c r="F36" s="832" t="s">
        <v>3982</v>
      </c>
      <c r="G36" s="849">
        <v>100</v>
      </c>
      <c r="H36" s="849">
        <v>10444</v>
      </c>
      <c r="I36" s="832">
        <v>0.6578947368421052</v>
      </c>
      <c r="J36" s="832">
        <v>104.44</v>
      </c>
      <c r="K36" s="849">
        <v>152</v>
      </c>
      <c r="L36" s="849">
        <v>15874.880000000001</v>
      </c>
      <c r="M36" s="832">
        <v>1</v>
      </c>
      <c r="N36" s="832">
        <v>104.44000000000001</v>
      </c>
      <c r="O36" s="849">
        <v>6</v>
      </c>
      <c r="P36" s="849">
        <v>626.64</v>
      </c>
      <c r="Q36" s="837">
        <v>3.9473684210526314E-2</v>
      </c>
      <c r="R36" s="850">
        <v>104.44</v>
      </c>
    </row>
    <row r="37" spans="1:18" ht="14.4" customHeight="1" x14ac:dyDescent="0.3">
      <c r="A37" s="831" t="s">
        <v>3973</v>
      </c>
      <c r="B37" s="832" t="s">
        <v>4015</v>
      </c>
      <c r="C37" s="832" t="s">
        <v>583</v>
      </c>
      <c r="D37" s="832" t="s">
        <v>3975</v>
      </c>
      <c r="E37" s="832" t="s">
        <v>4020</v>
      </c>
      <c r="F37" s="832" t="s">
        <v>3982</v>
      </c>
      <c r="G37" s="849"/>
      <c r="H37" s="849"/>
      <c r="I37" s="832"/>
      <c r="J37" s="832"/>
      <c r="K37" s="849"/>
      <c r="L37" s="849"/>
      <c r="M37" s="832"/>
      <c r="N37" s="832"/>
      <c r="O37" s="849">
        <v>12.899999999999999</v>
      </c>
      <c r="P37" s="849">
        <v>10227.11</v>
      </c>
      <c r="Q37" s="837"/>
      <c r="R37" s="850">
        <v>792.79922480620166</v>
      </c>
    </row>
    <row r="38" spans="1:18" ht="14.4" customHeight="1" x14ac:dyDescent="0.3">
      <c r="A38" s="831" t="s">
        <v>3973</v>
      </c>
      <c r="B38" s="832" t="s">
        <v>4015</v>
      </c>
      <c r="C38" s="832" t="s">
        <v>583</v>
      </c>
      <c r="D38" s="832" t="s">
        <v>3975</v>
      </c>
      <c r="E38" s="832" t="s">
        <v>3983</v>
      </c>
      <c r="F38" s="832" t="s">
        <v>3984</v>
      </c>
      <c r="G38" s="849"/>
      <c r="H38" s="849"/>
      <c r="I38" s="832"/>
      <c r="J38" s="832"/>
      <c r="K38" s="849"/>
      <c r="L38" s="849"/>
      <c r="M38" s="832"/>
      <c r="N38" s="832"/>
      <c r="O38" s="849">
        <v>0.91999999999999993</v>
      </c>
      <c r="P38" s="849">
        <v>85.14</v>
      </c>
      <c r="Q38" s="837"/>
      <c r="R38" s="850">
        <v>92.543478260869577</v>
      </c>
    </row>
    <row r="39" spans="1:18" ht="14.4" customHeight="1" x14ac:dyDescent="0.3">
      <c r="A39" s="831" t="s">
        <v>3973</v>
      </c>
      <c r="B39" s="832" t="s">
        <v>4015</v>
      </c>
      <c r="C39" s="832" t="s">
        <v>583</v>
      </c>
      <c r="D39" s="832" t="s">
        <v>3975</v>
      </c>
      <c r="E39" s="832" t="s">
        <v>4021</v>
      </c>
      <c r="F39" s="832" t="s">
        <v>3984</v>
      </c>
      <c r="G39" s="849"/>
      <c r="H39" s="849"/>
      <c r="I39" s="832"/>
      <c r="J39" s="832"/>
      <c r="K39" s="849"/>
      <c r="L39" s="849"/>
      <c r="M39" s="832"/>
      <c r="N39" s="832"/>
      <c r="O39" s="849">
        <v>0.05</v>
      </c>
      <c r="P39" s="849">
        <v>6.08</v>
      </c>
      <c r="Q39" s="837"/>
      <c r="R39" s="850">
        <v>121.6</v>
      </c>
    </row>
    <row r="40" spans="1:18" ht="14.4" customHeight="1" x14ac:dyDescent="0.3">
      <c r="A40" s="831" t="s">
        <v>3973</v>
      </c>
      <c r="B40" s="832" t="s">
        <v>4015</v>
      </c>
      <c r="C40" s="832" t="s">
        <v>583</v>
      </c>
      <c r="D40" s="832" t="s">
        <v>3970</v>
      </c>
      <c r="E40" s="832" t="s">
        <v>4022</v>
      </c>
      <c r="F40" s="832" t="s">
        <v>4023</v>
      </c>
      <c r="G40" s="849">
        <v>46</v>
      </c>
      <c r="H40" s="849">
        <v>5612</v>
      </c>
      <c r="I40" s="832">
        <v>1.1499999999999999</v>
      </c>
      <c r="J40" s="832">
        <v>122</v>
      </c>
      <c r="K40" s="849">
        <v>40</v>
      </c>
      <c r="L40" s="849">
        <v>4880</v>
      </c>
      <c r="M40" s="832">
        <v>1</v>
      </c>
      <c r="N40" s="832">
        <v>122</v>
      </c>
      <c r="O40" s="849">
        <v>53</v>
      </c>
      <c r="P40" s="849">
        <v>6466</v>
      </c>
      <c r="Q40" s="837">
        <v>1.325</v>
      </c>
      <c r="R40" s="850">
        <v>122</v>
      </c>
    </row>
    <row r="41" spans="1:18" ht="14.4" customHeight="1" x14ac:dyDescent="0.3">
      <c r="A41" s="831" t="s">
        <v>3973</v>
      </c>
      <c r="B41" s="832" t="s">
        <v>4015</v>
      </c>
      <c r="C41" s="832" t="s">
        <v>583</v>
      </c>
      <c r="D41" s="832" t="s">
        <v>3970</v>
      </c>
      <c r="E41" s="832" t="s">
        <v>3985</v>
      </c>
      <c r="F41" s="832" t="s">
        <v>3986</v>
      </c>
      <c r="G41" s="849"/>
      <c r="H41" s="849"/>
      <c r="I41" s="832"/>
      <c r="J41" s="832"/>
      <c r="K41" s="849"/>
      <c r="L41" s="849"/>
      <c r="M41" s="832"/>
      <c r="N41" s="832"/>
      <c r="O41" s="849">
        <v>108</v>
      </c>
      <c r="P41" s="849">
        <v>16308</v>
      </c>
      <c r="Q41" s="837"/>
      <c r="R41" s="850">
        <v>151</v>
      </c>
    </row>
    <row r="42" spans="1:18" ht="14.4" customHeight="1" x14ac:dyDescent="0.3">
      <c r="A42" s="831" t="s">
        <v>3973</v>
      </c>
      <c r="B42" s="832" t="s">
        <v>4015</v>
      </c>
      <c r="C42" s="832" t="s">
        <v>583</v>
      </c>
      <c r="D42" s="832" t="s">
        <v>3970</v>
      </c>
      <c r="E42" s="832" t="s">
        <v>4024</v>
      </c>
      <c r="F42" s="832" t="s">
        <v>4025</v>
      </c>
      <c r="G42" s="849"/>
      <c r="H42" s="849"/>
      <c r="I42" s="832"/>
      <c r="J42" s="832"/>
      <c r="K42" s="849"/>
      <c r="L42" s="849"/>
      <c r="M42" s="832"/>
      <c r="N42" s="832"/>
      <c r="O42" s="849">
        <v>2</v>
      </c>
      <c r="P42" s="849">
        <v>398</v>
      </c>
      <c r="Q42" s="837"/>
      <c r="R42" s="850">
        <v>199</v>
      </c>
    </row>
    <row r="43" spans="1:18" ht="14.4" customHeight="1" x14ac:dyDescent="0.3">
      <c r="A43" s="831" t="s">
        <v>3973</v>
      </c>
      <c r="B43" s="832" t="s">
        <v>4015</v>
      </c>
      <c r="C43" s="832" t="s">
        <v>583</v>
      </c>
      <c r="D43" s="832" t="s">
        <v>3970</v>
      </c>
      <c r="E43" s="832" t="s">
        <v>4026</v>
      </c>
      <c r="F43" s="832" t="s">
        <v>4027</v>
      </c>
      <c r="G43" s="849">
        <v>6</v>
      </c>
      <c r="H43" s="849">
        <v>498</v>
      </c>
      <c r="I43" s="832">
        <v>0.5</v>
      </c>
      <c r="J43" s="832">
        <v>83</v>
      </c>
      <c r="K43" s="849">
        <v>12</v>
      </c>
      <c r="L43" s="849">
        <v>996</v>
      </c>
      <c r="M43" s="832">
        <v>1</v>
      </c>
      <c r="N43" s="832">
        <v>83</v>
      </c>
      <c r="O43" s="849">
        <v>10</v>
      </c>
      <c r="P43" s="849">
        <v>840</v>
      </c>
      <c r="Q43" s="837">
        <v>0.84337349397590367</v>
      </c>
      <c r="R43" s="850">
        <v>84</v>
      </c>
    </row>
    <row r="44" spans="1:18" ht="14.4" customHeight="1" x14ac:dyDescent="0.3">
      <c r="A44" s="831" t="s">
        <v>3973</v>
      </c>
      <c r="B44" s="832" t="s">
        <v>4015</v>
      </c>
      <c r="C44" s="832" t="s">
        <v>583</v>
      </c>
      <c r="D44" s="832" t="s">
        <v>3970</v>
      </c>
      <c r="E44" s="832" t="s">
        <v>4028</v>
      </c>
      <c r="F44" s="832" t="s">
        <v>4029</v>
      </c>
      <c r="G44" s="849"/>
      <c r="H44" s="849"/>
      <c r="I44" s="832"/>
      <c r="J44" s="832"/>
      <c r="K44" s="849"/>
      <c r="L44" s="849"/>
      <c r="M44" s="832"/>
      <c r="N44" s="832"/>
      <c r="O44" s="849">
        <v>2</v>
      </c>
      <c r="P44" s="849">
        <v>214</v>
      </c>
      <c r="Q44" s="837"/>
      <c r="R44" s="850">
        <v>107</v>
      </c>
    </row>
    <row r="45" spans="1:18" ht="14.4" customHeight="1" x14ac:dyDescent="0.3">
      <c r="A45" s="831" t="s">
        <v>3973</v>
      </c>
      <c r="B45" s="832" t="s">
        <v>4015</v>
      </c>
      <c r="C45" s="832" t="s">
        <v>583</v>
      </c>
      <c r="D45" s="832" t="s">
        <v>3970</v>
      </c>
      <c r="E45" s="832" t="s">
        <v>3971</v>
      </c>
      <c r="F45" s="832" t="s">
        <v>3972</v>
      </c>
      <c r="G45" s="849">
        <v>157</v>
      </c>
      <c r="H45" s="849">
        <v>5809</v>
      </c>
      <c r="I45" s="832">
        <v>0.94578313253012047</v>
      </c>
      <c r="J45" s="832">
        <v>37</v>
      </c>
      <c r="K45" s="849">
        <v>166</v>
      </c>
      <c r="L45" s="849">
        <v>6142</v>
      </c>
      <c r="M45" s="832">
        <v>1</v>
      </c>
      <c r="N45" s="832">
        <v>37</v>
      </c>
      <c r="O45" s="849">
        <v>193</v>
      </c>
      <c r="P45" s="849">
        <v>7334</v>
      </c>
      <c r="Q45" s="837">
        <v>1.1940735916639531</v>
      </c>
      <c r="R45" s="850">
        <v>38</v>
      </c>
    </row>
    <row r="46" spans="1:18" ht="14.4" customHeight="1" x14ac:dyDescent="0.3">
      <c r="A46" s="831" t="s">
        <v>3973</v>
      </c>
      <c r="B46" s="832" t="s">
        <v>4015</v>
      </c>
      <c r="C46" s="832" t="s">
        <v>583</v>
      </c>
      <c r="D46" s="832" t="s">
        <v>3970</v>
      </c>
      <c r="E46" s="832" t="s">
        <v>4030</v>
      </c>
      <c r="F46" s="832" t="s">
        <v>4031</v>
      </c>
      <c r="G46" s="849"/>
      <c r="H46" s="849"/>
      <c r="I46" s="832"/>
      <c r="J46" s="832"/>
      <c r="K46" s="849">
        <v>1</v>
      </c>
      <c r="L46" s="849">
        <v>5</v>
      </c>
      <c r="M46" s="832">
        <v>1</v>
      </c>
      <c r="N46" s="832">
        <v>5</v>
      </c>
      <c r="O46" s="849"/>
      <c r="P46" s="849"/>
      <c r="Q46" s="837"/>
      <c r="R46" s="850"/>
    </row>
    <row r="47" spans="1:18" ht="14.4" customHeight="1" x14ac:dyDescent="0.3">
      <c r="A47" s="831" t="s">
        <v>3973</v>
      </c>
      <c r="B47" s="832" t="s">
        <v>4015</v>
      </c>
      <c r="C47" s="832" t="s">
        <v>583</v>
      </c>
      <c r="D47" s="832" t="s">
        <v>3970</v>
      </c>
      <c r="E47" s="832" t="s">
        <v>3987</v>
      </c>
      <c r="F47" s="832" t="s">
        <v>3988</v>
      </c>
      <c r="G47" s="849"/>
      <c r="H47" s="849"/>
      <c r="I47" s="832"/>
      <c r="J47" s="832"/>
      <c r="K47" s="849"/>
      <c r="L47" s="849"/>
      <c r="M47" s="832"/>
      <c r="N47" s="832"/>
      <c r="O47" s="849">
        <v>1</v>
      </c>
      <c r="P47" s="849">
        <v>5</v>
      </c>
      <c r="Q47" s="837"/>
      <c r="R47" s="850">
        <v>5</v>
      </c>
    </row>
    <row r="48" spans="1:18" ht="14.4" customHeight="1" x14ac:dyDescent="0.3">
      <c r="A48" s="831" t="s">
        <v>3973</v>
      </c>
      <c r="B48" s="832" t="s">
        <v>4015</v>
      </c>
      <c r="C48" s="832" t="s">
        <v>583</v>
      </c>
      <c r="D48" s="832" t="s">
        <v>3970</v>
      </c>
      <c r="E48" s="832" t="s">
        <v>4032</v>
      </c>
      <c r="F48" s="832" t="s">
        <v>4033</v>
      </c>
      <c r="G48" s="849"/>
      <c r="H48" s="849"/>
      <c r="I48" s="832"/>
      <c r="J48" s="832"/>
      <c r="K48" s="849">
        <v>8</v>
      </c>
      <c r="L48" s="849">
        <v>5616</v>
      </c>
      <c r="M48" s="832">
        <v>1</v>
      </c>
      <c r="N48" s="832">
        <v>702</v>
      </c>
      <c r="O48" s="849">
        <v>2</v>
      </c>
      <c r="P48" s="849">
        <v>1414</v>
      </c>
      <c r="Q48" s="837">
        <v>0.25178062678062679</v>
      </c>
      <c r="R48" s="850">
        <v>707</v>
      </c>
    </row>
    <row r="49" spans="1:18" ht="14.4" customHeight="1" x14ac:dyDescent="0.3">
      <c r="A49" s="831" t="s">
        <v>3973</v>
      </c>
      <c r="B49" s="832" t="s">
        <v>4015</v>
      </c>
      <c r="C49" s="832" t="s">
        <v>583</v>
      </c>
      <c r="D49" s="832" t="s">
        <v>3970</v>
      </c>
      <c r="E49" s="832" t="s">
        <v>4034</v>
      </c>
      <c r="F49" s="832" t="s">
        <v>4035</v>
      </c>
      <c r="G49" s="849">
        <v>7</v>
      </c>
      <c r="H49" s="849">
        <v>3108</v>
      </c>
      <c r="I49" s="832">
        <v>1.3968539325842697</v>
      </c>
      <c r="J49" s="832">
        <v>444</v>
      </c>
      <c r="K49" s="849">
        <v>5</v>
      </c>
      <c r="L49" s="849">
        <v>2225</v>
      </c>
      <c r="M49" s="832">
        <v>1</v>
      </c>
      <c r="N49" s="832">
        <v>445</v>
      </c>
      <c r="O49" s="849">
        <v>9</v>
      </c>
      <c r="P49" s="849">
        <v>4050</v>
      </c>
      <c r="Q49" s="837">
        <v>1.8202247191011236</v>
      </c>
      <c r="R49" s="850">
        <v>450</v>
      </c>
    </row>
    <row r="50" spans="1:18" ht="14.4" customHeight="1" x14ac:dyDescent="0.3">
      <c r="A50" s="831" t="s">
        <v>3973</v>
      </c>
      <c r="B50" s="832" t="s">
        <v>4015</v>
      </c>
      <c r="C50" s="832" t="s">
        <v>583</v>
      </c>
      <c r="D50" s="832" t="s">
        <v>3970</v>
      </c>
      <c r="E50" s="832" t="s">
        <v>4036</v>
      </c>
      <c r="F50" s="832" t="s">
        <v>4037</v>
      </c>
      <c r="G50" s="849">
        <v>10</v>
      </c>
      <c r="H50" s="849">
        <v>2230</v>
      </c>
      <c r="I50" s="832">
        <v>1</v>
      </c>
      <c r="J50" s="832">
        <v>223</v>
      </c>
      <c r="K50" s="849">
        <v>10</v>
      </c>
      <c r="L50" s="849">
        <v>2230</v>
      </c>
      <c r="M50" s="832">
        <v>1</v>
      </c>
      <c r="N50" s="832">
        <v>223</v>
      </c>
      <c r="O50" s="849">
        <v>17</v>
      </c>
      <c r="P50" s="849">
        <v>3842</v>
      </c>
      <c r="Q50" s="837">
        <v>1.7228699551569506</v>
      </c>
      <c r="R50" s="850">
        <v>226</v>
      </c>
    </row>
    <row r="51" spans="1:18" ht="14.4" customHeight="1" x14ac:dyDescent="0.3">
      <c r="A51" s="831" t="s">
        <v>3973</v>
      </c>
      <c r="B51" s="832" t="s">
        <v>4015</v>
      </c>
      <c r="C51" s="832" t="s">
        <v>583</v>
      </c>
      <c r="D51" s="832" t="s">
        <v>3970</v>
      </c>
      <c r="E51" s="832" t="s">
        <v>3991</v>
      </c>
      <c r="F51" s="832" t="s">
        <v>3992</v>
      </c>
      <c r="G51" s="849"/>
      <c r="H51" s="849"/>
      <c r="I51" s="832"/>
      <c r="J51" s="832"/>
      <c r="K51" s="849"/>
      <c r="L51" s="849"/>
      <c r="M51" s="832"/>
      <c r="N51" s="832"/>
      <c r="O51" s="849">
        <v>1</v>
      </c>
      <c r="P51" s="849">
        <v>474</v>
      </c>
      <c r="Q51" s="837"/>
      <c r="R51" s="850">
        <v>474</v>
      </c>
    </row>
    <row r="52" spans="1:18" ht="14.4" customHeight="1" x14ac:dyDescent="0.3">
      <c r="A52" s="831" t="s">
        <v>3973</v>
      </c>
      <c r="B52" s="832" t="s">
        <v>4015</v>
      </c>
      <c r="C52" s="832" t="s">
        <v>583</v>
      </c>
      <c r="D52" s="832" t="s">
        <v>3970</v>
      </c>
      <c r="E52" s="832" t="s">
        <v>3993</v>
      </c>
      <c r="F52" s="832" t="s">
        <v>3994</v>
      </c>
      <c r="G52" s="849">
        <v>82</v>
      </c>
      <c r="H52" s="849">
        <v>2733.3399999999997</v>
      </c>
      <c r="I52" s="832">
        <v>0.76635844179147994</v>
      </c>
      <c r="J52" s="832">
        <v>33.333414634146337</v>
      </c>
      <c r="K52" s="849">
        <v>107</v>
      </c>
      <c r="L52" s="849">
        <v>3566.66</v>
      </c>
      <c r="M52" s="832">
        <v>1</v>
      </c>
      <c r="N52" s="832">
        <v>33.33327102803738</v>
      </c>
      <c r="O52" s="849">
        <v>194</v>
      </c>
      <c r="P52" s="849">
        <v>6466.66</v>
      </c>
      <c r="Q52" s="837">
        <v>1.8130856319357607</v>
      </c>
      <c r="R52" s="850">
        <v>33.333298969072167</v>
      </c>
    </row>
    <row r="53" spans="1:18" ht="14.4" customHeight="1" x14ac:dyDescent="0.3">
      <c r="A53" s="831" t="s">
        <v>3973</v>
      </c>
      <c r="B53" s="832" t="s">
        <v>4015</v>
      </c>
      <c r="C53" s="832" t="s">
        <v>583</v>
      </c>
      <c r="D53" s="832" t="s">
        <v>3970</v>
      </c>
      <c r="E53" s="832" t="s">
        <v>3995</v>
      </c>
      <c r="F53" s="832" t="s">
        <v>3996</v>
      </c>
      <c r="G53" s="849">
        <v>17</v>
      </c>
      <c r="H53" s="849">
        <v>6035</v>
      </c>
      <c r="I53" s="832">
        <v>0.77272727272727271</v>
      </c>
      <c r="J53" s="832">
        <v>355</v>
      </c>
      <c r="K53" s="849">
        <v>22</v>
      </c>
      <c r="L53" s="849">
        <v>7810</v>
      </c>
      <c r="M53" s="832">
        <v>1</v>
      </c>
      <c r="N53" s="832">
        <v>355</v>
      </c>
      <c r="O53" s="849">
        <v>43</v>
      </c>
      <c r="P53" s="849">
        <v>15394</v>
      </c>
      <c r="Q53" s="837">
        <v>1.9710627400768246</v>
      </c>
      <c r="R53" s="850">
        <v>358</v>
      </c>
    </row>
    <row r="54" spans="1:18" ht="14.4" customHeight="1" x14ac:dyDescent="0.3">
      <c r="A54" s="831" t="s">
        <v>3973</v>
      </c>
      <c r="B54" s="832" t="s">
        <v>4015</v>
      </c>
      <c r="C54" s="832" t="s">
        <v>583</v>
      </c>
      <c r="D54" s="832" t="s">
        <v>3970</v>
      </c>
      <c r="E54" s="832" t="s">
        <v>3997</v>
      </c>
      <c r="F54" s="832" t="s">
        <v>3998</v>
      </c>
      <c r="G54" s="849">
        <v>71</v>
      </c>
      <c r="H54" s="849">
        <v>2627</v>
      </c>
      <c r="I54" s="832">
        <v>0.92207792207792205</v>
      </c>
      <c r="J54" s="832">
        <v>37</v>
      </c>
      <c r="K54" s="849">
        <v>77</v>
      </c>
      <c r="L54" s="849">
        <v>2849</v>
      </c>
      <c r="M54" s="832">
        <v>1</v>
      </c>
      <c r="N54" s="832">
        <v>37</v>
      </c>
      <c r="O54" s="849">
        <v>95</v>
      </c>
      <c r="P54" s="849">
        <v>3610</v>
      </c>
      <c r="Q54" s="837">
        <v>1.2671112671112672</v>
      </c>
      <c r="R54" s="850">
        <v>38</v>
      </c>
    </row>
    <row r="55" spans="1:18" ht="14.4" customHeight="1" x14ac:dyDescent="0.3">
      <c r="A55" s="831" t="s">
        <v>3973</v>
      </c>
      <c r="B55" s="832" t="s">
        <v>4015</v>
      </c>
      <c r="C55" s="832" t="s">
        <v>583</v>
      </c>
      <c r="D55" s="832" t="s">
        <v>3970</v>
      </c>
      <c r="E55" s="832" t="s">
        <v>4001</v>
      </c>
      <c r="F55" s="832" t="s">
        <v>4002</v>
      </c>
      <c r="G55" s="849">
        <v>5</v>
      </c>
      <c r="H55" s="849">
        <v>160</v>
      </c>
      <c r="I55" s="832">
        <v>0.83333333333333337</v>
      </c>
      <c r="J55" s="832">
        <v>32</v>
      </c>
      <c r="K55" s="849">
        <v>6</v>
      </c>
      <c r="L55" s="849">
        <v>192</v>
      </c>
      <c r="M55" s="832">
        <v>1</v>
      </c>
      <c r="N55" s="832">
        <v>32</v>
      </c>
      <c r="O55" s="849"/>
      <c r="P55" s="849"/>
      <c r="Q55" s="837"/>
      <c r="R55" s="850"/>
    </row>
    <row r="56" spans="1:18" ht="14.4" customHeight="1" x14ac:dyDescent="0.3">
      <c r="A56" s="831" t="s">
        <v>3973</v>
      </c>
      <c r="B56" s="832" t="s">
        <v>4015</v>
      </c>
      <c r="C56" s="832" t="s">
        <v>583</v>
      </c>
      <c r="D56" s="832" t="s">
        <v>3970</v>
      </c>
      <c r="E56" s="832" t="s">
        <v>4005</v>
      </c>
      <c r="F56" s="832" t="s">
        <v>4006</v>
      </c>
      <c r="G56" s="849">
        <v>215</v>
      </c>
      <c r="H56" s="849">
        <v>28380</v>
      </c>
      <c r="I56" s="832">
        <v>1.174863387978142</v>
      </c>
      <c r="J56" s="832">
        <v>132</v>
      </c>
      <c r="K56" s="849">
        <v>183</v>
      </c>
      <c r="L56" s="849">
        <v>24156</v>
      </c>
      <c r="M56" s="832">
        <v>1</v>
      </c>
      <c r="N56" s="832">
        <v>132</v>
      </c>
      <c r="O56" s="849">
        <v>66</v>
      </c>
      <c r="P56" s="849">
        <v>8910</v>
      </c>
      <c r="Q56" s="837">
        <v>0.36885245901639346</v>
      </c>
      <c r="R56" s="850">
        <v>135</v>
      </c>
    </row>
    <row r="57" spans="1:18" ht="14.4" customHeight="1" x14ac:dyDescent="0.3">
      <c r="A57" s="831" t="s">
        <v>3973</v>
      </c>
      <c r="B57" s="832" t="s">
        <v>4015</v>
      </c>
      <c r="C57" s="832" t="s">
        <v>583</v>
      </c>
      <c r="D57" s="832" t="s">
        <v>3970</v>
      </c>
      <c r="E57" s="832" t="s">
        <v>4007</v>
      </c>
      <c r="F57" s="832" t="s">
        <v>4008</v>
      </c>
      <c r="G57" s="849"/>
      <c r="H57" s="849"/>
      <c r="I57" s="832"/>
      <c r="J57" s="832"/>
      <c r="K57" s="849"/>
      <c r="L57" s="849"/>
      <c r="M57" s="832"/>
      <c r="N57" s="832"/>
      <c r="O57" s="849">
        <v>1</v>
      </c>
      <c r="P57" s="849">
        <v>237</v>
      </c>
      <c r="Q57" s="837"/>
      <c r="R57" s="850">
        <v>237</v>
      </c>
    </row>
    <row r="58" spans="1:18" ht="14.4" customHeight="1" x14ac:dyDescent="0.3">
      <c r="A58" s="831" t="s">
        <v>3973</v>
      </c>
      <c r="B58" s="832" t="s">
        <v>4015</v>
      </c>
      <c r="C58" s="832" t="s">
        <v>583</v>
      </c>
      <c r="D58" s="832" t="s">
        <v>3970</v>
      </c>
      <c r="E58" s="832" t="s">
        <v>4009</v>
      </c>
      <c r="F58" s="832" t="s">
        <v>4010</v>
      </c>
      <c r="G58" s="849"/>
      <c r="H58" s="849"/>
      <c r="I58" s="832"/>
      <c r="J58" s="832"/>
      <c r="K58" s="849">
        <v>3</v>
      </c>
      <c r="L58" s="849">
        <v>669</v>
      </c>
      <c r="M58" s="832">
        <v>1</v>
      </c>
      <c r="N58" s="832">
        <v>223</v>
      </c>
      <c r="O58" s="849">
        <v>1</v>
      </c>
      <c r="P58" s="849">
        <v>226</v>
      </c>
      <c r="Q58" s="837">
        <v>0.33781763826606875</v>
      </c>
      <c r="R58" s="850">
        <v>226</v>
      </c>
    </row>
    <row r="59" spans="1:18" ht="14.4" customHeight="1" x14ac:dyDescent="0.3">
      <c r="A59" s="831" t="s">
        <v>3973</v>
      </c>
      <c r="B59" s="832" t="s">
        <v>4015</v>
      </c>
      <c r="C59" s="832" t="s">
        <v>583</v>
      </c>
      <c r="D59" s="832" t="s">
        <v>3970</v>
      </c>
      <c r="E59" s="832" t="s">
        <v>4011</v>
      </c>
      <c r="F59" s="832" t="s">
        <v>4012</v>
      </c>
      <c r="G59" s="849"/>
      <c r="H59" s="849"/>
      <c r="I59" s="832"/>
      <c r="J59" s="832"/>
      <c r="K59" s="849"/>
      <c r="L59" s="849"/>
      <c r="M59" s="832"/>
      <c r="N59" s="832"/>
      <c r="O59" s="849">
        <v>27</v>
      </c>
      <c r="P59" s="849">
        <v>1647</v>
      </c>
      <c r="Q59" s="837"/>
      <c r="R59" s="850">
        <v>61</v>
      </c>
    </row>
    <row r="60" spans="1:18" ht="14.4" customHeight="1" x14ac:dyDescent="0.3">
      <c r="A60" s="831" t="s">
        <v>3973</v>
      </c>
      <c r="B60" s="832" t="s">
        <v>4015</v>
      </c>
      <c r="C60" s="832" t="s">
        <v>583</v>
      </c>
      <c r="D60" s="832" t="s">
        <v>3970</v>
      </c>
      <c r="E60" s="832" t="s">
        <v>4013</v>
      </c>
      <c r="F60" s="832" t="s">
        <v>4014</v>
      </c>
      <c r="G60" s="849">
        <v>66</v>
      </c>
      <c r="H60" s="849">
        <v>11682</v>
      </c>
      <c r="I60" s="832">
        <v>0.87505617977528094</v>
      </c>
      <c r="J60" s="832">
        <v>177</v>
      </c>
      <c r="K60" s="849">
        <v>75</v>
      </c>
      <c r="L60" s="849">
        <v>13350</v>
      </c>
      <c r="M60" s="832">
        <v>1</v>
      </c>
      <c r="N60" s="832">
        <v>178</v>
      </c>
      <c r="O60" s="849">
        <v>146</v>
      </c>
      <c r="P60" s="849">
        <v>26134</v>
      </c>
      <c r="Q60" s="837">
        <v>1.9576029962546817</v>
      </c>
      <c r="R60" s="850">
        <v>179</v>
      </c>
    </row>
    <row r="61" spans="1:18" ht="14.4" customHeight="1" thickBot="1" x14ac:dyDescent="0.35">
      <c r="A61" s="839" t="s">
        <v>3973</v>
      </c>
      <c r="B61" s="840" t="s">
        <v>4015</v>
      </c>
      <c r="C61" s="840" t="s">
        <v>586</v>
      </c>
      <c r="D61" s="840" t="s">
        <v>3970</v>
      </c>
      <c r="E61" s="840" t="s">
        <v>3971</v>
      </c>
      <c r="F61" s="840" t="s">
        <v>3972</v>
      </c>
      <c r="G61" s="851"/>
      <c r="H61" s="851"/>
      <c r="I61" s="840"/>
      <c r="J61" s="840"/>
      <c r="K61" s="851">
        <v>3</v>
      </c>
      <c r="L61" s="851">
        <v>111</v>
      </c>
      <c r="M61" s="840">
        <v>1</v>
      </c>
      <c r="N61" s="840">
        <v>37</v>
      </c>
      <c r="O61" s="851"/>
      <c r="P61" s="851"/>
      <c r="Q61" s="845"/>
      <c r="R61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9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4039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1251.5</v>
      </c>
      <c r="I3" s="208">
        <f t="shared" si="0"/>
        <v>124206.84000000001</v>
      </c>
      <c r="J3" s="78"/>
      <c r="K3" s="78"/>
      <c r="L3" s="208">
        <f t="shared" si="0"/>
        <v>1373.6999999999998</v>
      </c>
      <c r="M3" s="208">
        <f t="shared" si="0"/>
        <v>142590.74000000002</v>
      </c>
      <c r="N3" s="78"/>
      <c r="O3" s="78"/>
      <c r="P3" s="208">
        <f t="shared" si="0"/>
        <v>1684.0199999999998</v>
      </c>
      <c r="Q3" s="208">
        <f t="shared" si="0"/>
        <v>166151.06999999992</v>
      </c>
      <c r="R3" s="79">
        <f>IF(M3=0,0,Q3/M3)</f>
        <v>1.165230435019833</v>
      </c>
      <c r="S3" s="209">
        <f>IF(P3=0,0,Q3/P3)</f>
        <v>98.663359104998719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/>
      <c r="B6" s="825" t="s">
        <v>3969</v>
      </c>
      <c r="C6" s="825" t="s">
        <v>586</v>
      </c>
      <c r="D6" s="825" t="s">
        <v>2494</v>
      </c>
      <c r="E6" s="825" t="s">
        <v>3970</v>
      </c>
      <c r="F6" s="825" t="s">
        <v>3971</v>
      </c>
      <c r="G6" s="825" t="s">
        <v>3972</v>
      </c>
      <c r="H6" s="225"/>
      <c r="I6" s="225"/>
      <c r="J6" s="825"/>
      <c r="K6" s="825"/>
      <c r="L6" s="225">
        <v>10</v>
      </c>
      <c r="M6" s="225">
        <v>370</v>
      </c>
      <c r="N6" s="825">
        <v>1</v>
      </c>
      <c r="O6" s="825">
        <v>37</v>
      </c>
      <c r="P6" s="225"/>
      <c r="Q6" s="225"/>
      <c r="R6" s="830"/>
      <c r="S6" s="848"/>
    </row>
    <row r="7" spans="1:19" ht="14.4" customHeight="1" x14ac:dyDescent="0.3">
      <c r="A7" s="831" t="s">
        <v>3973</v>
      </c>
      <c r="B7" s="832" t="s">
        <v>3974</v>
      </c>
      <c r="C7" s="832" t="s">
        <v>583</v>
      </c>
      <c r="D7" s="832" t="s">
        <v>3962</v>
      </c>
      <c r="E7" s="832" t="s">
        <v>3970</v>
      </c>
      <c r="F7" s="832" t="s">
        <v>3997</v>
      </c>
      <c r="G7" s="832" t="s">
        <v>3998</v>
      </c>
      <c r="H7" s="849"/>
      <c r="I7" s="849"/>
      <c r="J7" s="832"/>
      <c r="K7" s="832"/>
      <c r="L7" s="849"/>
      <c r="M7" s="849"/>
      <c r="N7" s="832"/>
      <c r="O7" s="832"/>
      <c r="P7" s="849">
        <v>11</v>
      </c>
      <c r="Q7" s="849">
        <v>418</v>
      </c>
      <c r="R7" s="837"/>
      <c r="S7" s="850">
        <v>38</v>
      </c>
    </row>
    <row r="8" spans="1:19" ht="14.4" customHeight="1" x14ac:dyDescent="0.3">
      <c r="A8" s="831" t="s">
        <v>3973</v>
      </c>
      <c r="B8" s="832" t="s">
        <v>3974</v>
      </c>
      <c r="C8" s="832" t="s">
        <v>583</v>
      </c>
      <c r="D8" s="832" t="s">
        <v>3962</v>
      </c>
      <c r="E8" s="832" t="s">
        <v>3970</v>
      </c>
      <c r="F8" s="832" t="s">
        <v>4011</v>
      </c>
      <c r="G8" s="832" t="s">
        <v>4012</v>
      </c>
      <c r="H8" s="849"/>
      <c r="I8" s="849"/>
      <c r="J8" s="832"/>
      <c r="K8" s="832"/>
      <c r="L8" s="849"/>
      <c r="M8" s="849"/>
      <c r="N8" s="832"/>
      <c r="O8" s="832"/>
      <c r="P8" s="849">
        <v>4</v>
      </c>
      <c r="Q8" s="849">
        <v>244</v>
      </c>
      <c r="R8" s="837"/>
      <c r="S8" s="850">
        <v>61</v>
      </c>
    </row>
    <row r="9" spans="1:19" ht="14.4" customHeight="1" x14ac:dyDescent="0.3">
      <c r="A9" s="831" t="s">
        <v>3973</v>
      </c>
      <c r="B9" s="832" t="s">
        <v>3974</v>
      </c>
      <c r="C9" s="832" t="s">
        <v>583</v>
      </c>
      <c r="D9" s="832" t="s">
        <v>2490</v>
      </c>
      <c r="E9" s="832" t="s">
        <v>3975</v>
      </c>
      <c r="F9" s="832" t="s">
        <v>3976</v>
      </c>
      <c r="G9" s="832" t="s">
        <v>1045</v>
      </c>
      <c r="H9" s="849">
        <v>4</v>
      </c>
      <c r="I9" s="849">
        <v>433</v>
      </c>
      <c r="J9" s="832">
        <v>1.4285714285714284</v>
      </c>
      <c r="K9" s="832">
        <v>108.25</v>
      </c>
      <c r="L9" s="849">
        <v>2.8</v>
      </c>
      <c r="M9" s="849">
        <v>303.10000000000002</v>
      </c>
      <c r="N9" s="832">
        <v>1</v>
      </c>
      <c r="O9" s="832">
        <v>108.25000000000001</v>
      </c>
      <c r="P9" s="849">
        <v>3.6</v>
      </c>
      <c r="Q9" s="849">
        <v>391.86</v>
      </c>
      <c r="R9" s="837">
        <v>1.2928406466512701</v>
      </c>
      <c r="S9" s="850">
        <v>108.85</v>
      </c>
    </row>
    <row r="10" spans="1:19" ht="14.4" customHeight="1" x14ac:dyDescent="0.3">
      <c r="A10" s="831" t="s">
        <v>3973</v>
      </c>
      <c r="B10" s="832" t="s">
        <v>3974</v>
      </c>
      <c r="C10" s="832" t="s">
        <v>583</v>
      </c>
      <c r="D10" s="832" t="s">
        <v>2490</v>
      </c>
      <c r="E10" s="832" t="s">
        <v>3975</v>
      </c>
      <c r="F10" s="832" t="s">
        <v>3977</v>
      </c>
      <c r="G10" s="832" t="s">
        <v>1110</v>
      </c>
      <c r="H10" s="849"/>
      <c r="I10" s="849"/>
      <c r="J10" s="832"/>
      <c r="K10" s="832"/>
      <c r="L10" s="849"/>
      <c r="M10" s="849"/>
      <c r="N10" s="832"/>
      <c r="O10" s="832"/>
      <c r="P10" s="849">
        <v>0.8</v>
      </c>
      <c r="Q10" s="849">
        <v>40.480000000000004</v>
      </c>
      <c r="R10" s="837"/>
      <c r="S10" s="850">
        <v>50.6</v>
      </c>
    </row>
    <row r="11" spans="1:19" ht="14.4" customHeight="1" x14ac:dyDescent="0.3">
      <c r="A11" s="831" t="s">
        <v>3973</v>
      </c>
      <c r="B11" s="832" t="s">
        <v>3974</v>
      </c>
      <c r="C11" s="832" t="s">
        <v>583</v>
      </c>
      <c r="D11" s="832" t="s">
        <v>2490</v>
      </c>
      <c r="E11" s="832" t="s">
        <v>3975</v>
      </c>
      <c r="F11" s="832" t="s">
        <v>3978</v>
      </c>
      <c r="G11" s="832" t="s">
        <v>1110</v>
      </c>
      <c r="H11" s="849"/>
      <c r="I11" s="849"/>
      <c r="J11" s="832"/>
      <c r="K11" s="832"/>
      <c r="L11" s="849"/>
      <c r="M11" s="849"/>
      <c r="N11" s="832"/>
      <c r="O11" s="832"/>
      <c r="P11" s="849">
        <v>1.8</v>
      </c>
      <c r="Q11" s="849">
        <v>91.17</v>
      </c>
      <c r="R11" s="837"/>
      <c r="S11" s="850">
        <v>50.65</v>
      </c>
    </row>
    <row r="12" spans="1:19" ht="14.4" customHeight="1" x14ac:dyDescent="0.3">
      <c r="A12" s="831" t="s">
        <v>3973</v>
      </c>
      <c r="B12" s="832" t="s">
        <v>3974</v>
      </c>
      <c r="C12" s="832" t="s">
        <v>583</v>
      </c>
      <c r="D12" s="832" t="s">
        <v>2490</v>
      </c>
      <c r="E12" s="832" t="s">
        <v>3975</v>
      </c>
      <c r="F12" s="832" t="s">
        <v>3979</v>
      </c>
      <c r="G12" s="832" t="s">
        <v>3980</v>
      </c>
      <c r="H12" s="849"/>
      <c r="I12" s="849"/>
      <c r="J12" s="832"/>
      <c r="K12" s="832"/>
      <c r="L12" s="849"/>
      <c r="M12" s="849"/>
      <c r="N12" s="832"/>
      <c r="O12" s="832"/>
      <c r="P12" s="849">
        <v>0.6</v>
      </c>
      <c r="Q12" s="849">
        <v>28.26</v>
      </c>
      <c r="R12" s="837"/>
      <c r="S12" s="850">
        <v>47.1</v>
      </c>
    </row>
    <row r="13" spans="1:19" ht="14.4" customHeight="1" x14ac:dyDescent="0.3">
      <c r="A13" s="831" t="s">
        <v>3973</v>
      </c>
      <c r="B13" s="832" t="s">
        <v>3974</v>
      </c>
      <c r="C13" s="832" t="s">
        <v>583</v>
      </c>
      <c r="D13" s="832" t="s">
        <v>2490</v>
      </c>
      <c r="E13" s="832" t="s">
        <v>3975</v>
      </c>
      <c r="F13" s="832" t="s">
        <v>3983</v>
      </c>
      <c r="G13" s="832" t="s">
        <v>3984</v>
      </c>
      <c r="H13" s="849"/>
      <c r="I13" s="849"/>
      <c r="J13" s="832"/>
      <c r="K13" s="832"/>
      <c r="L13" s="849"/>
      <c r="M13" s="849"/>
      <c r="N13" s="832"/>
      <c r="O13" s="832"/>
      <c r="P13" s="849">
        <v>1.05</v>
      </c>
      <c r="Q13" s="849">
        <v>101.71000000000001</v>
      </c>
      <c r="R13" s="837"/>
      <c r="S13" s="850">
        <v>96.866666666666674</v>
      </c>
    </row>
    <row r="14" spans="1:19" ht="14.4" customHeight="1" x14ac:dyDescent="0.3">
      <c r="A14" s="831" t="s">
        <v>3973</v>
      </c>
      <c r="B14" s="832" t="s">
        <v>3974</v>
      </c>
      <c r="C14" s="832" t="s">
        <v>583</v>
      </c>
      <c r="D14" s="832" t="s">
        <v>2490</v>
      </c>
      <c r="E14" s="832" t="s">
        <v>3970</v>
      </c>
      <c r="F14" s="832" t="s">
        <v>3985</v>
      </c>
      <c r="G14" s="832" t="s">
        <v>3986</v>
      </c>
      <c r="H14" s="849"/>
      <c r="I14" s="849"/>
      <c r="J14" s="832"/>
      <c r="K14" s="832"/>
      <c r="L14" s="849"/>
      <c r="M14" s="849"/>
      <c r="N14" s="832"/>
      <c r="O14" s="832"/>
      <c r="P14" s="849">
        <v>18</v>
      </c>
      <c r="Q14" s="849">
        <v>2718</v>
      </c>
      <c r="R14" s="837"/>
      <c r="S14" s="850">
        <v>151</v>
      </c>
    </row>
    <row r="15" spans="1:19" ht="14.4" customHeight="1" x14ac:dyDescent="0.3">
      <c r="A15" s="831" t="s">
        <v>3973</v>
      </c>
      <c r="B15" s="832" t="s">
        <v>3974</v>
      </c>
      <c r="C15" s="832" t="s">
        <v>583</v>
      </c>
      <c r="D15" s="832" t="s">
        <v>2490</v>
      </c>
      <c r="E15" s="832" t="s">
        <v>3970</v>
      </c>
      <c r="F15" s="832" t="s">
        <v>3971</v>
      </c>
      <c r="G15" s="832" t="s">
        <v>3972</v>
      </c>
      <c r="H15" s="849">
        <v>50</v>
      </c>
      <c r="I15" s="849">
        <v>1850</v>
      </c>
      <c r="J15" s="832">
        <v>1.1904761904761905</v>
      </c>
      <c r="K15" s="832">
        <v>37</v>
      </c>
      <c r="L15" s="849">
        <v>42</v>
      </c>
      <c r="M15" s="849">
        <v>1554</v>
      </c>
      <c r="N15" s="832">
        <v>1</v>
      </c>
      <c r="O15" s="832">
        <v>37</v>
      </c>
      <c r="P15" s="849">
        <v>14</v>
      </c>
      <c r="Q15" s="849">
        <v>532</v>
      </c>
      <c r="R15" s="837">
        <v>0.34234234234234234</v>
      </c>
      <c r="S15" s="850">
        <v>38</v>
      </c>
    </row>
    <row r="16" spans="1:19" ht="14.4" customHeight="1" x14ac:dyDescent="0.3">
      <c r="A16" s="831" t="s">
        <v>3973</v>
      </c>
      <c r="B16" s="832" t="s">
        <v>3974</v>
      </c>
      <c r="C16" s="832" t="s">
        <v>583</v>
      </c>
      <c r="D16" s="832" t="s">
        <v>2490</v>
      </c>
      <c r="E16" s="832" t="s">
        <v>3970</v>
      </c>
      <c r="F16" s="832" t="s">
        <v>3991</v>
      </c>
      <c r="G16" s="832" t="s">
        <v>3992</v>
      </c>
      <c r="H16" s="849">
        <v>1</v>
      </c>
      <c r="I16" s="849">
        <v>470</v>
      </c>
      <c r="J16" s="832">
        <v>7.1276918410676376E-2</v>
      </c>
      <c r="K16" s="832">
        <v>470</v>
      </c>
      <c r="L16" s="849">
        <v>14</v>
      </c>
      <c r="M16" s="849">
        <v>6594</v>
      </c>
      <c r="N16" s="832">
        <v>1</v>
      </c>
      <c r="O16" s="832">
        <v>471</v>
      </c>
      <c r="P16" s="849">
        <v>8</v>
      </c>
      <c r="Q16" s="849">
        <v>3792</v>
      </c>
      <c r="R16" s="837">
        <v>0.57506824385805277</v>
      </c>
      <c r="S16" s="850">
        <v>474</v>
      </c>
    </row>
    <row r="17" spans="1:19" ht="14.4" customHeight="1" x14ac:dyDescent="0.3">
      <c r="A17" s="831" t="s">
        <v>3973</v>
      </c>
      <c r="B17" s="832" t="s">
        <v>3974</v>
      </c>
      <c r="C17" s="832" t="s">
        <v>583</v>
      </c>
      <c r="D17" s="832" t="s">
        <v>2490</v>
      </c>
      <c r="E17" s="832" t="s">
        <v>3970</v>
      </c>
      <c r="F17" s="832" t="s">
        <v>3993</v>
      </c>
      <c r="G17" s="832" t="s">
        <v>3994</v>
      </c>
      <c r="H17" s="849">
        <v>41</v>
      </c>
      <c r="I17" s="849">
        <v>1366.67</v>
      </c>
      <c r="J17" s="832">
        <v>0.5</v>
      </c>
      <c r="K17" s="832">
        <v>33.333414634146344</v>
      </c>
      <c r="L17" s="849">
        <v>82</v>
      </c>
      <c r="M17" s="849">
        <v>2733.34</v>
      </c>
      <c r="N17" s="832">
        <v>1</v>
      </c>
      <c r="O17" s="832">
        <v>33.333414634146344</v>
      </c>
      <c r="P17" s="849">
        <v>72</v>
      </c>
      <c r="Q17" s="849">
        <v>2400.0100000000002</v>
      </c>
      <c r="R17" s="837">
        <v>0.87805029743829899</v>
      </c>
      <c r="S17" s="850">
        <v>33.333472222222227</v>
      </c>
    </row>
    <row r="18" spans="1:19" ht="14.4" customHeight="1" x14ac:dyDescent="0.3">
      <c r="A18" s="831" t="s">
        <v>3973</v>
      </c>
      <c r="B18" s="832" t="s">
        <v>3974</v>
      </c>
      <c r="C18" s="832" t="s">
        <v>583</v>
      </c>
      <c r="D18" s="832" t="s">
        <v>2490</v>
      </c>
      <c r="E18" s="832" t="s">
        <v>3970</v>
      </c>
      <c r="F18" s="832" t="s">
        <v>3997</v>
      </c>
      <c r="G18" s="832" t="s">
        <v>3998</v>
      </c>
      <c r="H18" s="849">
        <v>19</v>
      </c>
      <c r="I18" s="849">
        <v>703</v>
      </c>
      <c r="J18" s="832">
        <v>0.95</v>
      </c>
      <c r="K18" s="832">
        <v>37</v>
      </c>
      <c r="L18" s="849">
        <v>20</v>
      </c>
      <c r="M18" s="849">
        <v>740</v>
      </c>
      <c r="N18" s="832">
        <v>1</v>
      </c>
      <c r="O18" s="832">
        <v>37</v>
      </c>
      <c r="P18" s="849">
        <v>27</v>
      </c>
      <c r="Q18" s="849">
        <v>1026</v>
      </c>
      <c r="R18" s="837">
        <v>1.3864864864864865</v>
      </c>
      <c r="S18" s="850">
        <v>38</v>
      </c>
    </row>
    <row r="19" spans="1:19" ht="14.4" customHeight="1" x14ac:dyDescent="0.3">
      <c r="A19" s="831" t="s">
        <v>3973</v>
      </c>
      <c r="B19" s="832" t="s">
        <v>3974</v>
      </c>
      <c r="C19" s="832" t="s">
        <v>583</v>
      </c>
      <c r="D19" s="832" t="s">
        <v>2490</v>
      </c>
      <c r="E19" s="832" t="s">
        <v>3970</v>
      </c>
      <c r="F19" s="832" t="s">
        <v>3999</v>
      </c>
      <c r="G19" s="832" t="s">
        <v>4000</v>
      </c>
      <c r="H19" s="849">
        <v>9</v>
      </c>
      <c r="I19" s="849">
        <v>1197</v>
      </c>
      <c r="J19" s="832">
        <v>1.5</v>
      </c>
      <c r="K19" s="832">
        <v>133</v>
      </c>
      <c r="L19" s="849">
        <v>6</v>
      </c>
      <c r="M19" s="849">
        <v>798</v>
      </c>
      <c r="N19" s="832">
        <v>1</v>
      </c>
      <c r="O19" s="832">
        <v>133</v>
      </c>
      <c r="P19" s="849">
        <v>9</v>
      </c>
      <c r="Q19" s="849">
        <v>1206</v>
      </c>
      <c r="R19" s="837">
        <v>1.5112781954887218</v>
      </c>
      <c r="S19" s="850">
        <v>134</v>
      </c>
    </row>
    <row r="20" spans="1:19" ht="14.4" customHeight="1" x14ac:dyDescent="0.3">
      <c r="A20" s="831" t="s">
        <v>3973</v>
      </c>
      <c r="B20" s="832" t="s">
        <v>3974</v>
      </c>
      <c r="C20" s="832" t="s">
        <v>583</v>
      </c>
      <c r="D20" s="832" t="s">
        <v>2490</v>
      </c>
      <c r="E20" s="832" t="s">
        <v>3970</v>
      </c>
      <c r="F20" s="832" t="s">
        <v>4001</v>
      </c>
      <c r="G20" s="832" t="s">
        <v>4002</v>
      </c>
      <c r="H20" s="849">
        <v>1</v>
      </c>
      <c r="I20" s="849">
        <v>32</v>
      </c>
      <c r="J20" s="832"/>
      <c r="K20" s="832">
        <v>32</v>
      </c>
      <c r="L20" s="849"/>
      <c r="M20" s="849"/>
      <c r="N20" s="832"/>
      <c r="O20" s="832"/>
      <c r="P20" s="849"/>
      <c r="Q20" s="849"/>
      <c r="R20" s="837"/>
      <c r="S20" s="850"/>
    </row>
    <row r="21" spans="1:19" ht="14.4" customHeight="1" x14ac:dyDescent="0.3">
      <c r="A21" s="831" t="s">
        <v>3973</v>
      </c>
      <c r="B21" s="832" t="s">
        <v>3974</v>
      </c>
      <c r="C21" s="832" t="s">
        <v>583</v>
      </c>
      <c r="D21" s="832" t="s">
        <v>2490</v>
      </c>
      <c r="E21" s="832" t="s">
        <v>3970</v>
      </c>
      <c r="F21" s="832" t="s">
        <v>4003</v>
      </c>
      <c r="G21" s="832" t="s">
        <v>4004</v>
      </c>
      <c r="H21" s="849"/>
      <c r="I21" s="849"/>
      <c r="J21" s="832"/>
      <c r="K21" s="832"/>
      <c r="L21" s="849"/>
      <c r="M21" s="849"/>
      <c r="N21" s="832"/>
      <c r="O21" s="832"/>
      <c r="P21" s="849">
        <v>1</v>
      </c>
      <c r="Q21" s="849">
        <v>707</v>
      </c>
      <c r="R21" s="837"/>
      <c r="S21" s="850">
        <v>707</v>
      </c>
    </row>
    <row r="22" spans="1:19" ht="14.4" customHeight="1" x14ac:dyDescent="0.3">
      <c r="A22" s="831" t="s">
        <v>3973</v>
      </c>
      <c r="B22" s="832" t="s">
        <v>3974</v>
      </c>
      <c r="C22" s="832" t="s">
        <v>583</v>
      </c>
      <c r="D22" s="832" t="s">
        <v>2490</v>
      </c>
      <c r="E22" s="832" t="s">
        <v>3970</v>
      </c>
      <c r="F22" s="832" t="s">
        <v>4005</v>
      </c>
      <c r="G22" s="832" t="s">
        <v>4006</v>
      </c>
      <c r="H22" s="849">
        <v>21</v>
      </c>
      <c r="I22" s="849">
        <v>2772</v>
      </c>
      <c r="J22" s="832">
        <v>1.5</v>
      </c>
      <c r="K22" s="832">
        <v>132</v>
      </c>
      <c r="L22" s="849">
        <v>14</v>
      </c>
      <c r="M22" s="849">
        <v>1848</v>
      </c>
      <c r="N22" s="832">
        <v>1</v>
      </c>
      <c r="O22" s="832">
        <v>132</v>
      </c>
      <c r="P22" s="849"/>
      <c r="Q22" s="849"/>
      <c r="R22" s="837"/>
      <c r="S22" s="850"/>
    </row>
    <row r="23" spans="1:19" ht="14.4" customHeight="1" x14ac:dyDescent="0.3">
      <c r="A23" s="831" t="s">
        <v>3973</v>
      </c>
      <c r="B23" s="832" t="s">
        <v>3974</v>
      </c>
      <c r="C23" s="832" t="s">
        <v>583</v>
      </c>
      <c r="D23" s="832" t="s">
        <v>2490</v>
      </c>
      <c r="E23" s="832" t="s">
        <v>3970</v>
      </c>
      <c r="F23" s="832" t="s">
        <v>4007</v>
      </c>
      <c r="G23" s="832" t="s">
        <v>4008</v>
      </c>
      <c r="H23" s="849">
        <v>40</v>
      </c>
      <c r="I23" s="849">
        <v>9400</v>
      </c>
      <c r="J23" s="832">
        <v>0.58574277168494515</v>
      </c>
      <c r="K23" s="832">
        <v>235</v>
      </c>
      <c r="L23" s="849">
        <v>68</v>
      </c>
      <c r="M23" s="849">
        <v>16048</v>
      </c>
      <c r="N23" s="832">
        <v>1</v>
      </c>
      <c r="O23" s="832">
        <v>236</v>
      </c>
      <c r="P23" s="849">
        <v>64</v>
      </c>
      <c r="Q23" s="849">
        <v>15168</v>
      </c>
      <c r="R23" s="837">
        <v>0.94516450648055828</v>
      </c>
      <c r="S23" s="850">
        <v>237</v>
      </c>
    </row>
    <row r="24" spans="1:19" ht="14.4" customHeight="1" x14ac:dyDescent="0.3">
      <c r="A24" s="831" t="s">
        <v>3973</v>
      </c>
      <c r="B24" s="832" t="s">
        <v>3974</v>
      </c>
      <c r="C24" s="832" t="s">
        <v>583</v>
      </c>
      <c r="D24" s="832" t="s">
        <v>2490</v>
      </c>
      <c r="E24" s="832" t="s">
        <v>3970</v>
      </c>
      <c r="F24" s="832" t="s">
        <v>4011</v>
      </c>
      <c r="G24" s="832" t="s">
        <v>4012</v>
      </c>
      <c r="H24" s="849"/>
      <c r="I24" s="849"/>
      <c r="J24" s="832"/>
      <c r="K24" s="832"/>
      <c r="L24" s="849"/>
      <c r="M24" s="849"/>
      <c r="N24" s="832"/>
      <c r="O24" s="832"/>
      <c r="P24" s="849">
        <v>6</v>
      </c>
      <c r="Q24" s="849">
        <v>366</v>
      </c>
      <c r="R24" s="837"/>
      <c r="S24" s="850">
        <v>61</v>
      </c>
    </row>
    <row r="25" spans="1:19" ht="14.4" customHeight="1" x14ac:dyDescent="0.3">
      <c r="A25" s="831" t="s">
        <v>3973</v>
      </c>
      <c r="B25" s="832" t="s">
        <v>3974</v>
      </c>
      <c r="C25" s="832" t="s">
        <v>583</v>
      </c>
      <c r="D25" s="832" t="s">
        <v>2492</v>
      </c>
      <c r="E25" s="832" t="s">
        <v>3970</v>
      </c>
      <c r="F25" s="832" t="s">
        <v>3971</v>
      </c>
      <c r="G25" s="832" t="s">
        <v>3972</v>
      </c>
      <c r="H25" s="849">
        <v>4</v>
      </c>
      <c r="I25" s="849">
        <v>148</v>
      </c>
      <c r="J25" s="832">
        <v>1</v>
      </c>
      <c r="K25" s="832">
        <v>37</v>
      </c>
      <c r="L25" s="849">
        <v>4</v>
      </c>
      <c r="M25" s="849">
        <v>148</v>
      </c>
      <c r="N25" s="832">
        <v>1</v>
      </c>
      <c r="O25" s="832">
        <v>37</v>
      </c>
      <c r="P25" s="849">
        <v>11</v>
      </c>
      <c r="Q25" s="849">
        <v>418</v>
      </c>
      <c r="R25" s="837">
        <v>2.8243243243243241</v>
      </c>
      <c r="S25" s="850">
        <v>38</v>
      </c>
    </row>
    <row r="26" spans="1:19" ht="14.4" customHeight="1" x14ac:dyDescent="0.3">
      <c r="A26" s="831" t="s">
        <v>3973</v>
      </c>
      <c r="B26" s="832" t="s">
        <v>3974</v>
      </c>
      <c r="C26" s="832" t="s">
        <v>583</v>
      </c>
      <c r="D26" s="832" t="s">
        <v>2492</v>
      </c>
      <c r="E26" s="832" t="s">
        <v>3970</v>
      </c>
      <c r="F26" s="832" t="s">
        <v>3989</v>
      </c>
      <c r="G26" s="832" t="s">
        <v>3990</v>
      </c>
      <c r="H26" s="849"/>
      <c r="I26" s="849"/>
      <c r="J26" s="832"/>
      <c r="K26" s="832"/>
      <c r="L26" s="849"/>
      <c r="M26" s="849"/>
      <c r="N26" s="832"/>
      <c r="O26" s="832"/>
      <c r="P26" s="849">
        <v>1</v>
      </c>
      <c r="Q26" s="849">
        <v>0</v>
      </c>
      <c r="R26" s="837"/>
      <c r="S26" s="850">
        <v>0</v>
      </c>
    </row>
    <row r="27" spans="1:19" ht="14.4" customHeight="1" x14ac:dyDescent="0.3">
      <c r="A27" s="831" t="s">
        <v>3973</v>
      </c>
      <c r="B27" s="832" t="s">
        <v>3974</v>
      </c>
      <c r="C27" s="832" t="s">
        <v>583</v>
      </c>
      <c r="D27" s="832" t="s">
        <v>2492</v>
      </c>
      <c r="E27" s="832" t="s">
        <v>3970</v>
      </c>
      <c r="F27" s="832" t="s">
        <v>3991</v>
      </c>
      <c r="G27" s="832" t="s">
        <v>3992</v>
      </c>
      <c r="H27" s="849"/>
      <c r="I27" s="849"/>
      <c r="J27" s="832"/>
      <c r="K27" s="832"/>
      <c r="L27" s="849">
        <v>2</v>
      </c>
      <c r="M27" s="849">
        <v>942</v>
      </c>
      <c r="N27" s="832">
        <v>1</v>
      </c>
      <c r="O27" s="832">
        <v>471</v>
      </c>
      <c r="P27" s="849">
        <v>1</v>
      </c>
      <c r="Q27" s="849">
        <v>474</v>
      </c>
      <c r="R27" s="837">
        <v>0.50318471337579618</v>
      </c>
      <c r="S27" s="850">
        <v>474</v>
      </c>
    </row>
    <row r="28" spans="1:19" ht="14.4" customHeight="1" x14ac:dyDescent="0.3">
      <c r="A28" s="831" t="s">
        <v>3973</v>
      </c>
      <c r="B28" s="832" t="s">
        <v>3974</v>
      </c>
      <c r="C28" s="832" t="s">
        <v>583</v>
      </c>
      <c r="D28" s="832" t="s">
        <v>2492</v>
      </c>
      <c r="E28" s="832" t="s">
        <v>3970</v>
      </c>
      <c r="F28" s="832" t="s">
        <v>3993</v>
      </c>
      <c r="G28" s="832" t="s">
        <v>3994</v>
      </c>
      <c r="H28" s="849"/>
      <c r="I28" s="849"/>
      <c r="J28" s="832"/>
      <c r="K28" s="832"/>
      <c r="L28" s="849">
        <v>2</v>
      </c>
      <c r="M28" s="849">
        <v>66.66</v>
      </c>
      <c r="N28" s="832">
        <v>1</v>
      </c>
      <c r="O28" s="832">
        <v>33.33</v>
      </c>
      <c r="P28" s="849">
        <v>1</v>
      </c>
      <c r="Q28" s="849">
        <v>33.33</v>
      </c>
      <c r="R28" s="837">
        <v>0.5</v>
      </c>
      <c r="S28" s="850">
        <v>33.33</v>
      </c>
    </row>
    <row r="29" spans="1:19" ht="14.4" customHeight="1" x14ac:dyDescent="0.3">
      <c r="A29" s="831" t="s">
        <v>3973</v>
      </c>
      <c r="B29" s="832" t="s">
        <v>3974</v>
      </c>
      <c r="C29" s="832" t="s">
        <v>583</v>
      </c>
      <c r="D29" s="832" t="s">
        <v>2492</v>
      </c>
      <c r="E29" s="832" t="s">
        <v>3970</v>
      </c>
      <c r="F29" s="832" t="s">
        <v>3997</v>
      </c>
      <c r="G29" s="832" t="s">
        <v>3998</v>
      </c>
      <c r="H29" s="849">
        <v>1</v>
      </c>
      <c r="I29" s="849">
        <v>37</v>
      </c>
      <c r="J29" s="832">
        <v>0.5</v>
      </c>
      <c r="K29" s="832">
        <v>37</v>
      </c>
      <c r="L29" s="849">
        <v>2</v>
      </c>
      <c r="M29" s="849">
        <v>74</v>
      </c>
      <c r="N29" s="832">
        <v>1</v>
      </c>
      <c r="O29" s="832">
        <v>37</v>
      </c>
      <c r="P29" s="849">
        <v>7</v>
      </c>
      <c r="Q29" s="849">
        <v>266</v>
      </c>
      <c r="R29" s="837">
        <v>3.5945945945945947</v>
      </c>
      <c r="S29" s="850">
        <v>38</v>
      </c>
    </row>
    <row r="30" spans="1:19" ht="14.4" customHeight="1" x14ac:dyDescent="0.3">
      <c r="A30" s="831" t="s">
        <v>3973</v>
      </c>
      <c r="B30" s="832" t="s">
        <v>3974</v>
      </c>
      <c r="C30" s="832" t="s">
        <v>583</v>
      </c>
      <c r="D30" s="832" t="s">
        <v>2492</v>
      </c>
      <c r="E30" s="832" t="s">
        <v>3970</v>
      </c>
      <c r="F30" s="832" t="s">
        <v>3999</v>
      </c>
      <c r="G30" s="832" t="s">
        <v>4000</v>
      </c>
      <c r="H30" s="849"/>
      <c r="I30" s="849"/>
      <c r="J30" s="832"/>
      <c r="K30" s="832"/>
      <c r="L30" s="849"/>
      <c r="M30" s="849"/>
      <c r="N30" s="832"/>
      <c r="O30" s="832"/>
      <c r="P30" s="849">
        <v>1</v>
      </c>
      <c r="Q30" s="849">
        <v>134</v>
      </c>
      <c r="R30" s="837"/>
      <c r="S30" s="850">
        <v>134</v>
      </c>
    </row>
    <row r="31" spans="1:19" ht="14.4" customHeight="1" x14ac:dyDescent="0.3">
      <c r="A31" s="831" t="s">
        <v>3973</v>
      </c>
      <c r="B31" s="832" t="s">
        <v>3974</v>
      </c>
      <c r="C31" s="832" t="s">
        <v>583</v>
      </c>
      <c r="D31" s="832" t="s">
        <v>2492</v>
      </c>
      <c r="E31" s="832" t="s">
        <v>3970</v>
      </c>
      <c r="F31" s="832" t="s">
        <v>4007</v>
      </c>
      <c r="G31" s="832" t="s">
        <v>4008</v>
      </c>
      <c r="H31" s="849"/>
      <c r="I31" s="849"/>
      <c r="J31" s="832"/>
      <c r="K31" s="832"/>
      <c r="L31" s="849">
        <v>1</v>
      </c>
      <c r="M31" s="849">
        <v>236</v>
      </c>
      <c r="N31" s="832">
        <v>1</v>
      </c>
      <c r="O31" s="832">
        <v>236</v>
      </c>
      <c r="P31" s="849"/>
      <c r="Q31" s="849"/>
      <c r="R31" s="837"/>
      <c r="S31" s="850"/>
    </row>
    <row r="32" spans="1:19" ht="14.4" customHeight="1" x14ac:dyDescent="0.3">
      <c r="A32" s="831" t="s">
        <v>3973</v>
      </c>
      <c r="B32" s="832" t="s">
        <v>3974</v>
      </c>
      <c r="C32" s="832" t="s">
        <v>583</v>
      </c>
      <c r="D32" s="832" t="s">
        <v>2492</v>
      </c>
      <c r="E32" s="832" t="s">
        <v>3970</v>
      </c>
      <c r="F32" s="832" t="s">
        <v>4009</v>
      </c>
      <c r="G32" s="832" t="s">
        <v>4010</v>
      </c>
      <c r="H32" s="849"/>
      <c r="I32" s="849"/>
      <c r="J32" s="832"/>
      <c r="K32" s="832"/>
      <c r="L32" s="849">
        <v>1</v>
      </c>
      <c r="M32" s="849">
        <v>223</v>
      </c>
      <c r="N32" s="832">
        <v>1</v>
      </c>
      <c r="O32" s="832">
        <v>223</v>
      </c>
      <c r="P32" s="849"/>
      <c r="Q32" s="849"/>
      <c r="R32" s="837"/>
      <c r="S32" s="850"/>
    </row>
    <row r="33" spans="1:19" ht="14.4" customHeight="1" x14ac:dyDescent="0.3">
      <c r="A33" s="831" t="s">
        <v>3973</v>
      </c>
      <c r="B33" s="832" t="s">
        <v>3974</v>
      </c>
      <c r="C33" s="832" t="s">
        <v>583</v>
      </c>
      <c r="D33" s="832" t="s">
        <v>2492</v>
      </c>
      <c r="E33" s="832" t="s">
        <v>3970</v>
      </c>
      <c r="F33" s="832" t="s">
        <v>4011</v>
      </c>
      <c r="G33" s="832" t="s">
        <v>4012</v>
      </c>
      <c r="H33" s="849"/>
      <c r="I33" s="849"/>
      <c r="J33" s="832"/>
      <c r="K33" s="832"/>
      <c r="L33" s="849"/>
      <c r="M33" s="849"/>
      <c r="N33" s="832"/>
      <c r="O33" s="832"/>
      <c r="P33" s="849">
        <v>5</v>
      </c>
      <c r="Q33" s="849">
        <v>305</v>
      </c>
      <c r="R33" s="837"/>
      <c r="S33" s="850">
        <v>61</v>
      </c>
    </row>
    <row r="34" spans="1:19" ht="14.4" customHeight="1" x14ac:dyDescent="0.3">
      <c r="A34" s="831" t="s">
        <v>3973</v>
      </c>
      <c r="B34" s="832" t="s">
        <v>3974</v>
      </c>
      <c r="C34" s="832" t="s">
        <v>583</v>
      </c>
      <c r="D34" s="832" t="s">
        <v>3965</v>
      </c>
      <c r="E34" s="832" t="s">
        <v>3970</v>
      </c>
      <c r="F34" s="832" t="s">
        <v>3971</v>
      </c>
      <c r="G34" s="832" t="s">
        <v>3972</v>
      </c>
      <c r="H34" s="849"/>
      <c r="I34" s="849"/>
      <c r="J34" s="832"/>
      <c r="K34" s="832"/>
      <c r="L34" s="849">
        <v>2</v>
      </c>
      <c r="M34" s="849">
        <v>74</v>
      </c>
      <c r="N34" s="832">
        <v>1</v>
      </c>
      <c r="O34" s="832">
        <v>37</v>
      </c>
      <c r="P34" s="849"/>
      <c r="Q34" s="849"/>
      <c r="R34" s="837"/>
      <c r="S34" s="850"/>
    </row>
    <row r="35" spans="1:19" ht="14.4" customHeight="1" x14ac:dyDescent="0.3">
      <c r="A35" s="831" t="s">
        <v>3973</v>
      </c>
      <c r="B35" s="832" t="s">
        <v>3974</v>
      </c>
      <c r="C35" s="832" t="s">
        <v>583</v>
      </c>
      <c r="D35" s="832" t="s">
        <v>3965</v>
      </c>
      <c r="E35" s="832" t="s">
        <v>3970</v>
      </c>
      <c r="F35" s="832" t="s">
        <v>3997</v>
      </c>
      <c r="G35" s="832" t="s">
        <v>3998</v>
      </c>
      <c r="H35" s="849"/>
      <c r="I35" s="849"/>
      <c r="J35" s="832"/>
      <c r="K35" s="832"/>
      <c r="L35" s="849">
        <v>1</v>
      </c>
      <c r="M35" s="849">
        <v>37</v>
      </c>
      <c r="N35" s="832">
        <v>1</v>
      </c>
      <c r="O35" s="832">
        <v>37</v>
      </c>
      <c r="P35" s="849"/>
      <c r="Q35" s="849"/>
      <c r="R35" s="837"/>
      <c r="S35" s="850"/>
    </row>
    <row r="36" spans="1:19" ht="14.4" customHeight="1" x14ac:dyDescent="0.3">
      <c r="A36" s="831" t="s">
        <v>3973</v>
      </c>
      <c r="B36" s="832" t="s">
        <v>3974</v>
      </c>
      <c r="C36" s="832" t="s">
        <v>583</v>
      </c>
      <c r="D36" s="832" t="s">
        <v>2494</v>
      </c>
      <c r="E36" s="832" t="s">
        <v>3970</v>
      </c>
      <c r="F36" s="832" t="s">
        <v>3971</v>
      </c>
      <c r="G36" s="832" t="s">
        <v>3972</v>
      </c>
      <c r="H36" s="849">
        <v>1</v>
      </c>
      <c r="I36" s="849">
        <v>37</v>
      </c>
      <c r="J36" s="832">
        <v>6.6666666666666666E-2</v>
      </c>
      <c r="K36" s="832">
        <v>37</v>
      </c>
      <c r="L36" s="849">
        <v>15</v>
      </c>
      <c r="M36" s="849">
        <v>555</v>
      </c>
      <c r="N36" s="832">
        <v>1</v>
      </c>
      <c r="O36" s="832">
        <v>37</v>
      </c>
      <c r="P36" s="849">
        <v>14</v>
      </c>
      <c r="Q36" s="849">
        <v>532</v>
      </c>
      <c r="R36" s="837">
        <v>0.95855855855855854</v>
      </c>
      <c r="S36" s="850">
        <v>38</v>
      </c>
    </row>
    <row r="37" spans="1:19" ht="14.4" customHeight="1" x14ac:dyDescent="0.3">
      <c r="A37" s="831" t="s">
        <v>3973</v>
      </c>
      <c r="B37" s="832" t="s">
        <v>3974</v>
      </c>
      <c r="C37" s="832" t="s">
        <v>583</v>
      </c>
      <c r="D37" s="832" t="s">
        <v>2494</v>
      </c>
      <c r="E37" s="832" t="s">
        <v>3970</v>
      </c>
      <c r="F37" s="832" t="s">
        <v>3991</v>
      </c>
      <c r="G37" s="832" t="s">
        <v>3992</v>
      </c>
      <c r="H37" s="849">
        <v>1</v>
      </c>
      <c r="I37" s="849">
        <v>470</v>
      </c>
      <c r="J37" s="832"/>
      <c r="K37" s="832">
        <v>470</v>
      </c>
      <c r="L37" s="849"/>
      <c r="M37" s="849"/>
      <c r="N37" s="832"/>
      <c r="O37" s="832"/>
      <c r="P37" s="849"/>
      <c r="Q37" s="849"/>
      <c r="R37" s="837"/>
      <c r="S37" s="850"/>
    </row>
    <row r="38" spans="1:19" ht="14.4" customHeight="1" x14ac:dyDescent="0.3">
      <c r="A38" s="831" t="s">
        <v>3973</v>
      </c>
      <c r="B38" s="832" t="s">
        <v>3974</v>
      </c>
      <c r="C38" s="832" t="s">
        <v>583</v>
      </c>
      <c r="D38" s="832" t="s">
        <v>2494</v>
      </c>
      <c r="E38" s="832" t="s">
        <v>3970</v>
      </c>
      <c r="F38" s="832" t="s">
        <v>3993</v>
      </c>
      <c r="G38" s="832" t="s">
        <v>3994</v>
      </c>
      <c r="H38" s="849">
        <v>1</v>
      </c>
      <c r="I38" s="849">
        <v>33.33</v>
      </c>
      <c r="J38" s="832"/>
      <c r="K38" s="832">
        <v>33.33</v>
      </c>
      <c r="L38" s="849"/>
      <c r="M38" s="849"/>
      <c r="N38" s="832"/>
      <c r="O38" s="832"/>
      <c r="P38" s="849"/>
      <c r="Q38" s="849"/>
      <c r="R38" s="837"/>
      <c r="S38" s="850"/>
    </row>
    <row r="39" spans="1:19" ht="14.4" customHeight="1" x14ac:dyDescent="0.3">
      <c r="A39" s="831" t="s">
        <v>3973</v>
      </c>
      <c r="B39" s="832" t="s">
        <v>3974</v>
      </c>
      <c r="C39" s="832" t="s">
        <v>583</v>
      </c>
      <c r="D39" s="832" t="s">
        <v>2494</v>
      </c>
      <c r="E39" s="832" t="s">
        <v>3970</v>
      </c>
      <c r="F39" s="832" t="s">
        <v>3997</v>
      </c>
      <c r="G39" s="832" t="s">
        <v>3998</v>
      </c>
      <c r="H39" s="849"/>
      <c r="I39" s="849"/>
      <c r="J39" s="832"/>
      <c r="K39" s="832"/>
      <c r="L39" s="849">
        <v>2</v>
      </c>
      <c r="M39" s="849">
        <v>74</v>
      </c>
      <c r="N39" s="832">
        <v>1</v>
      </c>
      <c r="O39" s="832">
        <v>37</v>
      </c>
      <c r="P39" s="849"/>
      <c r="Q39" s="849"/>
      <c r="R39" s="837"/>
      <c r="S39" s="850"/>
    </row>
    <row r="40" spans="1:19" ht="14.4" customHeight="1" x14ac:dyDescent="0.3">
      <c r="A40" s="831" t="s">
        <v>3973</v>
      </c>
      <c r="B40" s="832" t="s">
        <v>3974</v>
      </c>
      <c r="C40" s="832" t="s">
        <v>583</v>
      </c>
      <c r="D40" s="832" t="s">
        <v>2495</v>
      </c>
      <c r="E40" s="832" t="s">
        <v>3970</v>
      </c>
      <c r="F40" s="832" t="s">
        <v>3971</v>
      </c>
      <c r="G40" s="832" t="s">
        <v>3972</v>
      </c>
      <c r="H40" s="849">
        <v>3</v>
      </c>
      <c r="I40" s="849">
        <v>111</v>
      </c>
      <c r="J40" s="832">
        <v>0.6</v>
      </c>
      <c r="K40" s="832">
        <v>37</v>
      </c>
      <c r="L40" s="849">
        <v>5</v>
      </c>
      <c r="M40" s="849">
        <v>185</v>
      </c>
      <c r="N40" s="832">
        <v>1</v>
      </c>
      <c r="O40" s="832">
        <v>37</v>
      </c>
      <c r="P40" s="849">
        <v>10</v>
      </c>
      <c r="Q40" s="849">
        <v>380</v>
      </c>
      <c r="R40" s="837">
        <v>2.0540540540540539</v>
      </c>
      <c r="S40" s="850">
        <v>38</v>
      </c>
    </row>
    <row r="41" spans="1:19" ht="14.4" customHeight="1" x14ac:dyDescent="0.3">
      <c r="A41" s="831" t="s">
        <v>3973</v>
      </c>
      <c r="B41" s="832" t="s">
        <v>3974</v>
      </c>
      <c r="C41" s="832" t="s">
        <v>583</v>
      </c>
      <c r="D41" s="832" t="s">
        <v>2495</v>
      </c>
      <c r="E41" s="832" t="s">
        <v>3970</v>
      </c>
      <c r="F41" s="832" t="s">
        <v>3991</v>
      </c>
      <c r="G41" s="832" t="s">
        <v>3992</v>
      </c>
      <c r="H41" s="849"/>
      <c r="I41" s="849"/>
      <c r="J41" s="832"/>
      <c r="K41" s="832"/>
      <c r="L41" s="849"/>
      <c r="M41" s="849"/>
      <c r="N41" s="832"/>
      <c r="O41" s="832"/>
      <c r="P41" s="849">
        <v>1</v>
      </c>
      <c r="Q41" s="849">
        <v>474</v>
      </c>
      <c r="R41" s="837"/>
      <c r="S41" s="850">
        <v>474</v>
      </c>
    </row>
    <row r="42" spans="1:19" ht="14.4" customHeight="1" x14ac:dyDescent="0.3">
      <c r="A42" s="831" t="s">
        <v>3973</v>
      </c>
      <c r="B42" s="832" t="s">
        <v>3974</v>
      </c>
      <c r="C42" s="832" t="s">
        <v>583</v>
      </c>
      <c r="D42" s="832" t="s">
        <v>2495</v>
      </c>
      <c r="E42" s="832" t="s">
        <v>3970</v>
      </c>
      <c r="F42" s="832" t="s">
        <v>3993</v>
      </c>
      <c r="G42" s="832" t="s">
        <v>3994</v>
      </c>
      <c r="H42" s="849"/>
      <c r="I42" s="849"/>
      <c r="J42" s="832"/>
      <c r="K42" s="832"/>
      <c r="L42" s="849"/>
      <c r="M42" s="849"/>
      <c r="N42" s="832"/>
      <c r="O42" s="832"/>
      <c r="P42" s="849">
        <v>2</v>
      </c>
      <c r="Q42" s="849">
        <v>66.66</v>
      </c>
      <c r="R42" s="837"/>
      <c r="S42" s="850">
        <v>33.33</v>
      </c>
    </row>
    <row r="43" spans="1:19" ht="14.4" customHeight="1" x14ac:dyDescent="0.3">
      <c r="A43" s="831" t="s">
        <v>3973</v>
      </c>
      <c r="B43" s="832" t="s">
        <v>3974</v>
      </c>
      <c r="C43" s="832" t="s">
        <v>583</v>
      </c>
      <c r="D43" s="832" t="s">
        <v>2495</v>
      </c>
      <c r="E43" s="832" t="s">
        <v>3970</v>
      </c>
      <c r="F43" s="832" t="s">
        <v>3995</v>
      </c>
      <c r="G43" s="832" t="s">
        <v>3996</v>
      </c>
      <c r="H43" s="849"/>
      <c r="I43" s="849"/>
      <c r="J43" s="832"/>
      <c r="K43" s="832"/>
      <c r="L43" s="849"/>
      <c r="M43" s="849"/>
      <c r="N43" s="832"/>
      <c r="O43" s="832"/>
      <c r="P43" s="849">
        <v>0</v>
      </c>
      <c r="Q43" s="849">
        <v>0</v>
      </c>
      <c r="R43" s="837"/>
      <c r="S43" s="850"/>
    </row>
    <row r="44" spans="1:19" ht="14.4" customHeight="1" x14ac:dyDescent="0.3">
      <c r="A44" s="831" t="s">
        <v>3973</v>
      </c>
      <c r="B44" s="832" t="s">
        <v>3974</v>
      </c>
      <c r="C44" s="832" t="s">
        <v>583</v>
      </c>
      <c r="D44" s="832" t="s">
        <v>2495</v>
      </c>
      <c r="E44" s="832" t="s">
        <v>3970</v>
      </c>
      <c r="F44" s="832" t="s">
        <v>3997</v>
      </c>
      <c r="G44" s="832" t="s">
        <v>3998</v>
      </c>
      <c r="H44" s="849">
        <v>1</v>
      </c>
      <c r="I44" s="849">
        <v>37</v>
      </c>
      <c r="J44" s="832"/>
      <c r="K44" s="832">
        <v>37</v>
      </c>
      <c r="L44" s="849"/>
      <c r="M44" s="849"/>
      <c r="N44" s="832"/>
      <c r="O44" s="832"/>
      <c r="P44" s="849">
        <v>4</v>
      </c>
      <c r="Q44" s="849">
        <v>152</v>
      </c>
      <c r="R44" s="837"/>
      <c r="S44" s="850">
        <v>38</v>
      </c>
    </row>
    <row r="45" spans="1:19" ht="14.4" customHeight="1" x14ac:dyDescent="0.3">
      <c r="A45" s="831" t="s">
        <v>3973</v>
      </c>
      <c r="B45" s="832" t="s">
        <v>3974</v>
      </c>
      <c r="C45" s="832" t="s">
        <v>583</v>
      </c>
      <c r="D45" s="832" t="s">
        <v>3966</v>
      </c>
      <c r="E45" s="832" t="s">
        <v>3975</v>
      </c>
      <c r="F45" s="832" t="s">
        <v>3978</v>
      </c>
      <c r="G45" s="832" t="s">
        <v>1110</v>
      </c>
      <c r="H45" s="849">
        <v>2</v>
      </c>
      <c r="I45" s="849">
        <v>153.69999999999999</v>
      </c>
      <c r="J45" s="832"/>
      <c r="K45" s="832">
        <v>76.849999999999994</v>
      </c>
      <c r="L45" s="849"/>
      <c r="M45" s="849"/>
      <c r="N45" s="832"/>
      <c r="O45" s="832"/>
      <c r="P45" s="849"/>
      <c r="Q45" s="849"/>
      <c r="R45" s="837"/>
      <c r="S45" s="850"/>
    </row>
    <row r="46" spans="1:19" ht="14.4" customHeight="1" x14ac:dyDescent="0.3">
      <c r="A46" s="831" t="s">
        <v>3973</v>
      </c>
      <c r="B46" s="832" t="s">
        <v>3974</v>
      </c>
      <c r="C46" s="832" t="s">
        <v>583</v>
      </c>
      <c r="D46" s="832" t="s">
        <v>3966</v>
      </c>
      <c r="E46" s="832" t="s">
        <v>3970</v>
      </c>
      <c r="F46" s="832" t="s">
        <v>3971</v>
      </c>
      <c r="G46" s="832" t="s">
        <v>3972</v>
      </c>
      <c r="H46" s="849">
        <v>62</v>
      </c>
      <c r="I46" s="849">
        <v>2294</v>
      </c>
      <c r="J46" s="832">
        <v>10.333333333333334</v>
      </c>
      <c r="K46" s="832">
        <v>37</v>
      </c>
      <c r="L46" s="849">
        <v>6</v>
      </c>
      <c r="M46" s="849">
        <v>222</v>
      </c>
      <c r="N46" s="832">
        <v>1</v>
      </c>
      <c r="O46" s="832">
        <v>37</v>
      </c>
      <c r="P46" s="849"/>
      <c r="Q46" s="849"/>
      <c r="R46" s="837"/>
      <c r="S46" s="850"/>
    </row>
    <row r="47" spans="1:19" ht="14.4" customHeight="1" x14ac:dyDescent="0.3">
      <c r="A47" s="831" t="s">
        <v>3973</v>
      </c>
      <c r="B47" s="832" t="s">
        <v>3974</v>
      </c>
      <c r="C47" s="832" t="s">
        <v>583</v>
      </c>
      <c r="D47" s="832" t="s">
        <v>3966</v>
      </c>
      <c r="E47" s="832" t="s">
        <v>3970</v>
      </c>
      <c r="F47" s="832" t="s">
        <v>3991</v>
      </c>
      <c r="G47" s="832" t="s">
        <v>3992</v>
      </c>
      <c r="H47" s="849">
        <v>2</v>
      </c>
      <c r="I47" s="849">
        <v>940</v>
      </c>
      <c r="J47" s="832"/>
      <c r="K47" s="832">
        <v>470</v>
      </c>
      <c r="L47" s="849"/>
      <c r="M47" s="849"/>
      <c r="N47" s="832"/>
      <c r="O47" s="832"/>
      <c r="P47" s="849"/>
      <c r="Q47" s="849"/>
      <c r="R47" s="837"/>
      <c r="S47" s="850"/>
    </row>
    <row r="48" spans="1:19" ht="14.4" customHeight="1" x14ac:dyDescent="0.3">
      <c r="A48" s="831" t="s">
        <v>3973</v>
      </c>
      <c r="B48" s="832" t="s">
        <v>3974</v>
      </c>
      <c r="C48" s="832" t="s">
        <v>583</v>
      </c>
      <c r="D48" s="832" t="s">
        <v>3966</v>
      </c>
      <c r="E48" s="832" t="s">
        <v>3970</v>
      </c>
      <c r="F48" s="832" t="s">
        <v>3993</v>
      </c>
      <c r="G48" s="832" t="s">
        <v>3994</v>
      </c>
      <c r="H48" s="849">
        <v>16</v>
      </c>
      <c r="I48" s="849">
        <v>533.33000000000004</v>
      </c>
      <c r="J48" s="832">
        <v>5.3333000000000004</v>
      </c>
      <c r="K48" s="832">
        <v>33.333125000000003</v>
      </c>
      <c r="L48" s="849">
        <v>3</v>
      </c>
      <c r="M48" s="849">
        <v>100</v>
      </c>
      <c r="N48" s="832">
        <v>1</v>
      </c>
      <c r="O48" s="832">
        <v>33.333333333333336</v>
      </c>
      <c r="P48" s="849"/>
      <c r="Q48" s="849"/>
      <c r="R48" s="837"/>
      <c r="S48" s="850"/>
    </row>
    <row r="49" spans="1:19" ht="14.4" customHeight="1" x14ac:dyDescent="0.3">
      <c r="A49" s="831" t="s">
        <v>3973</v>
      </c>
      <c r="B49" s="832" t="s">
        <v>3974</v>
      </c>
      <c r="C49" s="832" t="s">
        <v>583</v>
      </c>
      <c r="D49" s="832" t="s">
        <v>3966</v>
      </c>
      <c r="E49" s="832" t="s">
        <v>3970</v>
      </c>
      <c r="F49" s="832" t="s">
        <v>3997</v>
      </c>
      <c r="G49" s="832" t="s">
        <v>3998</v>
      </c>
      <c r="H49" s="849">
        <v>22</v>
      </c>
      <c r="I49" s="849">
        <v>814</v>
      </c>
      <c r="J49" s="832"/>
      <c r="K49" s="832">
        <v>37</v>
      </c>
      <c r="L49" s="849"/>
      <c r="M49" s="849"/>
      <c r="N49" s="832"/>
      <c r="O49" s="832"/>
      <c r="P49" s="849"/>
      <c r="Q49" s="849"/>
      <c r="R49" s="837"/>
      <c r="S49" s="850"/>
    </row>
    <row r="50" spans="1:19" ht="14.4" customHeight="1" x14ac:dyDescent="0.3">
      <c r="A50" s="831" t="s">
        <v>3973</v>
      </c>
      <c r="B50" s="832" t="s">
        <v>3974</v>
      </c>
      <c r="C50" s="832" t="s">
        <v>583</v>
      </c>
      <c r="D50" s="832" t="s">
        <v>3966</v>
      </c>
      <c r="E50" s="832" t="s">
        <v>3970</v>
      </c>
      <c r="F50" s="832" t="s">
        <v>3999</v>
      </c>
      <c r="G50" s="832" t="s">
        <v>4000</v>
      </c>
      <c r="H50" s="849">
        <v>5</v>
      </c>
      <c r="I50" s="849">
        <v>665</v>
      </c>
      <c r="J50" s="832"/>
      <c r="K50" s="832">
        <v>133</v>
      </c>
      <c r="L50" s="849"/>
      <c r="M50" s="849"/>
      <c r="N50" s="832"/>
      <c r="O50" s="832"/>
      <c r="P50" s="849"/>
      <c r="Q50" s="849"/>
      <c r="R50" s="837"/>
      <c r="S50" s="850"/>
    </row>
    <row r="51" spans="1:19" ht="14.4" customHeight="1" x14ac:dyDescent="0.3">
      <c r="A51" s="831" t="s">
        <v>3973</v>
      </c>
      <c r="B51" s="832" t="s">
        <v>3974</v>
      </c>
      <c r="C51" s="832" t="s">
        <v>583</v>
      </c>
      <c r="D51" s="832" t="s">
        <v>3966</v>
      </c>
      <c r="E51" s="832" t="s">
        <v>3970</v>
      </c>
      <c r="F51" s="832" t="s">
        <v>4005</v>
      </c>
      <c r="G51" s="832" t="s">
        <v>4006</v>
      </c>
      <c r="H51" s="849">
        <v>10</v>
      </c>
      <c r="I51" s="849">
        <v>1320</v>
      </c>
      <c r="J51" s="832"/>
      <c r="K51" s="832">
        <v>132</v>
      </c>
      <c r="L51" s="849"/>
      <c r="M51" s="849"/>
      <c r="N51" s="832"/>
      <c r="O51" s="832"/>
      <c r="P51" s="849"/>
      <c r="Q51" s="849"/>
      <c r="R51" s="837"/>
      <c r="S51" s="850"/>
    </row>
    <row r="52" spans="1:19" ht="14.4" customHeight="1" x14ac:dyDescent="0.3">
      <c r="A52" s="831" t="s">
        <v>3973</v>
      </c>
      <c r="B52" s="832" t="s">
        <v>3974</v>
      </c>
      <c r="C52" s="832" t="s">
        <v>583</v>
      </c>
      <c r="D52" s="832" t="s">
        <v>3966</v>
      </c>
      <c r="E52" s="832" t="s">
        <v>3970</v>
      </c>
      <c r="F52" s="832" t="s">
        <v>4007</v>
      </c>
      <c r="G52" s="832" t="s">
        <v>4008</v>
      </c>
      <c r="H52" s="849">
        <v>14</v>
      </c>
      <c r="I52" s="849">
        <v>3290</v>
      </c>
      <c r="J52" s="832">
        <v>4.6468926553672318</v>
      </c>
      <c r="K52" s="832">
        <v>235</v>
      </c>
      <c r="L52" s="849">
        <v>3</v>
      </c>
      <c r="M52" s="849">
        <v>708</v>
      </c>
      <c r="N52" s="832">
        <v>1</v>
      </c>
      <c r="O52" s="832">
        <v>236</v>
      </c>
      <c r="P52" s="849"/>
      <c r="Q52" s="849"/>
      <c r="R52" s="837"/>
      <c r="S52" s="850"/>
    </row>
    <row r="53" spans="1:19" ht="14.4" customHeight="1" x14ac:dyDescent="0.3">
      <c r="A53" s="831" t="s">
        <v>3973</v>
      </c>
      <c r="B53" s="832" t="s">
        <v>3974</v>
      </c>
      <c r="C53" s="832" t="s">
        <v>583</v>
      </c>
      <c r="D53" s="832" t="s">
        <v>2496</v>
      </c>
      <c r="E53" s="832" t="s">
        <v>3970</v>
      </c>
      <c r="F53" s="832" t="s">
        <v>3971</v>
      </c>
      <c r="G53" s="832" t="s">
        <v>3972</v>
      </c>
      <c r="H53" s="849">
        <v>2</v>
      </c>
      <c r="I53" s="849">
        <v>74</v>
      </c>
      <c r="J53" s="832">
        <v>6.0606060606060608E-2</v>
      </c>
      <c r="K53" s="832">
        <v>37</v>
      </c>
      <c r="L53" s="849">
        <v>33</v>
      </c>
      <c r="M53" s="849">
        <v>1221</v>
      </c>
      <c r="N53" s="832">
        <v>1</v>
      </c>
      <c r="O53" s="832">
        <v>37</v>
      </c>
      <c r="P53" s="849">
        <v>12</v>
      </c>
      <c r="Q53" s="849">
        <v>456</v>
      </c>
      <c r="R53" s="837">
        <v>0.37346437346437344</v>
      </c>
      <c r="S53" s="850">
        <v>38</v>
      </c>
    </row>
    <row r="54" spans="1:19" ht="14.4" customHeight="1" x14ac:dyDescent="0.3">
      <c r="A54" s="831" t="s">
        <v>3973</v>
      </c>
      <c r="B54" s="832" t="s">
        <v>3974</v>
      </c>
      <c r="C54" s="832" t="s">
        <v>583</v>
      </c>
      <c r="D54" s="832" t="s">
        <v>2496</v>
      </c>
      <c r="E54" s="832" t="s">
        <v>3970</v>
      </c>
      <c r="F54" s="832" t="s">
        <v>3991</v>
      </c>
      <c r="G54" s="832" t="s">
        <v>3992</v>
      </c>
      <c r="H54" s="849"/>
      <c r="I54" s="849"/>
      <c r="J54" s="832"/>
      <c r="K54" s="832"/>
      <c r="L54" s="849">
        <v>3</v>
      </c>
      <c r="M54" s="849">
        <v>1413</v>
      </c>
      <c r="N54" s="832">
        <v>1</v>
      </c>
      <c r="O54" s="832">
        <v>471</v>
      </c>
      <c r="P54" s="849">
        <v>1</v>
      </c>
      <c r="Q54" s="849">
        <v>474</v>
      </c>
      <c r="R54" s="837">
        <v>0.3354564755838641</v>
      </c>
      <c r="S54" s="850">
        <v>474</v>
      </c>
    </row>
    <row r="55" spans="1:19" ht="14.4" customHeight="1" x14ac:dyDescent="0.3">
      <c r="A55" s="831" t="s">
        <v>3973</v>
      </c>
      <c r="B55" s="832" t="s">
        <v>3974</v>
      </c>
      <c r="C55" s="832" t="s">
        <v>583</v>
      </c>
      <c r="D55" s="832" t="s">
        <v>2496</v>
      </c>
      <c r="E55" s="832" t="s">
        <v>3970</v>
      </c>
      <c r="F55" s="832" t="s">
        <v>3993</v>
      </c>
      <c r="G55" s="832" t="s">
        <v>3994</v>
      </c>
      <c r="H55" s="849"/>
      <c r="I55" s="849"/>
      <c r="J55" s="832"/>
      <c r="K55" s="832"/>
      <c r="L55" s="849">
        <v>9</v>
      </c>
      <c r="M55" s="849">
        <v>300.01</v>
      </c>
      <c r="N55" s="832">
        <v>1</v>
      </c>
      <c r="O55" s="832">
        <v>33.334444444444443</v>
      </c>
      <c r="P55" s="849">
        <v>2</v>
      </c>
      <c r="Q55" s="849">
        <v>66.67</v>
      </c>
      <c r="R55" s="837">
        <v>0.22222592580247327</v>
      </c>
      <c r="S55" s="850">
        <v>33.335000000000001</v>
      </c>
    </row>
    <row r="56" spans="1:19" ht="14.4" customHeight="1" x14ac:dyDescent="0.3">
      <c r="A56" s="831" t="s">
        <v>3973</v>
      </c>
      <c r="B56" s="832" t="s">
        <v>3974</v>
      </c>
      <c r="C56" s="832" t="s">
        <v>583</v>
      </c>
      <c r="D56" s="832" t="s">
        <v>2496</v>
      </c>
      <c r="E56" s="832" t="s">
        <v>3970</v>
      </c>
      <c r="F56" s="832" t="s">
        <v>3997</v>
      </c>
      <c r="G56" s="832" t="s">
        <v>3998</v>
      </c>
      <c r="H56" s="849"/>
      <c r="I56" s="849"/>
      <c r="J56" s="832"/>
      <c r="K56" s="832"/>
      <c r="L56" s="849">
        <v>20</v>
      </c>
      <c r="M56" s="849">
        <v>740</v>
      </c>
      <c r="N56" s="832">
        <v>1</v>
      </c>
      <c r="O56" s="832">
        <v>37</v>
      </c>
      <c r="P56" s="849">
        <v>2</v>
      </c>
      <c r="Q56" s="849">
        <v>76</v>
      </c>
      <c r="R56" s="837">
        <v>0.10270270270270271</v>
      </c>
      <c r="S56" s="850">
        <v>38</v>
      </c>
    </row>
    <row r="57" spans="1:19" ht="14.4" customHeight="1" x14ac:dyDescent="0.3">
      <c r="A57" s="831" t="s">
        <v>3973</v>
      </c>
      <c r="B57" s="832" t="s">
        <v>3974</v>
      </c>
      <c r="C57" s="832" t="s">
        <v>583</v>
      </c>
      <c r="D57" s="832" t="s">
        <v>2496</v>
      </c>
      <c r="E57" s="832" t="s">
        <v>3970</v>
      </c>
      <c r="F57" s="832" t="s">
        <v>3999</v>
      </c>
      <c r="G57" s="832" t="s">
        <v>4000</v>
      </c>
      <c r="H57" s="849"/>
      <c r="I57" s="849"/>
      <c r="J57" s="832"/>
      <c r="K57" s="832"/>
      <c r="L57" s="849">
        <v>5</v>
      </c>
      <c r="M57" s="849">
        <v>665</v>
      </c>
      <c r="N57" s="832">
        <v>1</v>
      </c>
      <c r="O57" s="832">
        <v>133</v>
      </c>
      <c r="P57" s="849"/>
      <c r="Q57" s="849"/>
      <c r="R57" s="837"/>
      <c r="S57" s="850"/>
    </row>
    <row r="58" spans="1:19" ht="14.4" customHeight="1" x14ac:dyDescent="0.3">
      <c r="A58" s="831" t="s">
        <v>3973</v>
      </c>
      <c r="B58" s="832" t="s">
        <v>3974</v>
      </c>
      <c r="C58" s="832" t="s">
        <v>583</v>
      </c>
      <c r="D58" s="832" t="s">
        <v>2496</v>
      </c>
      <c r="E58" s="832" t="s">
        <v>3970</v>
      </c>
      <c r="F58" s="832" t="s">
        <v>4007</v>
      </c>
      <c r="G58" s="832" t="s">
        <v>4008</v>
      </c>
      <c r="H58" s="849"/>
      <c r="I58" s="849"/>
      <c r="J58" s="832"/>
      <c r="K58" s="832"/>
      <c r="L58" s="849">
        <v>6</v>
      </c>
      <c r="M58" s="849">
        <v>1416</v>
      </c>
      <c r="N58" s="832">
        <v>1</v>
      </c>
      <c r="O58" s="832">
        <v>236</v>
      </c>
      <c r="P58" s="849">
        <v>1</v>
      </c>
      <c r="Q58" s="849">
        <v>237</v>
      </c>
      <c r="R58" s="837">
        <v>0.1673728813559322</v>
      </c>
      <c r="S58" s="850">
        <v>237</v>
      </c>
    </row>
    <row r="59" spans="1:19" ht="14.4" customHeight="1" x14ac:dyDescent="0.3">
      <c r="A59" s="831" t="s">
        <v>3973</v>
      </c>
      <c r="B59" s="832" t="s">
        <v>3974</v>
      </c>
      <c r="C59" s="832" t="s">
        <v>583</v>
      </c>
      <c r="D59" s="832" t="s">
        <v>2497</v>
      </c>
      <c r="E59" s="832" t="s">
        <v>3975</v>
      </c>
      <c r="F59" s="832" t="s">
        <v>3976</v>
      </c>
      <c r="G59" s="832" t="s">
        <v>1045</v>
      </c>
      <c r="H59" s="849">
        <v>4</v>
      </c>
      <c r="I59" s="849">
        <v>433</v>
      </c>
      <c r="J59" s="832"/>
      <c r="K59" s="832">
        <v>108.25</v>
      </c>
      <c r="L59" s="849"/>
      <c r="M59" s="849"/>
      <c r="N59" s="832"/>
      <c r="O59" s="832"/>
      <c r="P59" s="849"/>
      <c r="Q59" s="849"/>
      <c r="R59" s="837"/>
      <c r="S59" s="850"/>
    </row>
    <row r="60" spans="1:19" ht="14.4" customHeight="1" x14ac:dyDescent="0.3">
      <c r="A60" s="831" t="s">
        <v>3973</v>
      </c>
      <c r="B60" s="832" t="s">
        <v>3974</v>
      </c>
      <c r="C60" s="832" t="s">
        <v>583</v>
      </c>
      <c r="D60" s="832" t="s">
        <v>2497</v>
      </c>
      <c r="E60" s="832" t="s">
        <v>3975</v>
      </c>
      <c r="F60" s="832" t="s">
        <v>3977</v>
      </c>
      <c r="G60" s="832" t="s">
        <v>1110</v>
      </c>
      <c r="H60" s="849">
        <v>1</v>
      </c>
      <c r="I60" s="849">
        <v>61.4</v>
      </c>
      <c r="J60" s="832"/>
      <c r="K60" s="832">
        <v>61.4</v>
      </c>
      <c r="L60" s="849"/>
      <c r="M60" s="849"/>
      <c r="N60" s="832"/>
      <c r="O60" s="832"/>
      <c r="P60" s="849"/>
      <c r="Q60" s="849"/>
      <c r="R60" s="837"/>
      <c r="S60" s="850"/>
    </row>
    <row r="61" spans="1:19" ht="14.4" customHeight="1" x14ac:dyDescent="0.3">
      <c r="A61" s="831" t="s">
        <v>3973</v>
      </c>
      <c r="B61" s="832" t="s">
        <v>3974</v>
      </c>
      <c r="C61" s="832" t="s">
        <v>583</v>
      </c>
      <c r="D61" s="832" t="s">
        <v>2497</v>
      </c>
      <c r="E61" s="832" t="s">
        <v>3975</v>
      </c>
      <c r="F61" s="832" t="s">
        <v>3981</v>
      </c>
      <c r="G61" s="832" t="s">
        <v>3982</v>
      </c>
      <c r="H61" s="849">
        <v>20</v>
      </c>
      <c r="I61" s="849">
        <v>2088.8000000000002</v>
      </c>
      <c r="J61" s="832"/>
      <c r="K61" s="832">
        <v>104.44000000000001</v>
      </c>
      <c r="L61" s="849"/>
      <c r="M61" s="849"/>
      <c r="N61" s="832"/>
      <c r="O61" s="832"/>
      <c r="P61" s="849"/>
      <c r="Q61" s="849"/>
      <c r="R61" s="837"/>
      <c r="S61" s="850"/>
    </row>
    <row r="62" spans="1:19" ht="14.4" customHeight="1" x14ac:dyDescent="0.3">
      <c r="A62" s="831" t="s">
        <v>3973</v>
      </c>
      <c r="B62" s="832" t="s">
        <v>3974</v>
      </c>
      <c r="C62" s="832" t="s">
        <v>583</v>
      </c>
      <c r="D62" s="832" t="s">
        <v>2497</v>
      </c>
      <c r="E62" s="832" t="s">
        <v>3970</v>
      </c>
      <c r="F62" s="832" t="s">
        <v>3971</v>
      </c>
      <c r="G62" s="832" t="s">
        <v>3972</v>
      </c>
      <c r="H62" s="849">
        <v>17</v>
      </c>
      <c r="I62" s="849">
        <v>629</v>
      </c>
      <c r="J62" s="832">
        <v>0.5</v>
      </c>
      <c r="K62" s="832">
        <v>37</v>
      </c>
      <c r="L62" s="849">
        <v>34</v>
      </c>
      <c r="M62" s="849">
        <v>1258</v>
      </c>
      <c r="N62" s="832">
        <v>1</v>
      </c>
      <c r="O62" s="832">
        <v>37</v>
      </c>
      <c r="P62" s="849">
        <v>98</v>
      </c>
      <c r="Q62" s="849">
        <v>3724</v>
      </c>
      <c r="R62" s="837">
        <v>2.9602543720190777</v>
      </c>
      <c r="S62" s="850">
        <v>38</v>
      </c>
    </row>
    <row r="63" spans="1:19" ht="14.4" customHeight="1" x14ac:dyDescent="0.3">
      <c r="A63" s="831" t="s">
        <v>3973</v>
      </c>
      <c r="B63" s="832" t="s">
        <v>3974</v>
      </c>
      <c r="C63" s="832" t="s">
        <v>583</v>
      </c>
      <c r="D63" s="832" t="s">
        <v>2497</v>
      </c>
      <c r="E63" s="832" t="s">
        <v>3970</v>
      </c>
      <c r="F63" s="832" t="s">
        <v>3987</v>
      </c>
      <c r="G63" s="832" t="s">
        <v>3988</v>
      </c>
      <c r="H63" s="849"/>
      <c r="I63" s="849"/>
      <c r="J63" s="832"/>
      <c r="K63" s="832"/>
      <c r="L63" s="849">
        <v>1</v>
      </c>
      <c r="M63" s="849">
        <v>5</v>
      </c>
      <c r="N63" s="832">
        <v>1</v>
      </c>
      <c r="O63" s="832">
        <v>5</v>
      </c>
      <c r="P63" s="849"/>
      <c r="Q63" s="849"/>
      <c r="R63" s="837"/>
      <c r="S63" s="850"/>
    </row>
    <row r="64" spans="1:19" ht="14.4" customHeight="1" x14ac:dyDescent="0.3">
      <c r="A64" s="831" t="s">
        <v>3973</v>
      </c>
      <c r="B64" s="832" t="s">
        <v>3974</v>
      </c>
      <c r="C64" s="832" t="s">
        <v>583</v>
      </c>
      <c r="D64" s="832" t="s">
        <v>2497</v>
      </c>
      <c r="E64" s="832" t="s">
        <v>3970</v>
      </c>
      <c r="F64" s="832" t="s">
        <v>3991</v>
      </c>
      <c r="G64" s="832" t="s">
        <v>3992</v>
      </c>
      <c r="H64" s="849">
        <v>1</v>
      </c>
      <c r="I64" s="849">
        <v>470</v>
      </c>
      <c r="J64" s="832">
        <v>0.33262561924982309</v>
      </c>
      <c r="K64" s="832">
        <v>470</v>
      </c>
      <c r="L64" s="849">
        <v>3</v>
      </c>
      <c r="M64" s="849">
        <v>1413</v>
      </c>
      <c r="N64" s="832">
        <v>1</v>
      </c>
      <c r="O64" s="832">
        <v>471</v>
      </c>
      <c r="P64" s="849">
        <v>3</v>
      </c>
      <c r="Q64" s="849">
        <v>1422</v>
      </c>
      <c r="R64" s="837">
        <v>1.0063694267515924</v>
      </c>
      <c r="S64" s="850">
        <v>474</v>
      </c>
    </row>
    <row r="65" spans="1:19" ht="14.4" customHeight="1" x14ac:dyDescent="0.3">
      <c r="A65" s="831" t="s">
        <v>3973</v>
      </c>
      <c r="B65" s="832" t="s">
        <v>3974</v>
      </c>
      <c r="C65" s="832" t="s">
        <v>583</v>
      </c>
      <c r="D65" s="832" t="s">
        <v>2497</v>
      </c>
      <c r="E65" s="832" t="s">
        <v>3970</v>
      </c>
      <c r="F65" s="832" t="s">
        <v>3993</v>
      </c>
      <c r="G65" s="832" t="s">
        <v>3994</v>
      </c>
      <c r="H65" s="849">
        <v>2</v>
      </c>
      <c r="I65" s="849">
        <v>66.67</v>
      </c>
      <c r="J65" s="832">
        <v>0.50003750093752353</v>
      </c>
      <c r="K65" s="832">
        <v>33.335000000000001</v>
      </c>
      <c r="L65" s="849">
        <v>4</v>
      </c>
      <c r="M65" s="849">
        <v>133.32999999999998</v>
      </c>
      <c r="N65" s="832">
        <v>1</v>
      </c>
      <c r="O65" s="832">
        <v>33.332499999999996</v>
      </c>
      <c r="P65" s="849">
        <v>11</v>
      </c>
      <c r="Q65" s="849">
        <v>366.67</v>
      </c>
      <c r="R65" s="837">
        <v>2.7500937523438092</v>
      </c>
      <c r="S65" s="850">
        <v>33.333636363636366</v>
      </c>
    </row>
    <row r="66" spans="1:19" ht="14.4" customHeight="1" x14ac:dyDescent="0.3">
      <c r="A66" s="831" t="s">
        <v>3973</v>
      </c>
      <c r="B66" s="832" t="s">
        <v>3974</v>
      </c>
      <c r="C66" s="832" t="s">
        <v>583</v>
      </c>
      <c r="D66" s="832" t="s">
        <v>2497</v>
      </c>
      <c r="E66" s="832" t="s">
        <v>3970</v>
      </c>
      <c r="F66" s="832" t="s">
        <v>3997</v>
      </c>
      <c r="G66" s="832" t="s">
        <v>3998</v>
      </c>
      <c r="H66" s="849">
        <v>11</v>
      </c>
      <c r="I66" s="849">
        <v>407</v>
      </c>
      <c r="J66" s="832">
        <v>1</v>
      </c>
      <c r="K66" s="832">
        <v>37</v>
      </c>
      <c r="L66" s="849">
        <v>11</v>
      </c>
      <c r="M66" s="849">
        <v>407</v>
      </c>
      <c r="N66" s="832">
        <v>1</v>
      </c>
      <c r="O66" s="832">
        <v>37</v>
      </c>
      <c r="P66" s="849">
        <v>28</v>
      </c>
      <c r="Q66" s="849">
        <v>1064</v>
      </c>
      <c r="R66" s="837">
        <v>2.6142506142506141</v>
      </c>
      <c r="S66" s="850">
        <v>38</v>
      </c>
    </row>
    <row r="67" spans="1:19" ht="14.4" customHeight="1" x14ac:dyDescent="0.3">
      <c r="A67" s="831" t="s">
        <v>3973</v>
      </c>
      <c r="B67" s="832" t="s">
        <v>3974</v>
      </c>
      <c r="C67" s="832" t="s">
        <v>583</v>
      </c>
      <c r="D67" s="832" t="s">
        <v>2497</v>
      </c>
      <c r="E67" s="832" t="s">
        <v>3970</v>
      </c>
      <c r="F67" s="832" t="s">
        <v>3999</v>
      </c>
      <c r="G67" s="832" t="s">
        <v>4000</v>
      </c>
      <c r="H67" s="849">
        <v>8</v>
      </c>
      <c r="I67" s="849">
        <v>1064</v>
      </c>
      <c r="J67" s="832">
        <v>0.88888888888888884</v>
      </c>
      <c r="K67" s="832">
        <v>133</v>
      </c>
      <c r="L67" s="849">
        <v>9</v>
      </c>
      <c r="M67" s="849">
        <v>1197</v>
      </c>
      <c r="N67" s="832">
        <v>1</v>
      </c>
      <c r="O67" s="832">
        <v>133</v>
      </c>
      <c r="P67" s="849">
        <v>9</v>
      </c>
      <c r="Q67" s="849">
        <v>1206</v>
      </c>
      <c r="R67" s="837">
        <v>1.0075187969924813</v>
      </c>
      <c r="S67" s="850">
        <v>134</v>
      </c>
    </row>
    <row r="68" spans="1:19" ht="14.4" customHeight="1" x14ac:dyDescent="0.3">
      <c r="A68" s="831" t="s">
        <v>3973</v>
      </c>
      <c r="B68" s="832" t="s">
        <v>3974</v>
      </c>
      <c r="C68" s="832" t="s">
        <v>583</v>
      </c>
      <c r="D68" s="832" t="s">
        <v>2497</v>
      </c>
      <c r="E68" s="832" t="s">
        <v>3970</v>
      </c>
      <c r="F68" s="832" t="s">
        <v>4005</v>
      </c>
      <c r="G68" s="832" t="s">
        <v>4006</v>
      </c>
      <c r="H68" s="849">
        <v>20</v>
      </c>
      <c r="I68" s="849">
        <v>2640</v>
      </c>
      <c r="J68" s="832"/>
      <c r="K68" s="832">
        <v>132</v>
      </c>
      <c r="L68" s="849"/>
      <c r="M68" s="849"/>
      <c r="N68" s="832"/>
      <c r="O68" s="832"/>
      <c r="P68" s="849"/>
      <c r="Q68" s="849"/>
      <c r="R68" s="837"/>
      <c r="S68" s="850"/>
    </row>
    <row r="69" spans="1:19" ht="14.4" customHeight="1" x14ac:dyDescent="0.3">
      <c r="A69" s="831" t="s">
        <v>3973</v>
      </c>
      <c r="B69" s="832" t="s">
        <v>3974</v>
      </c>
      <c r="C69" s="832" t="s">
        <v>583</v>
      </c>
      <c r="D69" s="832" t="s">
        <v>2497</v>
      </c>
      <c r="E69" s="832" t="s">
        <v>3970</v>
      </c>
      <c r="F69" s="832" t="s">
        <v>4007</v>
      </c>
      <c r="G69" s="832" t="s">
        <v>4008</v>
      </c>
      <c r="H69" s="849">
        <v>1</v>
      </c>
      <c r="I69" s="849">
        <v>235</v>
      </c>
      <c r="J69" s="832">
        <v>0.16596045197740114</v>
      </c>
      <c r="K69" s="832">
        <v>235</v>
      </c>
      <c r="L69" s="849">
        <v>6</v>
      </c>
      <c r="M69" s="849">
        <v>1416</v>
      </c>
      <c r="N69" s="832">
        <v>1</v>
      </c>
      <c r="O69" s="832">
        <v>236</v>
      </c>
      <c r="P69" s="849">
        <v>10</v>
      </c>
      <c r="Q69" s="849">
        <v>2370</v>
      </c>
      <c r="R69" s="837">
        <v>1.673728813559322</v>
      </c>
      <c r="S69" s="850">
        <v>237</v>
      </c>
    </row>
    <row r="70" spans="1:19" ht="14.4" customHeight="1" x14ac:dyDescent="0.3">
      <c r="A70" s="831" t="s">
        <v>3973</v>
      </c>
      <c r="B70" s="832" t="s">
        <v>3974</v>
      </c>
      <c r="C70" s="832" t="s">
        <v>583</v>
      </c>
      <c r="D70" s="832" t="s">
        <v>2497</v>
      </c>
      <c r="E70" s="832" t="s">
        <v>3970</v>
      </c>
      <c r="F70" s="832" t="s">
        <v>4011</v>
      </c>
      <c r="G70" s="832" t="s">
        <v>4012</v>
      </c>
      <c r="H70" s="849"/>
      <c r="I70" s="849"/>
      <c r="J70" s="832"/>
      <c r="K70" s="832"/>
      <c r="L70" s="849"/>
      <c r="M70" s="849"/>
      <c r="N70" s="832"/>
      <c r="O70" s="832"/>
      <c r="P70" s="849">
        <v>12</v>
      </c>
      <c r="Q70" s="849">
        <v>732</v>
      </c>
      <c r="R70" s="837"/>
      <c r="S70" s="850">
        <v>61</v>
      </c>
    </row>
    <row r="71" spans="1:19" ht="14.4" customHeight="1" x14ac:dyDescent="0.3">
      <c r="A71" s="831" t="s">
        <v>3973</v>
      </c>
      <c r="B71" s="832" t="s">
        <v>3974</v>
      </c>
      <c r="C71" s="832" t="s">
        <v>583</v>
      </c>
      <c r="D71" s="832" t="s">
        <v>2497</v>
      </c>
      <c r="E71" s="832" t="s">
        <v>3970</v>
      </c>
      <c r="F71" s="832" t="s">
        <v>4013</v>
      </c>
      <c r="G71" s="832" t="s">
        <v>4014</v>
      </c>
      <c r="H71" s="849"/>
      <c r="I71" s="849"/>
      <c r="J71" s="832"/>
      <c r="K71" s="832"/>
      <c r="L71" s="849">
        <v>1</v>
      </c>
      <c r="M71" s="849">
        <v>178</v>
      </c>
      <c r="N71" s="832">
        <v>1</v>
      </c>
      <c r="O71" s="832">
        <v>178</v>
      </c>
      <c r="P71" s="849"/>
      <c r="Q71" s="849"/>
      <c r="R71" s="837"/>
      <c r="S71" s="850"/>
    </row>
    <row r="72" spans="1:19" ht="14.4" customHeight="1" x14ac:dyDescent="0.3">
      <c r="A72" s="831" t="s">
        <v>3973</v>
      </c>
      <c r="B72" s="832" t="s">
        <v>3974</v>
      </c>
      <c r="C72" s="832" t="s">
        <v>583</v>
      </c>
      <c r="D72" s="832" t="s">
        <v>3963</v>
      </c>
      <c r="E72" s="832" t="s">
        <v>3970</v>
      </c>
      <c r="F72" s="832" t="s">
        <v>3997</v>
      </c>
      <c r="G72" s="832" t="s">
        <v>3998</v>
      </c>
      <c r="H72" s="849"/>
      <c r="I72" s="849"/>
      <c r="J72" s="832"/>
      <c r="K72" s="832"/>
      <c r="L72" s="849"/>
      <c r="M72" s="849"/>
      <c r="N72" s="832"/>
      <c r="O72" s="832"/>
      <c r="P72" s="849">
        <v>1</v>
      </c>
      <c r="Q72" s="849">
        <v>38</v>
      </c>
      <c r="R72" s="837"/>
      <c r="S72" s="850">
        <v>38</v>
      </c>
    </row>
    <row r="73" spans="1:19" ht="14.4" customHeight="1" x14ac:dyDescent="0.3">
      <c r="A73" s="831" t="s">
        <v>3973</v>
      </c>
      <c r="B73" s="832" t="s">
        <v>3974</v>
      </c>
      <c r="C73" s="832" t="s">
        <v>583</v>
      </c>
      <c r="D73" s="832" t="s">
        <v>2493</v>
      </c>
      <c r="E73" s="832" t="s">
        <v>3970</v>
      </c>
      <c r="F73" s="832" t="s">
        <v>3971</v>
      </c>
      <c r="G73" s="832" t="s">
        <v>3972</v>
      </c>
      <c r="H73" s="849"/>
      <c r="I73" s="849"/>
      <c r="J73" s="832"/>
      <c r="K73" s="832"/>
      <c r="L73" s="849"/>
      <c r="M73" s="849"/>
      <c r="N73" s="832"/>
      <c r="O73" s="832"/>
      <c r="P73" s="849">
        <v>4</v>
      </c>
      <c r="Q73" s="849">
        <v>152</v>
      </c>
      <c r="R73" s="837"/>
      <c r="S73" s="850">
        <v>38</v>
      </c>
    </row>
    <row r="74" spans="1:19" ht="14.4" customHeight="1" x14ac:dyDescent="0.3">
      <c r="A74" s="831" t="s">
        <v>3973</v>
      </c>
      <c r="B74" s="832" t="s">
        <v>4015</v>
      </c>
      <c r="C74" s="832" t="s">
        <v>583</v>
      </c>
      <c r="D74" s="832" t="s">
        <v>2489</v>
      </c>
      <c r="E74" s="832" t="s">
        <v>3970</v>
      </c>
      <c r="F74" s="832" t="s">
        <v>4011</v>
      </c>
      <c r="G74" s="832" t="s">
        <v>4012</v>
      </c>
      <c r="H74" s="849"/>
      <c r="I74" s="849"/>
      <c r="J74" s="832"/>
      <c r="K74" s="832"/>
      <c r="L74" s="849"/>
      <c r="M74" s="849"/>
      <c r="N74" s="832"/>
      <c r="O74" s="832"/>
      <c r="P74" s="849">
        <v>1</v>
      </c>
      <c r="Q74" s="849">
        <v>61</v>
      </c>
      <c r="R74" s="837"/>
      <c r="S74" s="850">
        <v>61</v>
      </c>
    </row>
    <row r="75" spans="1:19" ht="14.4" customHeight="1" x14ac:dyDescent="0.3">
      <c r="A75" s="831" t="s">
        <v>3973</v>
      </c>
      <c r="B75" s="832" t="s">
        <v>4015</v>
      </c>
      <c r="C75" s="832" t="s">
        <v>583</v>
      </c>
      <c r="D75" s="832" t="s">
        <v>3958</v>
      </c>
      <c r="E75" s="832" t="s">
        <v>3970</v>
      </c>
      <c r="F75" s="832" t="s">
        <v>4022</v>
      </c>
      <c r="G75" s="832" t="s">
        <v>4023</v>
      </c>
      <c r="H75" s="849">
        <v>1</v>
      </c>
      <c r="I75" s="849">
        <v>122</v>
      </c>
      <c r="J75" s="832"/>
      <c r="K75" s="832">
        <v>122</v>
      </c>
      <c r="L75" s="849"/>
      <c r="M75" s="849"/>
      <c r="N75" s="832"/>
      <c r="O75" s="832"/>
      <c r="P75" s="849"/>
      <c r="Q75" s="849"/>
      <c r="R75" s="837"/>
      <c r="S75" s="850"/>
    </row>
    <row r="76" spans="1:19" ht="14.4" customHeight="1" x14ac:dyDescent="0.3">
      <c r="A76" s="831" t="s">
        <v>3973</v>
      </c>
      <c r="B76" s="832" t="s">
        <v>4015</v>
      </c>
      <c r="C76" s="832" t="s">
        <v>583</v>
      </c>
      <c r="D76" s="832" t="s">
        <v>3958</v>
      </c>
      <c r="E76" s="832" t="s">
        <v>3970</v>
      </c>
      <c r="F76" s="832" t="s">
        <v>4028</v>
      </c>
      <c r="G76" s="832" t="s">
        <v>4029</v>
      </c>
      <c r="H76" s="849"/>
      <c r="I76" s="849"/>
      <c r="J76" s="832"/>
      <c r="K76" s="832"/>
      <c r="L76" s="849"/>
      <c r="M76" s="849"/>
      <c r="N76" s="832"/>
      <c r="O76" s="832"/>
      <c r="P76" s="849">
        <v>1</v>
      </c>
      <c r="Q76" s="849">
        <v>107</v>
      </c>
      <c r="R76" s="837"/>
      <c r="S76" s="850">
        <v>107</v>
      </c>
    </row>
    <row r="77" spans="1:19" ht="14.4" customHeight="1" x14ac:dyDescent="0.3">
      <c r="A77" s="831" t="s">
        <v>3973</v>
      </c>
      <c r="B77" s="832" t="s">
        <v>4015</v>
      </c>
      <c r="C77" s="832" t="s">
        <v>583</v>
      </c>
      <c r="D77" s="832" t="s">
        <v>3958</v>
      </c>
      <c r="E77" s="832" t="s">
        <v>3970</v>
      </c>
      <c r="F77" s="832" t="s">
        <v>3971</v>
      </c>
      <c r="G77" s="832" t="s">
        <v>3972</v>
      </c>
      <c r="H77" s="849"/>
      <c r="I77" s="849"/>
      <c r="J77" s="832"/>
      <c r="K77" s="832"/>
      <c r="L77" s="849"/>
      <c r="M77" s="849"/>
      <c r="N77" s="832"/>
      <c r="O77" s="832"/>
      <c r="P77" s="849">
        <v>1</v>
      </c>
      <c r="Q77" s="849">
        <v>38</v>
      </c>
      <c r="R77" s="837"/>
      <c r="S77" s="850">
        <v>38</v>
      </c>
    </row>
    <row r="78" spans="1:19" ht="14.4" customHeight="1" x14ac:dyDescent="0.3">
      <c r="A78" s="831" t="s">
        <v>3973</v>
      </c>
      <c r="B78" s="832" t="s">
        <v>4015</v>
      </c>
      <c r="C78" s="832" t="s">
        <v>583</v>
      </c>
      <c r="D78" s="832" t="s">
        <v>3958</v>
      </c>
      <c r="E78" s="832" t="s">
        <v>3970</v>
      </c>
      <c r="F78" s="832" t="s">
        <v>4036</v>
      </c>
      <c r="G78" s="832" t="s">
        <v>4037</v>
      </c>
      <c r="H78" s="849"/>
      <c r="I78" s="849"/>
      <c r="J78" s="832"/>
      <c r="K78" s="832"/>
      <c r="L78" s="849"/>
      <c r="M78" s="849"/>
      <c r="N78" s="832"/>
      <c r="O78" s="832"/>
      <c r="P78" s="849">
        <v>1</v>
      </c>
      <c r="Q78" s="849">
        <v>226</v>
      </c>
      <c r="R78" s="837"/>
      <c r="S78" s="850">
        <v>226</v>
      </c>
    </row>
    <row r="79" spans="1:19" ht="14.4" customHeight="1" x14ac:dyDescent="0.3">
      <c r="A79" s="831" t="s">
        <v>3973</v>
      </c>
      <c r="B79" s="832" t="s">
        <v>4015</v>
      </c>
      <c r="C79" s="832" t="s">
        <v>583</v>
      </c>
      <c r="D79" s="832" t="s">
        <v>2490</v>
      </c>
      <c r="E79" s="832" t="s">
        <v>3975</v>
      </c>
      <c r="F79" s="832" t="s">
        <v>3976</v>
      </c>
      <c r="G79" s="832" t="s">
        <v>1045</v>
      </c>
      <c r="H79" s="849">
        <v>8.1999999999999993</v>
      </c>
      <c r="I79" s="849">
        <v>887.65</v>
      </c>
      <c r="J79" s="832">
        <v>0.52564102564102566</v>
      </c>
      <c r="K79" s="832">
        <v>108.25</v>
      </c>
      <c r="L79" s="849">
        <v>15.6</v>
      </c>
      <c r="M79" s="849">
        <v>1688.7</v>
      </c>
      <c r="N79" s="832">
        <v>1</v>
      </c>
      <c r="O79" s="832">
        <v>108.25</v>
      </c>
      <c r="P79" s="849">
        <v>19.399999999999999</v>
      </c>
      <c r="Q79" s="849">
        <v>2110.52</v>
      </c>
      <c r="R79" s="837">
        <v>1.2497897791200332</v>
      </c>
      <c r="S79" s="850">
        <v>108.78969072164949</v>
      </c>
    </row>
    <row r="80" spans="1:19" ht="14.4" customHeight="1" x14ac:dyDescent="0.3">
      <c r="A80" s="831" t="s">
        <v>3973</v>
      </c>
      <c r="B80" s="832" t="s">
        <v>4015</v>
      </c>
      <c r="C80" s="832" t="s">
        <v>583</v>
      </c>
      <c r="D80" s="832" t="s">
        <v>2490</v>
      </c>
      <c r="E80" s="832" t="s">
        <v>3975</v>
      </c>
      <c r="F80" s="832" t="s">
        <v>3977</v>
      </c>
      <c r="G80" s="832" t="s">
        <v>1110</v>
      </c>
      <c r="H80" s="849">
        <v>2.4</v>
      </c>
      <c r="I80" s="849">
        <v>147.35999999999999</v>
      </c>
      <c r="J80" s="832">
        <v>0.30379746835443039</v>
      </c>
      <c r="K80" s="832">
        <v>61.4</v>
      </c>
      <c r="L80" s="849">
        <v>7.9</v>
      </c>
      <c r="M80" s="849">
        <v>485.05999999999995</v>
      </c>
      <c r="N80" s="832">
        <v>1</v>
      </c>
      <c r="O80" s="832">
        <v>61.399999999999991</v>
      </c>
      <c r="P80" s="849">
        <v>7.5</v>
      </c>
      <c r="Q80" s="849">
        <v>379.95000000000005</v>
      </c>
      <c r="R80" s="837">
        <v>0.7833051581247682</v>
      </c>
      <c r="S80" s="850">
        <v>50.660000000000004</v>
      </c>
    </row>
    <row r="81" spans="1:19" ht="14.4" customHeight="1" x14ac:dyDescent="0.3">
      <c r="A81" s="831" t="s">
        <v>3973</v>
      </c>
      <c r="B81" s="832" t="s">
        <v>4015</v>
      </c>
      <c r="C81" s="832" t="s">
        <v>583</v>
      </c>
      <c r="D81" s="832" t="s">
        <v>2490</v>
      </c>
      <c r="E81" s="832" t="s">
        <v>3975</v>
      </c>
      <c r="F81" s="832" t="s">
        <v>3978</v>
      </c>
      <c r="G81" s="832" t="s">
        <v>1110</v>
      </c>
      <c r="H81" s="849"/>
      <c r="I81" s="849"/>
      <c r="J81" s="832"/>
      <c r="K81" s="832"/>
      <c r="L81" s="849"/>
      <c r="M81" s="849"/>
      <c r="N81" s="832"/>
      <c r="O81" s="832"/>
      <c r="P81" s="849">
        <v>1.2</v>
      </c>
      <c r="Q81" s="849">
        <v>60.78</v>
      </c>
      <c r="R81" s="837"/>
      <c r="S81" s="850">
        <v>50.650000000000006</v>
      </c>
    </row>
    <row r="82" spans="1:19" ht="14.4" customHeight="1" x14ac:dyDescent="0.3">
      <c r="A82" s="831" t="s">
        <v>3973</v>
      </c>
      <c r="B82" s="832" t="s">
        <v>4015</v>
      </c>
      <c r="C82" s="832" t="s">
        <v>583</v>
      </c>
      <c r="D82" s="832" t="s">
        <v>2490</v>
      </c>
      <c r="E82" s="832" t="s">
        <v>3975</v>
      </c>
      <c r="F82" s="832" t="s">
        <v>4016</v>
      </c>
      <c r="G82" s="832" t="s">
        <v>1571</v>
      </c>
      <c r="H82" s="849"/>
      <c r="I82" s="849"/>
      <c r="J82" s="832"/>
      <c r="K82" s="832"/>
      <c r="L82" s="849"/>
      <c r="M82" s="849"/>
      <c r="N82" s="832"/>
      <c r="O82" s="832"/>
      <c r="P82" s="849">
        <v>4.3</v>
      </c>
      <c r="Q82" s="849">
        <v>761.1</v>
      </c>
      <c r="R82" s="837"/>
      <c r="S82" s="850">
        <v>177</v>
      </c>
    </row>
    <row r="83" spans="1:19" ht="14.4" customHeight="1" x14ac:dyDescent="0.3">
      <c r="A83" s="831" t="s">
        <v>3973</v>
      </c>
      <c r="B83" s="832" t="s">
        <v>4015</v>
      </c>
      <c r="C83" s="832" t="s">
        <v>583</v>
      </c>
      <c r="D83" s="832" t="s">
        <v>2490</v>
      </c>
      <c r="E83" s="832" t="s">
        <v>3975</v>
      </c>
      <c r="F83" s="832" t="s">
        <v>3979</v>
      </c>
      <c r="G83" s="832" t="s">
        <v>3980</v>
      </c>
      <c r="H83" s="849"/>
      <c r="I83" s="849"/>
      <c r="J83" s="832"/>
      <c r="K83" s="832"/>
      <c r="L83" s="849">
        <v>1</v>
      </c>
      <c r="M83" s="849">
        <v>78</v>
      </c>
      <c r="N83" s="832">
        <v>1</v>
      </c>
      <c r="O83" s="832">
        <v>78</v>
      </c>
      <c r="P83" s="849"/>
      <c r="Q83" s="849"/>
      <c r="R83" s="837"/>
      <c r="S83" s="850"/>
    </row>
    <row r="84" spans="1:19" ht="14.4" customHeight="1" x14ac:dyDescent="0.3">
      <c r="A84" s="831" t="s">
        <v>3973</v>
      </c>
      <c r="B84" s="832" t="s">
        <v>4015</v>
      </c>
      <c r="C84" s="832" t="s">
        <v>583</v>
      </c>
      <c r="D84" s="832" t="s">
        <v>2490</v>
      </c>
      <c r="E84" s="832" t="s">
        <v>3975</v>
      </c>
      <c r="F84" s="832" t="s">
        <v>4017</v>
      </c>
      <c r="G84" s="832" t="s">
        <v>3984</v>
      </c>
      <c r="H84" s="849"/>
      <c r="I84" s="849"/>
      <c r="J84" s="832"/>
      <c r="K84" s="832"/>
      <c r="L84" s="849"/>
      <c r="M84" s="849"/>
      <c r="N84" s="832"/>
      <c r="O84" s="832"/>
      <c r="P84" s="849">
        <v>99</v>
      </c>
      <c r="Q84" s="849">
        <v>241.56</v>
      </c>
      <c r="R84" s="837"/>
      <c r="S84" s="850">
        <v>2.44</v>
      </c>
    </row>
    <row r="85" spans="1:19" ht="14.4" customHeight="1" x14ac:dyDescent="0.3">
      <c r="A85" s="831" t="s">
        <v>3973</v>
      </c>
      <c r="B85" s="832" t="s">
        <v>4015</v>
      </c>
      <c r="C85" s="832" t="s">
        <v>583</v>
      </c>
      <c r="D85" s="832" t="s">
        <v>2490</v>
      </c>
      <c r="E85" s="832" t="s">
        <v>3975</v>
      </c>
      <c r="F85" s="832" t="s">
        <v>4018</v>
      </c>
      <c r="G85" s="832" t="s">
        <v>4019</v>
      </c>
      <c r="H85" s="849">
        <v>1.9</v>
      </c>
      <c r="I85" s="849">
        <v>2861.78</v>
      </c>
      <c r="J85" s="832">
        <v>3.8000000000000003</v>
      </c>
      <c r="K85" s="832">
        <v>1506.2000000000003</v>
      </c>
      <c r="L85" s="849">
        <v>0.5</v>
      </c>
      <c r="M85" s="849">
        <v>753.1</v>
      </c>
      <c r="N85" s="832">
        <v>1</v>
      </c>
      <c r="O85" s="832">
        <v>1506.2</v>
      </c>
      <c r="P85" s="849">
        <v>1</v>
      </c>
      <c r="Q85" s="849">
        <v>1199.9000000000001</v>
      </c>
      <c r="R85" s="837">
        <v>1.5932811047669633</v>
      </c>
      <c r="S85" s="850">
        <v>1199.9000000000001</v>
      </c>
    </row>
    <row r="86" spans="1:19" ht="14.4" customHeight="1" x14ac:dyDescent="0.3">
      <c r="A86" s="831" t="s">
        <v>3973</v>
      </c>
      <c r="B86" s="832" t="s">
        <v>4015</v>
      </c>
      <c r="C86" s="832" t="s">
        <v>583</v>
      </c>
      <c r="D86" s="832" t="s">
        <v>2490</v>
      </c>
      <c r="E86" s="832" t="s">
        <v>3975</v>
      </c>
      <c r="F86" s="832" t="s">
        <v>3981</v>
      </c>
      <c r="G86" s="832" t="s">
        <v>3982</v>
      </c>
      <c r="H86" s="849">
        <v>20</v>
      </c>
      <c r="I86" s="849">
        <v>2088.8000000000002</v>
      </c>
      <c r="J86" s="832">
        <v>0.3125</v>
      </c>
      <c r="K86" s="832">
        <v>104.44000000000001</v>
      </c>
      <c r="L86" s="849">
        <v>64</v>
      </c>
      <c r="M86" s="849">
        <v>6684.1600000000008</v>
      </c>
      <c r="N86" s="832">
        <v>1</v>
      </c>
      <c r="O86" s="832">
        <v>104.44000000000001</v>
      </c>
      <c r="P86" s="849">
        <v>6</v>
      </c>
      <c r="Q86" s="849">
        <v>626.64</v>
      </c>
      <c r="R86" s="837">
        <v>9.3749999999999986E-2</v>
      </c>
      <c r="S86" s="850">
        <v>104.44</v>
      </c>
    </row>
    <row r="87" spans="1:19" ht="14.4" customHeight="1" x14ac:dyDescent="0.3">
      <c r="A87" s="831" t="s">
        <v>3973</v>
      </c>
      <c r="B87" s="832" t="s">
        <v>4015</v>
      </c>
      <c r="C87" s="832" t="s">
        <v>583</v>
      </c>
      <c r="D87" s="832" t="s">
        <v>2490</v>
      </c>
      <c r="E87" s="832" t="s">
        <v>3975</v>
      </c>
      <c r="F87" s="832" t="s">
        <v>4020</v>
      </c>
      <c r="G87" s="832" t="s">
        <v>3982</v>
      </c>
      <c r="H87" s="849"/>
      <c r="I87" s="849"/>
      <c r="J87" s="832"/>
      <c r="K87" s="832"/>
      <c r="L87" s="849"/>
      <c r="M87" s="849"/>
      <c r="N87" s="832"/>
      <c r="O87" s="832"/>
      <c r="P87" s="849">
        <v>7.8000000000000007</v>
      </c>
      <c r="Q87" s="849">
        <v>6183.84</v>
      </c>
      <c r="R87" s="837"/>
      <c r="S87" s="850">
        <v>792.8</v>
      </c>
    </row>
    <row r="88" spans="1:19" ht="14.4" customHeight="1" x14ac:dyDescent="0.3">
      <c r="A88" s="831" t="s">
        <v>3973</v>
      </c>
      <c r="B88" s="832" t="s">
        <v>4015</v>
      </c>
      <c r="C88" s="832" t="s">
        <v>583</v>
      </c>
      <c r="D88" s="832" t="s">
        <v>2490</v>
      </c>
      <c r="E88" s="832" t="s">
        <v>3975</v>
      </c>
      <c r="F88" s="832" t="s">
        <v>3983</v>
      </c>
      <c r="G88" s="832" t="s">
        <v>3984</v>
      </c>
      <c r="H88" s="849"/>
      <c r="I88" s="849"/>
      <c r="J88" s="832"/>
      <c r="K88" s="832"/>
      <c r="L88" s="849"/>
      <c r="M88" s="849"/>
      <c r="N88" s="832"/>
      <c r="O88" s="832"/>
      <c r="P88" s="849">
        <v>0.71</v>
      </c>
      <c r="Q88" s="849">
        <v>68.13</v>
      </c>
      <c r="R88" s="837"/>
      <c r="S88" s="850">
        <v>95.957746478873233</v>
      </c>
    </row>
    <row r="89" spans="1:19" ht="14.4" customHeight="1" x14ac:dyDescent="0.3">
      <c r="A89" s="831" t="s">
        <v>3973</v>
      </c>
      <c r="B89" s="832" t="s">
        <v>4015</v>
      </c>
      <c r="C89" s="832" t="s">
        <v>583</v>
      </c>
      <c r="D89" s="832" t="s">
        <v>2490</v>
      </c>
      <c r="E89" s="832" t="s">
        <v>3975</v>
      </c>
      <c r="F89" s="832" t="s">
        <v>4021</v>
      </c>
      <c r="G89" s="832" t="s">
        <v>3984</v>
      </c>
      <c r="H89" s="849"/>
      <c r="I89" s="849"/>
      <c r="J89" s="832"/>
      <c r="K89" s="832"/>
      <c r="L89" s="849"/>
      <c r="M89" s="849"/>
      <c r="N89" s="832"/>
      <c r="O89" s="832"/>
      <c r="P89" s="849">
        <v>0.05</v>
      </c>
      <c r="Q89" s="849">
        <v>6.08</v>
      </c>
      <c r="R89" s="837"/>
      <c r="S89" s="850">
        <v>121.6</v>
      </c>
    </row>
    <row r="90" spans="1:19" ht="14.4" customHeight="1" x14ac:dyDescent="0.3">
      <c r="A90" s="831" t="s">
        <v>3973</v>
      </c>
      <c r="B90" s="832" t="s">
        <v>4015</v>
      </c>
      <c r="C90" s="832" t="s">
        <v>583</v>
      </c>
      <c r="D90" s="832" t="s">
        <v>2490</v>
      </c>
      <c r="E90" s="832" t="s">
        <v>3970</v>
      </c>
      <c r="F90" s="832" t="s">
        <v>4022</v>
      </c>
      <c r="G90" s="832" t="s">
        <v>4023</v>
      </c>
      <c r="H90" s="849">
        <v>18</v>
      </c>
      <c r="I90" s="849">
        <v>2196</v>
      </c>
      <c r="J90" s="832">
        <v>1.3846153846153846</v>
      </c>
      <c r="K90" s="832">
        <v>122</v>
      </c>
      <c r="L90" s="849">
        <v>13</v>
      </c>
      <c r="M90" s="849">
        <v>1586</v>
      </c>
      <c r="N90" s="832">
        <v>1</v>
      </c>
      <c r="O90" s="832">
        <v>122</v>
      </c>
      <c r="P90" s="849">
        <v>21</v>
      </c>
      <c r="Q90" s="849">
        <v>2562</v>
      </c>
      <c r="R90" s="837">
        <v>1.6153846153846154</v>
      </c>
      <c r="S90" s="850">
        <v>122</v>
      </c>
    </row>
    <row r="91" spans="1:19" ht="14.4" customHeight="1" x14ac:dyDescent="0.3">
      <c r="A91" s="831" t="s">
        <v>3973</v>
      </c>
      <c r="B91" s="832" t="s">
        <v>4015</v>
      </c>
      <c r="C91" s="832" t="s">
        <v>583</v>
      </c>
      <c r="D91" s="832" t="s">
        <v>2490</v>
      </c>
      <c r="E91" s="832" t="s">
        <v>3970</v>
      </c>
      <c r="F91" s="832" t="s">
        <v>3985</v>
      </c>
      <c r="G91" s="832" t="s">
        <v>3986</v>
      </c>
      <c r="H91" s="849"/>
      <c r="I91" s="849"/>
      <c r="J91" s="832"/>
      <c r="K91" s="832"/>
      <c r="L91" s="849"/>
      <c r="M91" s="849"/>
      <c r="N91" s="832"/>
      <c r="O91" s="832"/>
      <c r="P91" s="849">
        <v>49</v>
      </c>
      <c r="Q91" s="849">
        <v>7399</v>
      </c>
      <c r="R91" s="837"/>
      <c r="S91" s="850">
        <v>151</v>
      </c>
    </row>
    <row r="92" spans="1:19" ht="14.4" customHeight="1" x14ac:dyDescent="0.3">
      <c r="A92" s="831" t="s">
        <v>3973</v>
      </c>
      <c r="B92" s="832" t="s">
        <v>4015</v>
      </c>
      <c r="C92" s="832" t="s">
        <v>583</v>
      </c>
      <c r="D92" s="832" t="s">
        <v>2490</v>
      </c>
      <c r="E92" s="832" t="s">
        <v>3970</v>
      </c>
      <c r="F92" s="832" t="s">
        <v>4026</v>
      </c>
      <c r="G92" s="832" t="s">
        <v>4027</v>
      </c>
      <c r="H92" s="849">
        <v>5</v>
      </c>
      <c r="I92" s="849">
        <v>415</v>
      </c>
      <c r="J92" s="832">
        <v>1.6666666666666667</v>
      </c>
      <c r="K92" s="832">
        <v>83</v>
      </c>
      <c r="L92" s="849">
        <v>3</v>
      </c>
      <c r="M92" s="849">
        <v>249</v>
      </c>
      <c r="N92" s="832">
        <v>1</v>
      </c>
      <c r="O92" s="832">
        <v>83</v>
      </c>
      <c r="P92" s="849">
        <v>1</v>
      </c>
      <c r="Q92" s="849">
        <v>84</v>
      </c>
      <c r="R92" s="837">
        <v>0.33734939759036142</v>
      </c>
      <c r="S92" s="850">
        <v>84</v>
      </c>
    </row>
    <row r="93" spans="1:19" ht="14.4" customHeight="1" x14ac:dyDescent="0.3">
      <c r="A93" s="831" t="s">
        <v>3973</v>
      </c>
      <c r="B93" s="832" t="s">
        <v>4015</v>
      </c>
      <c r="C93" s="832" t="s">
        <v>583</v>
      </c>
      <c r="D93" s="832" t="s">
        <v>2490</v>
      </c>
      <c r="E93" s="832" t="s">
        <v>3970</v>
      </c>
      <c r="F93" s="832" t="s">
        <v>3971</v>
      </c>
      <c r="G93" s="832" t="s">
        <v>3972</v>
      </c>
      <c r="H93" s="849">
        <v>48</v>
      </c>
      <c r="I93" s="849">
        <v>1776</v>
      </c>
      <c r="J93" s="832">
        <v>2</v>
      </c>
      <c r="K93" s="832">
        <v>37</v>
      </c>
      <c r="L93" s="849">
        <v>24</v>
      </c>
      <c r="M93" s="849">
        <v>888</v>
      </c>
      <c r="N93" s="832">
        <v>1</v>
      </c>
      <c r="O93" s="832">
        <v>37</v>
      </c>
      <c r="P93" s="849">
        <v>32</v>
      </c>
      <c r="Q93" s="849">
        <v>1216</v>
      </c>
      <c r="R93" s="837">
        <v>1.3693693693693694</v>
      </c>
      <c r="S93" s="850">
        <v>38</v>
      </c>
    </row>
    <row r="94" spans="1:19" ht="14.4" customHeight="1" x14ac:dyDescent="0.3">
      <c r="A94" s="831" t="s">
        <v>3973</v>
      </c>
      <c r="B94" s="832" t="s">
        <v>4015</v>
      </c>
      <c r="C94" s="832" t="s">
        <v>583</v>
      </c>
      <c r="D94" s="832" t="s">
        <v>2490</v>
      </c>
      <c r="E94" s="832" t="s">
        <v>3970</v>
      </c>
      <c r="F94" s="832" t="s">
        <v>3987</v>
      </c>
      <c r="G94" s="832" t="s">
        <v>3988</v>
      </c>
      <c r="H94" s="849"/>
      <c r="I94" s="849"/>
      <c r="J94" s="832"/>
      <c r="K94" s="832"/>
      <c r="L94" s="849"/>
      <c r="M94" s="849"/>
      <c r="N94" s="832"/>
      <c r="O94" s="832"/>
      <c r="P94" s="849">
        <v>1</v>
      </c>
      <c r="Q94" s="849">
        <v>5</v>
      </c>
      <c r="R94" s="837"/>
      <c r="S94" s="850">
        <v>5</v>
      </c>
    </row>
    <row r="95" spans="1:19" ht="14.4" customHeight="1" x14ac:dyDescent="0.3">
      <c r="A95" s="831" t="s">
        <v>3973</v>
      </c>
      <c r="B95" s="832" t="s">
        <v>4015</v>
      </c>
      <c r="C95" s="832" t="s">
        <v>583</v>
      </c>
      <c r="D95" s="832" t="s">
        <v>2490</v>
      </c>
      <c r="E95" s="832" t="s">
        <v>3970</v>
      </c>
      <c r="F95" s="832" t="s">
        <v>4032</v>
      </c>
      <c r="G95" s="832" t="s">
        <v>4033</v>
      </c>
      <c r="H95" s="849"/>
      <c r="I95" s="849"/>
      <c r="J95" s="832"/>
      <c r="K95" s="832"/>
      <c r="L95" s="849">
        <v>1</v>
      </c>
      <c r="M95" s="849">
        <v>702</v>
      </c>
      <c r="N95" s="832">
        <v>1</v>
      </c>
      <c r="O95" s="832">
        <v>702</v>
      </c>
      <c r="P95" s="849"/>
      <c r="Q95" s="849"/>
      <c r="R95" s="837"/>
      <c r="S95" s="850"/>
    </row>
    <row r="96" spans="1:19" ht="14.4" customHeight="1" x14ac:dyDescent="0.3">
      <c r="A96" s="831" t="s">
        <v>3973</v>
      </c>
      <c r="B96" s="832" t="s">
        <v>4015</v>
      </c>
      <c r="C96" s="832" t="s">
        <v>583</v>
      </c>
      <c r="D96" s="832" t="s">
        <v>2490</v>
      </c>
      <c r="E96" s="832" t="s">
        <v>3970</v>
      </c>
      <c r="F96" s="832" t="s">
        <v>4034</v>
      </c>
      <c r="G96" s="832" t="s">
        <v>4035</v>
      </c>
      <c r="H96" s="849"/>
      <c r="I96" s="849"/>
      <c r="J96" s="832"/>
      <c r="K96" s="832"/>
      <c r="L96" s="849"/>
      <c r="M96" s="849"/>
      <c r="N96" s="832"/>
      <c r="O96" s="832"/>
      <c r="P96" s="849">
        <v>7</v>
      </c>
      <c r="Q96" s="849">
        <v>3150</v>
      </c>
      <c r="R96" s="837"/>
      <c r="S96" s="850">
        <v>450</v>
      </c>
    </row>
    <row r="97" spans="1:19" ht="14.4" customHeight="1" x14ac:dyDescent="0.3">
      <c r="A97" s="831" t="s">
        <v>3973</v>
      </c>
      <c r="B97" s="832" t="s">
        <v>4015</v>
      </c>
      <c r="C97" s="832" t="s">
        <v>583</v>
      </c>
      <c r="D97" s="832" t="s">
        <v>2490</v>
      </c>
      <c r="E97" s="832" t="s">
        <v>3970</v>
      </c>
      <c r="F97" s="832" t="s">
        <v>4036</v>
      </c>
      <c r="G97" s="832" t="s">
        <v>4037</v>
      </c>
      <c r="H97" s="849">
        <v>1</v>
      </c>
      <c r="I97" s="849">
        <v>223</v>
      </c>
      <c r="J97" s="832">
        <v>0.5</v>
      </c>
      <c r="K97" s="832">
        <v>223</v>
      </c>
      <c r="L97" s="849">
        <v>2</v>
      </c>
      <c r="M97" s="849">
        <v>446</v>
      </c>
      <c r="N97" s="832">
        <v>1</v>
      </c>
      <c r="O97" s="832">
        <v>223</v>
      </c>
      <c r="P97" s="849">
        <v>8</v>
      </c>
      <c r="Q97" s="849">
        <v>1808</v>
      </c>
      <c r="R97" s="837">
        <v>4.0538116591928253</v>
      </c>
      <c r="S97" s="850">
        <v>226</v>
      </c>
    </row>
    <row r="98" spans="1:19" ht="14.4" customHeight="1" x14ac:dyDescent="0.3">
      <c r="A98" s="831" t="s">
        <v>3973</v>
      </c>
      <c r="B98" s="832" t="s">
        <v>4015</v>
      </c>
      <c r="C98" s="832" t="s">
        <v>583</v>
      </c>
      <c r="D98" s="832" t="s">
        <v>2490</v>
      </c>
      <c r="E98" s="832" t="s">
        <v>3970</v>
      </c>
      <c r="F98" s="832" t="s">
        <v>3993</v>
      </c>
      <c r="G98" s="832" t="s">
        <v>3994</v>
      </c>
      <c r="H98" s="849">
        <v>43</v>
      </c>
      <c r="I98" s="849">
        <v>1433.3400000000001</v>
      </c>
      <c r="J98" s="832">
        <v>0.95556000000000008</v>
      </c>
      <c r="K98" s="832">
        <v>33.333488372093029</v>
      </c>
      <c r="L98" s="849">
        <v>45</v>
      </c>
      <c r="M98" s="849">
        <v>1500</v>
      </c>
      <c r="N98" s="832">
        <v>1</v>
      </c>
      <c r="O98" s="832">
        <v>33.333333333333336</v>
      </c>
      <c r="P98" s="849">
        <v>141</v>
      </c>
      <c r="Q98" s="849">
        <v>4699.99</v>
      </c>
      <c r="R98" s="837">
        <v>3.1333266666666666</v>
      </c>
      <c r="S98" s="850">
        <v>33.333262411347519</v>
      </c>
    </row>
    <row r="99" spans="1:19" ht="14.4" customHeight="1" x14ac:dyDescent="0.3">
      <c r="A99" s="831" t="s">
        <v>3973</v>
      </c>
      <c r="B99" s="832" t="s">
        <v>4015</v>
      </c>
      <c r="C99" s="832" t="s">
        <v>583</v>
      </c>
      <c r="D99" s="832" t="s">
        <v>2490</v>
      </c>
      <c r="E99" s="832" t="s">
        <v>3970</v>
      </c>
      <c r="F99" s="832" t="s">
        <v>3995</v>
      </c>
      <c r="G99" s="832" t="s">
        <v>3996</v>
      </c>
      <c r="H99" s="849">
        <v>5</v>
      </c>
      <c r="I99" s="849">
        <v>1775</v>
      </c>
      <c r="J99" s="832">
        <v>0.7142857142857143</v>
      </c>
      <c r="K99" s="832">
        <v>355</v>
      </c>
      <c r="L99" s="849">
        <v>7</v>
      </c>
      <c r="M99" s="849">
        <v>2485</v>
      </c>
      <c r="N99" s="832">
        <v>1</v>
      </c>
      <c r="O99" s="832">
        <v>355</v>
      </c>
      <c r="P99" s="849">
        <v>21</v>
      </c>
      <c r="Q99" s="849">
        <v>7518</v>
      </c>
      <c r="R99" s="837">
        <v>3.0253521126760563</v>
      </c>
      <c r="S99" s="850">
        <v>358</v>
      </c>
    </row>
    <row r="100" spans="1:19" ht="14.4" customHeight="1" x14ac:dyDescent="0.3">
      <c r="A100" s="831" t="s">
        <v>3973</v>
      </c>
      <c r="B100" s="832" t="s">
        <v>4015</v>
      </c>
      <c r="C100" s="832" t="s">
        <v>583</v>
      </c>
      <c r="D100" s="832" t="s">
        <v>2490</v>
      </c>
      <c r="E100" s="832" t="s">
        <v>3970</v>
      </c>
      <c r="F100" s="832" t="s">
        <v>3997</v>
      </c>
      <c r="G100" s="832" t="s">
        <v>3998</v>
      </c>
      <c r="H100" s="849">
        <v>28</v>
      </c>
      <c r="I100" s="849">
        <v>1036</v>
      </c>
      <c r="J100" s="832">
        <v>0.90322580645161288</v>
      </c>
      <c r="K100" s="832">
        <v>37</v>
      </c>
      <c r="L100" s="849">
        <v>31</v>
      </c>
      <c r="M100" s="849">
        <v>1147</v>
      </c>
      <c r="N100" s="832">
        <v>1</v>
      </c>
      <c r="O100" s="832">
        <v>37</v>
      </c>
      <c r="P100" s="849">
        <v>44</v>
      </c>
      <c r="Q100" s="849">
        <v>1672</v>
      </c>
      <c r="R100" s="837">
        <v>1.4577157802964256</v>
      </c>
      <c r="S100" s="850">
        <v>38</v>
      </c>
    </row>
    <row r="101" spans="1:19" ht="14.4" customHeight="1" x14ac:dyDescent="0.3">
      <c r="A101" s="831" t="s">
        <v>3973</v>
      </c>
      <c r="B101" s="832" t="s">
        <v>4015</v>
      </c>
      <c r="C101" s="832" t="s">
        <v>583</v>
      </c>
      <c r="D101" s="832" t="s">
        <v>2490</v>
      </c>
      <c r="E101" s="832" t="s">
        <v>3970</v>
      </c>
      <c r="F101" s="832" t="s">
        <v>4001</v>
      </c>
      <c r="G101" s="832" t="s">
        <v>4002</v>
      </c>
      <c r="H101" s="849">
        <v>5</v>
      </c>
      <c r="I101" s="849">
        <v>160</v>
      </c>
      <c r="J101" s="832">
        <v>1</v>
      </c>
      <c r="K101" s="832">
        <v>32</v>
      </c>
      <c r="L101" s="849">
        <v>5</v>
      </c>
      <c r="M101" s="849">
        <v>160</v>
      </c>
      <c r="N101" s="832">
        <v>1</v>
      </c>
      <c r="O101" s="832">
        <v>32</v>
      </c>
      <c r="P101" s="849"/>
      <c r="Q101" s="849"/>
      <c r="R101" s="837"/>
      <c r="S101" s="850"/>
    </row>
    <row r="102" spans="1:19" ht="14.4" customHeight="1" x14ac:dyDescent="0.3">
      <c r="A102" s="831" t="s">
        <v>3973</v>
      </c>
      <c r="B102" s="832" t="s">
        <v>4015</v>
      </c>
      <c r="C102" s="832" t="s">
        <v>583</v>
      </c>
      <c r="D102" s="832" t="s">
        <v>2490</v>
      </c>
      <c r="E102" s="832" t="s">
        <v>3970</v>
      </c>
      <c r="F102" s="832" t="s">
        <v>4005</v>
      </c>
      <c r="G102" s="832" t="s">
        <v>4006</v>
      </c>
      <c r="H102" s="849">
        <v>75</v>
      </c>
      <c r="I102" s="849">
        <v>9900</v>
      </c>
      <c r="J102" s="832">
        <v>0.88235294117647056</v>
      </c>
      <c r="K102" s="832">
        <v>132</v>
      </c>
      <c r="L102" s="849">
        <v>85</v>
      </c>
      <c r="M102" s="849">
        <v>11220</v>
      </c>
      <c r="N102" s="832">
        <v>1</v>
      </c>
      <c r="O102" s="832">
        <v>132</v>
      </c>
      <c r="P102" s="849">
        <v>66</v>
      </c>
      <c r="Q102" s="849">
        <v>8910</v>
      </c>
      <c r="R102" s="837">
        <v>0.79411764705882348</v>
      </c>
      <c r="S102" s="850">
        <v>135</v>
      </c>
    </row>
    <row r="103" spans="1:19" ht="14.4" customHeight="1" x14ac:dyDescent="0.3">
      <c r="A103" s="831" t="s">
        <v>3973</v>
      </c>
      <c r="B103" s="832" t="s">
        <v>4015</v>
      </c>
      <c r="C103" s="832" t="s">
        <v>583</v>
      </c>
      <c r="D103" s="832" t="s">
        <v>2490</v>
      </c>
      <c r="E103" s="832" t="s">
        <v>3970</v>
      </c>
      <c r="F103" s="832" t="s">
        <v>4011</v>
      </c>
      <c r="G103" s="832" t="s">
        <v>4012</v>
      </c>
      <c r="H103" s="849"/>
      <c r="I103" s="849"/>
      <c r="J103" s="832"/>
      <c r="K103" s="832"/>
      <c r="L103" s="849"/>
      <c r="M103" s="849"/>
      <c r="N103" s="832"/>
      <c r="O103" s="832"/>
      <c r="P103" s="849">
        <v>14</v>
      </c>
      <c r="Q103" s="849">
        <v>854</v>
      </c>
      <c r="R103" s="837"/>
      <c r="S103" s="850">
        <v>61</v>
      </c>
    </row>
    <row r="104" spans="1:19" ht="14.4" customHeight="1" x14ac:dyDescent="0.3">
      <c r="A104" s="831" t="s">
        <v>3973</v>
      </c>
      <c r="B104" s="832" t="s">
        <v>4015</v>
      </c>
      <c r="C104" s="832" t="s">
        <v>583</v>
      </c>
      <c r="D104" s="832" t="s">
        <v>2490</v>
      </c>
      <c r="E104" s="832" t="s">
        <v>3970</v>
      </c>
      <c r="F104" s="832" t="s">
        <v>4013</v>
      </c>
      <c r="G104" s="832" t="s">
        <v>4014</v>
      </c>
      <c r="H104" s="849">
        <v>39</v>
      </c>
      <c r="I104" s="849">
        <v>6903</v>
      </c>
      <c r="J104" s="832">
        <v>1.0481324020649863</v>
      </c>
      <c r="K104" s="832">
        <v>177</v>
      </c>
      <c r="L104" s="849">
        <v>37</v>
      </c>
      <c r="M104" s="849">
        <v>6586</v>
      </c>
      <c r="N104" s="832">
        <v>1</v>
      </c>
      <c r="O104" s="832">
        <v>178</v>
      </c>
      <c r="P104" s="849">
        <v>120</v>
      </c>
      <c r="Q104" s="849">
        <v>21480</v>
      </c>
      <c r="R104" s="837">
        <v>3.2614637109019133</v>
      </c>
      <c r="S104" s="850">
        <v>179</v>
      </c>
    </row>
    <row r="105" spans="1:19" ht="14.4" customHeight="1" x14ac:dyDescent="0.3">
      <c r="A105" s="831" t="s">
        <v>3973</v>
      </c>
      <c r="B105" s="832" t="s">
        <v>4015</v>
      </c>
      <c r="C105" s="832" t="s">
        <v>583</v>
      </c>
      <c r="D105" s="832" t="s">
        <v>2492</v>
      </c>
      <c r="E105" s="832" t="s">
        <v>3975</v>
      </c>
      <c r="F105" s="832" t="s">
        <v>3976</v>
      </c>
      <c r="G105" s="832" t="s">
        <v>1045</v>
      </c>
      <c r="H105" s="849">
        <v>0.2</v>
      </c>
      <c r="I105" s="849">
        <v>21.65</v>
      </c>
      <c r="J105" s="832">
        <v>0.1111111111111111</v>
      </c>
      <c r="K105" s="832">
        <v>108.24999999999999</v>
      </c>
      <c r="L105" s="849">
        <v>1.8</v>
      </c>
      <c r="M105" s="849">
        <v>194.85</v>
      </c>
      <c r="N105" s="832">
        <v>1</v>
      </c>
      <c r="O105" s="832">
        <v>108.25</v>
      </c>
      <c r="P105" s="849"/>
      <c r="Q105" s="849"/>
      <c r="R105" s="837"/>
      <c r="S105" s="850"/>
    </row>
    <row r="106" spans="1:19" ht="14.4" customHeight="1" x14ac:dyDescent="0.3">
      <c r="A106" s="831" t="s">
        <v>3973</v>
      </c>
      <c r="B106" s="832" t="s">
        <v>4015</v>
      </c>
      <c r="C106" s="832" t="s">
        <v>583</v>
      </c>
      <c r="D106" s="832" t="s">
        <v>2492</v>
      </c>
      <c r="E106" s="832" t="s">
        <v>3970</v>
      </c>
      <c r="F106" s="832" t="s">
        <v>4022</v>
      </c>
      <c r="G106" s="832" t="s">
        <v>4023</v>
      </c>
      <c r="H106" s="849"/>
      <c r="I106" s="849"/>
      <c r="J106" s="832"/>
      <c r="K106" s="832"/>
      <c r="L106" s="849">
        <v>1</v>
      </c>
      <c r="M106" s="849">
        <v>122</v>
      </c>
      <c r="N106" s="832">
        <v>1</v>
      </c>
      <c r="O106" s="832">
        <v>122</v>
      </c>
      <c r="P106" s="849"/>
      <c r="Q106" s="849"/>
      <c r="R106" s="837"/>
      <c r="S106" s="850"/>
    </row>
    <row r="107" spans="1:19" ht="14.4" customHeight="1" x14ac:dyDescent="0.3">
      <c r="A107" s="831" t="s">
        <v>3973</v>
      </c>
      <c r="B107" s="832" t="s">
        <v>4015</v>
      </c>
      <c r="C107" s="832" t="s">
        <v>583</v>
      </c>
      <c r="D107" s="832" t="s">
        <v>2492</v>
      </c>
      <c r="E107" s="832" t="s">
        <v>3970</v>
      </c>
      <c r="F107" s="832" t="s">
        <v>4026</v>
      </c>
      <c r="G107" s="832" t="s">
        <v>4027</v>
      </c>
      <c r="H107" s="849"/>
      <c r="I107" s="849"/>
      <c r="J107" s="832"/>
      <c r="K107" s="832"/>
      <c r="L107" s="849"/>
      <c r="M107" s="849"/>
      <c r="N107" s="832"/>
      <c r="O107" s="832"/>
      <c r="P107" s="849">
        <v>1</v>
      </c>
      <c r="Q107" s="849">
        <v>84</v>
      </c>
      <c r="R107" s="837"/>
      <c r="S107" s="850">
        <v>84</v>
      </c>
    </row>
    <row r="108" spans="1:19" ht="14.4" customHeight="1" x14ac:dyDescent="0.3">
      <c r="A108" s="831" t="s">
        <v>3973</v>
      </c>
      <c r="B108" s="832" t="s">
        <v>4015</v>
      </c>
      <c r="C108" s="832" t="s">
        <v>583</v>
      </c>
      <c r="D108" s="832" t="s">
        <v>2492</v>
      </c>
      <c r="E108" s="832" t="s">
        <v>3970</v>
      </c>
      <c r="F108" s="832" t="s">
        <v>3971</v>
      </c>
      <c r="G108" s="832" t="s">
        <v>3972</v>
      </c>
      <c r="H108" s="849">
        <v>2</v>
      </c>
      <c r="I108" s="849">
        <v>74</v>
      </c>
      <c r="J108" s="832">
        <v>0.18181818181818182</v>
      </c>
      <c r="K108" s="832">
        <v>37</v>
      </c>
      <c r="L108" s="849">
        <v>11</v>
      </c>
      <c r="M108" s="849">
        <v>407</v>
      </c>
      <c r="N108" s="832">
        <v>1</v>
      </c>
      <c r="O108" s="832">
        <v>37</v>
      </c>
      <c r="P108" s="849">
        <v>30</v>
      </c>
      <c r="Q108" s="849">
        <v>1140</v>
      </c>
      <c r="R108" s="837">
        <v>2.8009828009828008</v>
      </c>
      <c r="S108" s="850">
        <v>38</v>
      </c>
    </row>
    <row r="109" spans="1:19" ht="14.4" customHeight="1" x14ac:dyDescent="0.3">
      <c r="A109" s="831" t="s">
        <v>3973</v>
      </c>
      <c r="B109" s="832" t="s">
        <v>4015</v>
      </c>
      <c r="C109" s="832" t="s">
        <v>583</v>
      </c>
      <c r="D109" s="832" t="s">
        <v>2492</v>
      </c>
      <c r="E109" s="832" t="s">
        <v>3970</v>
      </c>
      <c r="F109" s="832" t="s">
        <v>3993</v>
      </c>
      <c r="G109" s="832" t="s">
        <v>3994</v>
      </c>
      <c r="H109" s="849"/>
      <c r="I109" s="849"/>
      <c r="J109" s="832"/>
      <c r="K109" s="832"/>
      <c r="L109" s="849">
        <v>5</v>
      </c>
      <c r="M109" s="849">
        <v>166.66</v>
      </c>
      <c r="N109" s="832">
        <v>1</v>
      </c>
      <c r="O109" s="832">
        <v>33.332000000000001</v>
      </c>
      <c r="P109" s="849">
        <v>2</v>
      </c>
      <c r="Q109" s="849">
        <v>66.66</v>
      </c>
      <c r="R109" s="837">
        <v>0.39997599903996156</v>
      </c>
      <c r="S109" s="850">
        <v>33.33</v>
      </c>
    </row>
    <row r="110" spans="1:19" ht="14.4" customHeight="1" x14ac:dyDescent="0.3">
      <c r="A110" s="831" t="s">
        <v>3973</v>
      </c>
      <c r="B110" s="832" t="s">
        <v>4015</v>
      </c>
      <c r="C110" s="832" t="s">
        <v>583</v>
      </c>
      <c r="D110" s="832" t="s">
        <v>2492</v>
      </c>
      <c r="E110" s="832" t="s">
        <v>3970</v>
      </c>
      <c r="F110" s="832" t="s">
        <v>3995</v>
      </c>
      <c r="G110" s="832" t="s">
        <v>3996</v>
      </c>
      <c r="H110" s="849"/>
      <c r="I110" s="849"/>
      <c r="J110" s="832"/>
      <c r="K110" s="832"/>
      <c r="L110" s="849">
        <v>4</v>
      </c>
      <c r="M110" s="849">
        <v>1420</v>
      </c>
      <c r="N110" s="832">
        <v>1</v>
      </c>
      <c r="O110" s="832">
        <v>355</v>
      </c>
      <c r="P110" s="849">
        <v>2</v>
      </c>
      <c r="Q110" s="849">
        <v>716</v>
      </c>
      <c r="R110" s="837">
        <v>0.50422535211267605</v>
      </c>
      <c r="S110" s="850">
        <v>358</v>
      </c>
    </row>
    <row r="111" spans="1:19" ht="14.4" customHeight="1" x14ac:dyDescent="0.3">
      <c r="A111" s="831" t="s">
        <v>3973</v>
      </c>
      <c r="B111" s="832" t="s">
        <v>4015</v>
      </c>
      <c r="C111" s="832" t="s">
        <v>583</v>
      </c>
      <c r="D111" s="832" t="s">
        <v>2492</v>
      </c>
      <c r="E111" s="832" t="s">
        <v>3970</v>
      </c>
      <c r="F111" s="832" t="s">
        <v>3997</v>
      </c>
      <c r="G111" s="832" t="s">
        <v>3998</v>
      </c>
      <c r="H111" s="849">
        <v>2</v>
      </c>
      <c r="I111" s="849">
        <v>74</v>
      </c>
      <c r="J111" s="832">
        <v>0.2857142857142857</v>
      </c>
      <c r="K111" s="832">
        <v>37</v>
      </c>
      <c r="L111" s="849">
        <v>7</v>
      </c>
      <c r="M111" s="849">
        <v>259</v>
      </c>
      <c r="N111" s="832">
        <v>1</v>
      </c>
      <c r="O111" s="832">
        <v>37</v>
      </c>
      <c r="P111" s="849">
        <v>3</v>
      </c>
      <c r="Q111" s="849">
        <v>114</v>
      </c>
      <c r="R111" s="837">
        <v>0.44015444015444016</v>
      </c>
      <c r="S111" s="850">
        <v>38</v>
      </c>
    </row>
    <row r="112" spans="1:19" ht="14.4" customHeight="1" x14ac:dyDescent="0.3">
      <c r="A112" s="831" t="s">
        <v>3973</v>
      </c>
      <c r="B112" s="832" t="s">
        <v>4015</v>
      </c>
      <c r="C112" s="832" t="s">
        <v>583</v>
      </c>
      <c r="D112" s="832" t="s">
        <v>2492</v>
      </c>
      <c r="E112" s="832" t="s">
        <v>3970</v>
      </c>
      <c r="F112" s="832" t="s">
        <v>4001</v>
      </c>
      <c r="G112" s="832" t="s">
        <v>4002</v>
      </c>
      <c r="H112" s="849"/>
      <c r="I112" s="849"/>
      <c r="J112" s="832"/>
      <c r="K112" s="832"/>
      <c r="L112" s="849">
        <v>1</v>
      </c>
      <c r="M112" s="849">
        <v>32</v>
      </c>
      <c r="N112" s="832">
        <v>1</v>
      </c>
      <c r="O112" s="832">
        <v>32</v>
      </c>
      <c r="P112" s="849"/>
      <c r="Q112" s="849"/>
      <c r="R112" s="837"/>
      <c r="S112" s="850"/>
    </row>
    <row r="113" spans="1:19" ht="14.4" customHeight="1" x14ac:dyDescent="0.3">
      <c r="A113" s="831" t="s">
        <v>3973</v>
      </c>
      <c r="B113" s="832" t="s">
        <v>4015</v>
      </c>
      <c r="C113" s="832" t="s">
        <v>583</v>
      </c>
      <c r="D113" s="832" t="s">
        <v>2492</v>
      </c>
      <c r="E113" s="832" t="s">
        <v>3970</v>
      </c>
      <c r="F113" s="832" t="s">
        <v>4005</v>
      </c>
      <c r="G113" s="832" t="s">
        <v>4006</v>
      </c>
      <c r="H113" s="849">
        <v>2</v>
      </c>
      <c r="I113" s="849">
        <v>264</v>
      </c>
      <c r="J113" s="832">
        <v>0.22222222222222221</v>
      </c>
      <c r="K113" s="832">
        <v>132</v>
      </c>
      <c r="L113" s="849">
        <v>9</v>
      </c>
      <c r="M113" s="849">
        <v>1188</v>
      </c>
      <c r="N113" s="832">
        <v>1</v>
      </c>
      <c r="O113" s="832">
        <v>132</v>
      </c>
      <c r="P113" s="849"/>
      <c r="Q113" s="849"/>
      <c r="R113" s="837"/>
      <c r="S113" s="850"/>
    </row>
    <row r="114" spans="1:19" ht="14.4" customHeight="1" x14ac:dyDescent="0.3">
      <c r="A114" s="831" t="s">
        <v>3973</v>
      </c>
      <c r="B114" s="832" t="s">
        <v>4015</v>
      </c>
      <c r="C114" s="832" t="s">
        <v>583</v>
      </c>
      <c r="D114" s="832" t="s">
        <v>2492</v>
      </c>
      <c r="E114" s="832" t="s">
        <v>3970</v>
      </c>
      <c r="F114" s="832" t="s">
        <v>4009</v>
      </c>
      <c r="G114" s="832" t="s">
        <v>4010</v>
      </c>
      <c r="H114" s="849"/>
      <c r="I114" s="849"/>
      <c r="J114" s="832"/>
      <c r="K114" s="832"/>
      <c r="L114" s="849">
        <v>2</v>
      </c>
      <c r="M114" s="849">
        <v>446</v>
      </c>
      <c r="N114" s="832">
        <v>1</v>
      </c>
      <c r="O114" s="832">
        <v>223</v>
      </c>
      <c r="P114" s="849"/>
      <c r="Q114" s="849"/>
      <c r="R114" s="837"/>
      <c r="S114" s="850"/>
    </row>
    <row r="115" spans="1:19" ht="14.4" customHeight="1" x14ac:dyDescent="0.3">
      <c r="A115" s="831" t="s">
        <v>3973</v>
      </c>
      <c r="B115" s="832" t="s">
        <v>4015</v>
      </c>
      <c r="C115" s="832" t="s">
        <v>583</v>
      </c>
      <c r="D115" s="832" t="s">
        <v>2494</v>
      </c>
      <c r="E115" s="832" t="s">
        <v>3970</v>
      </c>
      <c r="F115" s="832" t="s">
        <v>3971</v>
      </c>
      <c r="G115" s="832" t="s">
        <v>3972</v>
      </c>
      <c r="H115" s="849"/>
      <c r="I115" s="849"/>
      <c r="J115" s="832"/>
      <c r="K115" s="832"/>
      <c r="L115" s="849">
        <v>24</v>
      </c>
      <c r="M115" s="849">
        <v>888</v>
      </c>
      <c r="N115" s="832">
        <v>1</v>
      </c>
      <c r="O115" s="832">
        <v>37</v>
      </c>
      <c r="P115" s="849">
        <v>11</v>
      </c>
      <c r="Q115" s="849">
        <v>418</v>
      </c>
      <c r="R115" s="837">
        <v>0.47072072072072074</v>
      </c>
      <c r="S115" s="850">
        <v>38</v>
      </c>
    </row>
    <row r="116" spans="1:19" ht="14.4" customHeight="1" x14ac:dyDescent="0.3">
      <c r="A116" s="831" t="s">
        <v>3973</v>
      </c>
      <c r="B116" s="832" t="s">
        <v>4015</v>
      </c>
      <c r="C116" s="832" t="s">
        <v>583</v>
      </c>
      <c r="D116" s="832" t="s">
        <v>2494</v>
      </c>
      <c r="E116" s="832" t="s">
        <v>3970</v>
      </c>
      <c r="F116" s="832" t="s">
        <v>3997</v>
      </c>
      <c r="G116" s="832" t="s">
        <v>3998</v>
      </c>
      <c r="H116" s="849">
        <v>1</v>
      </c>
      <c r="I116" s="849">
        <v>37</v>
      </c>
      <c r="J116" s="832"/>
      <c r="K116" s="832">
        <v>37</v>
      </c>
      <c r="L116" s="849"/>
      <c r="M116" s="849"/>
      <c r="N116" s="832"/>
      <c r="O116" s="832"/>
      <c r="P116" s="849"/>
      <c r="Q116" s="849"/>
      <c r="R116" s="837"/>
      <c r="S116" s="850"/>
    </row>
    <row r="117" spans="1:19" ht="14.4" customHeight="1" x14ac:dyDescent="0.3">
      <c r="A117" s="831" t="s">
        <v>3973</v>
      </c>
      <c r="B117" s="832" t="s">
        <v>4015</v>
      </c>
      <c r="C117" s="832" t="s">
        <v>583</v>
      </c>
      <c r="D117" s="832" t="s">
        <v>2495</v>
      </c>
      <c r="E117" s="832" t="s">
        <v>3975</v>
      </c>
      <c r="F117" s="832" t="s">
        <v>3976</v>
      </c>
      <c r="G117" s="832" t="s">
        <v>1045</v>
      </c>
      <c r="H117" s="849"/>
      <c r="I117" s="849"/>
      <c r="J117" s="832"/>
      <c r="K117" s="832"/>
      <c r="L117" s="849"/>
      <c r="M117" s="849"/>
      <c r="N117" s="832"/>
      <c r="O117" s="832"/>
      <c r="P117" s="849">
        <v>0.2</v>
      </c>
      <c r="Q117" s="849">
        <v>21.65</v>
      </c>
      <c r="R117" s="837"/>
      <c r="S117" s="850">
        <v>108.24999999999999</v>
      </c>
    </row>
    <row r="118" spans="1:19" ht="14.4" customHeight="1" x14ac:dyDescent="0.3">
      <c r="A118" s="831" t="s">
        <v>3973</v>
      </c>
      <c r="B118" s="832" t="s">
        <v>4015</v>
      </c>
      <c r="C118" s="832" t="s">
        <v>583</v>
      </c>
      <c r="D118" s="832" t="s">
        <v>2495</v>
      </c>
      <c r="E118" s="832" t="s">
        <v>3975</v>
      </c>
      <c r="F118" s="832" t="s">
        <v>3977</v>
      </c>
      <c r="G118" s="832" t="s">
        <v>1110</v>
      </c>
      <c r="H118" s="849"/>
      <c r="I118" s="849"/>
      <c r="J118" s="832"/>
      <c r="K118" s="832"/>
      <c r="L118" s="849"/>
      <c r="M118" s="849"/>
      <c r="N118" s="832"/>
      <c r="O118" s="832"/>
      <c r="P118" s="849">
        <v>1</v>
      </c>
      <c r="Q118" s="849">
        <v>50.7</v>
      </c>
      <c r="R118" s="837"/>
      <c r="S118" s="850">
        <v>50.7</v>
      </c>
    </row>
    <row r="119" spans="1:19" ht="14.4" customHeight="1" x14ac:dyDescent="0.3">
      <c r="A119" s="831" t="s">
        <v>3973</v>
      </c>
      <c r="B119" s="832" t="s">
        <v>4015</v>
      </c>
      <c r="C119" s="832" t="s">
        <v>583</v>
      </c>
      <c r="D119" s="832" t="s">
        <v>2495</v>
      </c>
      <c r="E119" s="832" t="s">
        <v>3975</v>
      </c>
      <c r="F119" s="832" t="s">
        <v>4016</v>
      </c>
      <c r="G119" s="832" t="s">
        <v>1571</v>
      </c>
      <c r="H119" s="849"/>
      <c r="I119" s="849"/>
      <c r="J119" s="832"/>
      <c r="K119" s="832"/>
      <c r="L119" s="849"/>
      <c r="M119" s="849"/>
      <c r="N119" s="832"/>
      <c r="O119" s="832"/>
      <c r="P119" s="849">
        <v>1</v>
      </c>
      <c r="Q119" s="849">
        <v>177</v>
      </c>
      <c r="R119" s="837"/>
      <c r="S119" s="850">
        <v>177</v>
      </c>
    </row>
    <row r="120" spans="1:19" ht="14.4" customHeight="1" x14ac:dyDescent="0.3">
      <c r="A120" s="831" t="s">
        <v>3973</v>
      </c>
      <c r="B120" s="832" t="s">
        <v>4015</v>
      </c>
      <c r="C120" s="832" t="s">
        <v>583</v>
      </c>
      <c r="D120" s="832" t="s">
        <v>2495</v>
      </c>
      <c r="E120" s="832" t="s">
        <v>3975</v>
      </c>
      <c r="F120" s="832" t="s">
        <v>4017</v>
      </c>
      <c r="G120" s="832" t="s">
        <v>3984</v>
      </c>
      <c r="H120" s="849"/>
      <c r="I120" s="849"/>
      <c r="J120" s="832"/>
      <c r="K120" s="832"/>
      <c r="L120" s="849"/>
      <c r="M120" s="849"/>
      <c r="N120" s="832"/>
      <c r="O120" s="832"/>
      <c r="P120" s="849">
        <v>10</v>
      </c>
      <c r="Q120" s="849">
        <v>24.4</v>
      </c>
      <c r="R120" s="837"/>
      <c r="S120" s="850">
        <v>2.44</v>
      </c>
    </row>
    <row r="121" spans="1:19" ht="14.4" customHeight="1" x14ac:dyDescent="0.3">
      <c r="A121" s="831" t="s">
        <v>3973</v>
      </c>
      <c r="B121" s="832" t="s">
        <v>4015</v>
      </c>
      <c r="C121" s="832" t="s">
        <v>583</v>
      </c>
      <c r="D121" s="832" t="s">
        <v>2495</v>
      </c>
      <c r="E121" s="832" t="s">
        <v>3975</v>
      </c>
      <c r="F121" s="832" t="s">
        <v>4020</v>
      </c>
      <c r="G121" s="832" t="s">
        <v>3982</v>
      </c>
      <c r="H121" s="849"/>
      <c r="I121" s="849"/>
      <c r="J121" s="832"/>
      <c r="K121" s="832"/>
      <c r="L121" s="849"/>
      <c r="M121" s="849"/>
      <c r="N121" s="832"/>
      <c r="O121" s="832"/>
      <c r="P121" s="849">
        <v>1</v>
      </c>
      <c r="Q121" s="849">
        <v>792.8</v>
      </c>
      <c r="R121" s="837"/>
      <c r="S121" s="850">
        <v>792.8</v>
      </c>
    </row>
    <row r="122" spans="1:19" ht="14.4" customHeight="1" x14ac:dyDescent="0.3">
      <c r="A122" s="831" t="s">
        <v>3973</v>
      </c>
      <c r="B122" s="832" t="s">
        <v>4015</v>
      </c>
      <c r="C122" s="832" t="s">
        <v>583</v>
      </c>
      <c r="D122" s="832" t="s">
        <v>2495</v>
      </c>
      <c r="E122" s="832" t="s">
        <v>3970</v>
      </c>
      <c r="F122" s="832" t="s">
        <v>4022</v>
      </c>
      <c r="G122" s="832" t="s">
        <v>4023</v>
      </c>
      <c r="H122" s="849"/>
      <c r="I122" s="849"/>
      <c r="J122" s="832"/>
      <c r="K122" s="832"/>
      <c r="L122" s="849"/>
      <c r="M122" s="849"/>
      <c r="N122" s="832"/>
      <c r="O122" s="832"/>
      <c r="P122" s="849">
        <v>7</v>
      </c>
      <c r="Q122" s="849">
        <v>854</v>
      </c>
      <c r="R122" s="837"/>
      <c r="S122" s="850">
        <v>122</v>
      </c>
    </row>
    <row r="123" spans="1:19" ht="14.4" customHeight="1" x14ac:dyDescent="0.3">
      <c r="A123" s="831" t="s">
        <v>3973</v>
      </c>
      <c r="B123" s="832" t="s">
        <v>4015</v>
      </c>
      <c r="C123" s="832" t="s">
        <v>583</v>
      </c>
      <c r="D123" s="832" t="s">
        <v>2495</v>
      </c>
      <c r="E123" s="832" t="s">
        <v>3970</v>
      </c>
      <c r="F123" s="832" t="s">
        <v>3985</v>
      </c>
      <c r="G123" s="832" t="s">
        <v>3986</v>
      </c>
      <c r="H123" s="849"/>
      <c r="I123" s="849"/>
      <c r="J123" s="832"/>
      <c r="K123" s="832"/>
      <c r="L123" s="849"/>
      <c r="M123" s="849"/>
      <c r="N123" s="832"/>
      <c r="O123" s="832"/>
      <c r="P123" s="849">
        <v>11</v>
      </c>
      <c r="Q123" s="849">
        <v>1661</v>
      </c>
      <c r="R123" s="837"/>
      <c r="S123" s="850">
        <v>151</v>
      </c>
    </row>
    <row r="124" spans="1:19" ht="14.4" customHeight="1" x14ac:dyDescent="0.3">
      <c r="A124" s="831" t="s">
        <v>3973</v>
      </c>
      <c r="B124" s="832" t="s">
        <v>4015</v>
      </c>
      <c r="C124" s="832" t="s">
        <v>583</v>
      </c>
      <c r="D124" s="832" t="s">
        <v>2495</v>
      </c>
      <c r="E124" s="832" t="s">
        <v>3970</v>
      </c>
      <c r="F124" s="832" t="s">
        <v>4024</v>
      </c>
      <c r="G124" s="832" t="s">
        <v>4025</v>
      </c>
      <c r="H124" s="849"/>
      <c r="I124" s="849"/>
      <c r="J124" s="832"/>
      <c r="K124" s="832"/>
      <c r="L124" s="849"/>
      <c r="M124" s="849"/>
      <c r="N124" s="832"/>
      <c r="O124" s="832"/>
      <c r="P124" s="849">
        <v>1</v>
      </c>
      <c r="Q124" s="849">
        <v>199</v>
      </c>
      <c r="R124" s="837"/>
      <c r="S124" s="850">
        <v>199</v>
      </c>
    </row>
    <row r="125" spans="1:19" ht="14.4" customHeight="1" x14ac:dyDescent="0.3">
      <c r="A125" s="831" t="s">
        <v>3973</v>
      </c>
      <c r="B125" s="832" t="s">
        <v>4015</v>
      </c>
      <c r="C125" s="832" t="s">
        <v>583</v>
      </c>
      <c r="D125" s="832" t="s">
        <v>2495</v>
      </c>
      <c r="E125" s="832" t="s">
        <v>3970</v>
      </c>
      <c r="F125" s="832" t="s">
        <v>3971</v>
      </c>
      <c r="G125" s="832" t="s">
        <v>3972</v>
      </c>
      <c r="H125" s="849">
        <v>1</v>
      </c>
      <c r="I125" s="849">
        <v>37</v>
      </c>
      <c r="J125" s="832">
        <v>0.2</v>
      </c>
      <c r="K125" s="832">
        <v>37</v>
      </c>
      <c r="L125" s="849">
        <v>5</v>
      </c>
      <c r="M125" s="849">
        <v>185</v>
      </c>
      <c r="N125" s="832">
        <v>1</v>
      </c>
      <c r="O125" s="832">
        <v>37</v>
      </c>
      <c r="P125" s="849">
        <v>49</v>
      </c>
      <c r="Q125" s="849">
        <v>1862</v>
      </c>
      <c r="R125" s="837">
        <v>10.064864864864864</v>
      </c>
      <c r="S125" s="850">
        <v>38</v>
      </c>
    </row>
    <row r="126" spans="1:19" ht="14.4" customHeight="1" x14ac:dyDescent="0.3">
      <c r="A126" s="831" t="s">
        <v>3973</v>
      </c>
      <c r="B126" s="832" t="s">
        <v>4015</v>
      </c>
      <c r="C126" s="832" t="s">
        <v>583</v>
      </c>
      <c r="D126" s="832" t="s">
        <v>2495</v>
      </c>
      <c r="E126" s="832" t="s">
        <v>3970</v>
      </c>
      <c r="F126" s="832" t="s">
        <v>4032</v>
      </c>
      <c r="G126" s="832" t="s">
        <v>4033</v>
      </c>
      <c r="H126" s="849"/>
      <c r="I126" s="849"/>
      <c r="J126" s="832"/>
      <c r="K126" s="832"/>
      <c r="L126" s="849">
        <v>5</v>
      </c>
      <c r="M126" s="849">
        <v>3510</v>
      </c>
      <c r="N126" s="832">
        <v>1</v>
      </c>
      <c r="O126" s="832">
        <v>702</v>
      </c>
      <c r="P126" s="849"/>
      <c r="Q126" s="849"/>
      <c r="R126" s="837"/>
      <c r="S126" s="850"/>
    </row>
    <row r="127" spans="1:19" ht="14.4" customHeight="1" x14ac:dyDescent="0.3">
      <c r="A127" s="831" t="s">
        <v>3973</v>
      </c>
      <c r="B127" s="832" t="s">
        <v>4015</v>
      </c>
      <c r="C127" s="832" t="s">
        <v>583</v>
      </c>
      <c r="D127" s="832" t="s">
        <v>2495</v>
      </c>
      <c r="E127" s="832" t="s">
        <v>3970</v>
      </c>
      <c r="F127" s="832" t="s">
        <v>4034</v>
      </c>
      <c r="G127" s="832" t="s">
        <v>4035</v>
      </c>
      <c r="H127" s="849"/>
      <c r="I127" s="849"/>
      <c r="J127" s="832"/>
      <c r="K127" s="832"/>
      <c r="L127" s="849"/>
      <c r="M127" s="849"/>
      <c r="N127" s="832"/>
      <c r="O127" s="832"/>
      <c r="P127" s="849">
        <v>1</v>
      </c>
      <c r="Q127" s="849">
        <v>450</v>
      </c>
      <c r="R127" s="837"/>
      <c r="S127" s="850">
        <v>450</v>
      </c>
    </row>
    <row r="128" spans="1:19" ht="14.4" customHeight="1" x14ac:dyDescent="0.3">
      <c r="A128" s="831" t="s">
        <v>3973</v>
      </c>
      <c r="B128" s="832" t="s">
        <v>4015</v>
      </c>
      <c r="C128" s="832" t="s">
        <v>583</v>
      </c>
      <c r="D128" s="832" t="s">
        <v>2495</v>
      </c>
      <c r="E128" s="832" t="s">
        <v>3970</v>
      </c>
      <c r="F128" s="832" t="s">
        <v>4036</v>
      </c>
      <c r="G128" s="832" t="s">
        <v>4037</v>
      </c>
      <c r="H128" s="849"/>
      <c r="I128" s="849"/>
      <c r="J128" s="832"/>
      <c r="K128" s="832"/>
      <c r="L128" s="849"/>
      <c r="M128" s="849"/>
      <c r="N128" s="832"/>
      <c r="O128" s="832"/>
      <c r="P128" s="849">
        <v>2</v>
      </c>
      <c r="Q128" s="849">
        <v>452</v>
      </c>
      <c r="R128" s="837"/>
      <c r="S128" s="850">
        <v>226</v>
      </c>
    </row>
    <row r="129" spans="1:19" ht="14.4" customHeight="1" x14ac:dyDescent="0.3">
      <c r="A129" s="831" t="s">
        <v>3973</v>
      </c>
      <c r="B129" s="832" t="s">
        <v>4015</v>
      </c>
      <c r="C129" s="832" t="s">
        <v>583</v>
      </c>
      <c r="D129" s="832" t="s">
        <v>2495</v>
      </c>
      <c r="E129" s="832" t="s">
        <v>3970</v>
      </c>
      <c r="F129" s="832" t="s">
        <v>3993</v>
      </c>
      <c r="G129" s="832" t="s">
        <v>3994</v>
      </c>
      <c r="H129" s="849"/>
      <c r="I129" s="849"/>
      <c r="J129" s="832"/>
      <c r="K129" s="832"/>
      <c r="L129" s="849">
        <v>6</v>
      </c>
      <c r="M129" s="849">
        <v>199.99</v>
      </c>
      <c r="N129" s="832">
        <v>1</v>
      </c>
      <c r="O129" s="832">
        <v>33.331666666666671</v>
      </c>
      <c r="P129" s="849">
        <v>18</v>
      </c>
      <c r="Q129" s="849">
        <v>600</v>
      </c>
      <c r="R129" s="837">
        <v>3.0001500075003751</v>
      </c>
      <c r="S129" s="850">
        <v>33.333333333333336</v>
      </c>
    </row>
    <row r="130" spans="1:19" ht="14.4" customHeight="1" x14ac:dyDescent="0.3">
      <c r="A130" s="831" t="s">
        <v>3973</v>
      </c>
      <c r="B130" s="832" t="s">
        <v>4015</v>
      </c>
      <c r="C130" s="832" t="s">
        <v>583</v>
      </c>
      <c r="D130" s="832" t="s">
        <v>2495</v>
      </c>
      <c r="E130" s="832" t="s">
        <v>3970</v>
      </c>
      <c r="F130" s="832" t="s">
        <v>3995</v>
      </c>
      <c r="G130" s="832" t="s">
        <v>3996</v>
      </c>
      <c r="H130" s="849"/>
      <c r="I130" s="849"/>
      <c r="J130" s="832"/>
      <c r="K130" s="832"/>
      <c r="L130" s="849">
        <v>1</v>
      </c>
      <c r="M130" s="849">
        <v>355</v>
      </c>
      <c r="N130" s="832">
        <v>1</v>
      </c>
      <c r="O130" s="832">
        <v>355</v>
      </c>
      <c r="P130" s="849">
        <v>15</v>
      </c>
      <c r="Q130" s="849">
        <v>5370</v>
      </c>
      <c r="R130" s="837">
        <v>15.126760563380282</v>
      </c>
      <c r="S130" s="850">
        <v>358</v>
      </c>
    </row>
    <row r="131" spans="1:19" ht="14.4" customHeight="1" x14ac:dyDescent="0.3">
      <c r="A131" s="831" t="s">
        <v>3973</v>
      </c>
      <c r="B131" s="832" t="s">
        <v>4015</v>
      </c>
      <c r="C131" s="832" t="s">
        <v>583</v>
      </c>
      <c r="D131" s="832" t="s">
        <v>2495</v>
      </c>
      <c r="E131" s="832" t="s">
        <v>3970</v>
      </c>
      <c r="F131" s="832" t="s">
        <v>3997</v>
      </c>
      <c r="G131" s="832" t="s">
        <v>3998</v>
      </c>
      <c r="H131" s="849"/>
      <c r="I131" s="849"/>
      <c r="J131" s="832"/>
      <c r="K131" s="832"/>
      <c r="L131" s="849"/>
      <c r="M131" s="849"/>
      <c r="N131" s="832"/>
      <c r="O131" s="832"/>
      <c r="P131" s="849">
        <v>11</v>
      </c>
      <c r="Q131" s="849">
        <v>418</v>
      </c>
      <c r="R131" s="837"/>
      <c r="S131" s="850">
        <v>38</v>
      </c>
    </row>
    <row r="132" spans="1:19" ht="14.4" customHeight="1" x14ac:dyDescent="0.3">
      <c r="A132" s="831" t="s">
        <v>3973</v>
      </c>
      <c r="B132" s="832" t="s">
        <v>4015</v>
      </c>
      <c r="C132" s="832" t="s">
        <v>583</v>
      </c>
      <c r="D132" s="832" t="s">
        <v>2495</v>
      </c>
      <c r="E132" s="832" t="s">
        <v>3970</v>
      </c>
      <c r="F132" s="832" t="s">
        <v>4011</v>
      </c>
      <c r="G132" s="832" t="s">
        <v>4012</v>
      </c>
      <c r="H132" s="849"/>
      <c r="I132" s="849"/>
      <c r="J132" s="832"/>
      <c r="K132" s="832"/>
      <c r="L132" s="849"/>
      <c r="M132" s="849"/>
      <c r="N132" s="832"/>
      <c r="O132" s="832"/>
      <c r="P132" s="849">
        <v>1</v>
      </c>
      <c r="Q132" s="849">
        <v>61</v>
      </c>
      <c r="R132" s="837"/>
      <c r="S132" s="850">
        <v>61</v>
      </c>
    </row>
    <row r="133" spans="1:19" ht="14.4" customHeight="1" x14ac:dyDescent="0.3">
      <c r="A133" s="831" t="s">
        <v>3973</v>
      </c>
      <c r="B133" s="832" t="s">
        <v>4015</v>
      </c>
      <c r="C133" s="832" t="s">
        <v>583</v>
      </c>
      <c r="D133" s="832" t="s">
        <v>2495</v>
      </c>
      <c r="E133" s="832" t="s">
        <v>3970</v>
      </c>
      <c r="F133" s="832" t="s">
        <v>4013</v>
      </c>
      <c r="G133" s="832" t="s">
        <v>4014</v>
      </c>
      <c r="H133" s="849"/>
      <c r="I133" s="849"/>
      <c r="J133" s="832"/>
      <c r="K133" s="832"/>
      <c r="L133" s="849"/>
      <c r="M133" s="849"/>
      <c r="N133" s="832"/>
      <c r="O133" s="832"/>
      <c r="P133" s="849">
        <v>3</v>
      </c>
      <c r="Q133" s="849">
        <v>537</v>
      </c>
      <c r="R133" s="837"/>
      <c r="S133" s="850">
        <v>179</v>
      </c>
    </row>
    <row r="134" spans="1:19" ht="14.4" customHeight="1" x14ac:dyDescent="0.3">
      <c r="A134" s="831" t="s">
        <v>3973</v>
      </c>
      <c r="B134" s="832" t="s">
        <v>4015</v>
      </c>
      <c r="C134" s="832" t="s">
        <v>583</v>
      </c>
      <c r="D134" s="832" t="s">
        <v>3966</v>
      </c>
      <c r="E134" s="832" t="s">
        <v>3975</v>
      </c>
      <c r="F134" s="832" t="s">
        <v>3976</v>
      </c>
      <c r="G134" s="832" t="s">
        <v>1045</v>
      </c>
      <c r="H134" s="849">
        <v>26.200000000000003</v>
      </c>
      <c r="I134" s="849">
        <v>2836.1899999999996</v>
      </c>
      <c r="J134" s="832"/>
      <c r="K134" s="832">
        <v>108.25152671755723</v>
      </c>
      <c r="L134" s="849"/>
      <c r="M134" s="849"/>
      <c r="N134" s="832"/>
      <c r="O134" s="832"/>
      <c r="P134" s="849"/>
      <c r="Q134" s="849"/>
      <c r="R134" s="837"/>
      <c r="S134" s="850"/>
    </row>
    <row r="135" spans="1:19" ht="14.4" customHeight="1" x14ac:dyDescent="0.3">
      <c r="A135" s="831" t="s">
        <v>3973</v>
      </c>
      <c r="B135" s="832" t="s">
        <v>4015</v>
      </c>
      <c r="C135" s="832" t="s">
        <v>583</v>
      </c>
      <c r="D135" s="832" t="s">
        <v>3966</v>
      </c>
      <c r="E135" s="832" t="s">
        <v>3975</v>
      </c>
      <c r="F135" s="832" t="s">
        <v>3977</v>
      </c>
      <c r="G135" s="832" t="s">
        <v>1110</v>
      </c>
      <c r="H135" s="849">
        <v>10.8</v>
      </c>
      <c r="I135" s="849">
        <v>663.12</v>
      </c>
      <c r="J135" s="832"/>
      <c r="K135" s="832">
        <v>61.4</v>
      </c>
      <c r="L135" s="849"/>
      <c r="M135" s="849"/>
      <c r="N135" s="832"/>
      <c r="O135" s="832"/>
      <c r="P135" s="849"/>
      <c r="Q135" s="849"/>
      <c r="R135" s="837"/>
      <c r="S135" s="850"/>
    </row>
    <row r="136" spans="1:19" ht="14.4" customHeight="1" x14ac:dyDescent="0.3">
      <c r="A136" s="831" t="s">
        <v>3973</v>
      </c>
      <c r="B136" s="832" t="s">
        <v>4015</v>
      </c>
      <c r="C136" s="832" t="s">
        <v>583</v>
      </c>
      <c r="D136" s="832" t="s">
        <v>3966</v>
      </c>
      <c r="E136" s="832" t="s">
        <v>3975</v>
      </c>
      <c r="F136" s="832" t="s">
        <v>3981</v>
      </c>
      <c r="G136" s="832" t="s">
        <v>3982</v>
      </c>
      <c r="H136" s="849">
        <v>71</v>
      </c>
      <c r="I136" s="849">
        <v>7415.2400000000007</v>
      </c>
      <c r="J136" s="832"/>
      <c r="K136" s="832">
        <v>104.44000000000001</v>
      </c>
      <c r="L136" s="849"/>
      <c r="M136" s="849"/>
      <c r="N136" s="832"/>
      <c r="O136" s="832"/>
      <c r="P136" s="849"/>
      <c r="Q136" s="849"/>
      <c r="R136" s="837"/>
      <c r="S136" s="850"/>
    </row>
    <row r="137" spans="1:19" ht="14.4" customHeight="1" x14ac:dyDescent="0.3">
      <c r="A137" s="831" t="s">
        <v>3973</v>
      </c>
      <c r="B137" s="832" t="s">
        <v>4015</v>
      </c>
      <c r="C137" s="832" t="s">
        <v>583</v>
      </c>
      <c r="D137" s="832" t="s">
        <v>3966</v>
      </c>
      <c r="E137" s="832" t="s">
        <v>3970</v>
      </c>
      <c r="F137" s="832" t="s">
        <v>4022</v>
      </c>
      <c r="G137" s="832" t="s">
        <v>4023</v>
      </c>
      <c r="H137" s="849">
        <v>17</v>
      </c>
      <c r="I137" s="849">
        <v>2074</v>
      </c>
      <c r="J137" s="832">
        <v>17</v>
      </c>
      <c r="K137" s="832">
        <v>122</v>
      </c>
      <c r="L137" s="849">
        <v>1</v>
      </c>
      <c r="M137" s="849">
        <v>122</v>
      </c>
      <c r="N137" s="832">
        <v>1</v>
      </c>
      <c r="O137" s="832">
        <v>122</v>
      </c>
      <c r="P137" s="849"/>
      <c r="Q137" s="849"/>
      <c r="R137" s="837"/>
      <c r="S137" s="850"/>
    </row>
    <row r="138" spans="1:19" ht="14.4" customHeight="1" x14ac:dyDescent="0.3">
      <c r="A138" s="831" t="s">
        <v>3973</v>
      </c>
      <c r="B138" s="832" t="s">
        <v>4015</v>
      </c>
      <c r="C138" s="832" t="s">
        <v>583</v>
      </c>
      <c r="D138" s="832" t="s">
        <v>3966</v>
      </c>
      <c r="E138" s="832" t="s">
        <v>3970</v>
      </c>
      <c r="F138" s="832" t="s">
        <v>4026</v>
      </c>
      <c r="G138" s="832" t="s">
        <v>4027</v>
      </c>
      <c r="H138" s="849">
        <v>1</v>
      </c>
      <c r="I138" s="849">
        <v>83</v>
      </c>
      <c r="J138" s="832"/>
      <c r="K138" s="832">
        <v>83</v>
      </c>
      <c r="L138" s="849"/>
      <c r="M138" s="849"/>
      <c r="N138" s="832"/>
      <c r="O138" s="832"/>
      <c r="P138" s="849"/>
      <c r="Q138" s="849"/>
      <c r="R138" s="837"/>
      <c r="S138" s="850"/>
    </row>
    <row r="139" spans="1:19" ht="14.4" customHeight="1" x14ac:dyDescent="0.3">
      <c r="A139" s="831" t="s">
        <v>3973</v>
      </c>
      <c r="B139" s="832" t="s">
        <v>4015</v>
      </c>
      <c r="C139" s="832" t="s">
        <v>583</v>
      </c>
      <c r="D139" s="832" t="s">
        <v>3966</v>
      </c>
      <c r="E139" s="832" t="s">
        <v>3970</v>
      </c>
      <c r="F139" s="832" t="s">
        <v>3971</v>
      </c>
      <c r="G139" s="832" t="s">
        <v>3972</v>
      </c>
      <c r="H139" s="849">
        <v>89</v>
      </c>
      <c r="I139" s="849">
        <v>3293</v>
      </c>
      <c r="J139" s="832">
        <v>11.125</v>
      </c>
      <c r="K139" s="832">
        <v>37</v>
      </c>
      <c r="L139" s="849">
        <v>8</v>
      </c>
      <c r="M139" s="849">
        <v>296</v>
      </c>
      <c r="N139" s="832">
        <v>1</v>
      </c>
      <c r="O139" s="832">
        <v>37</v>
      </c>
      <c r="P139" s="849"/>
      <c r="Q139" s="849"/>
      <c r="R139" s="837"/>
      <c r="S139" s="850"/>
    </row>
    <row r="140" spans="1:19" ht="14.4" customHeight="1" x14ac:dyDescent="0.3">
      <c r="A140" s="831" t="s">
        <v>3973</v>
      </c>
      <c r="B140" s="832" t="s">
        <v>4015</v>
      </c>
      <c r="C140" s="832" t="s">
        <v>583</v>
      </c>
      <c r="D140" s="832" t="s">
        <v>3966</v>
      </c>
      <c r="E140" s="832" t="s">
        <v>3970</v>
      </c>
      <c r="F140" s="832" t="s">
        <v>4034</v>
      </c>
      <c r="G140" s="832" t="s">
        <v>4035</v>
      </c>
      <c r="H140" s="849">
        <v>7</v>
      </c>
      <c r="I140" s="849">
        <v>3108</v>
      </c>
      <c r="J140" s="832"/>
      <c r="K140" s="832">
        <v>444</v>
      </c>
      <c r="L140" s="849"/>
      <c r="M140" s="849"/>
      <c r="N140" s="832"/>
      <c r="O140" s="832"/>
      <c r="P140" s="849"/>
      <c r="Q140" s="849"/>
      <c r="R140" s="837"/>
      <c r="S140" s="850"/>
    </row>
    <row r="141" spans="1:19" ht="14.4" customHeight="1" x14ac:dyDescent="0.3">
      <c r="A141" s="831" t="s">
        <v>3973</v>
      </c>
      <c r="B141" s="832" t="s">
        <v>4015</v>
      </c>
      <c r="C141" s="832" t="s">
        <v>583</v>
      </c>
      <c r="D141" s="832" t="s">
        <v>3966</v>
      </c>
      <c r="E141" s="832" t="s">
        <v>3970</v>
      </c>
      <c r="F141" s="832" t="s">
        <v>4036</v>
      </c>
      <c r="G141" s="832" t="s">
        <v>4037</v>
      </c>
      <c r="H141" s="849">
        <v>8</v>
      </c>
      <c r="I141" s="849">
        <v>1784</v>
      </c>
      <c r="J141" s="832"/>
      <c r="K141" s="832">
        <v>223</v>
      </c>
      <c r="L141" s="849"/>
      <c r="M141" s="849"/>
      <c r="N141" s="832"/>
      <c r="O141" s="832"/>
      <c r="P141" s="849"/>
      <c r="Q141" s="849"/>
      <c r="R141" s="837"/>
      <c r="S141" s="850"/>
    </row>
    <row r="142" spans="1:19" ht="14.4" customHeight="1" x14ac:dyDescent="0.3">
      <c r="A142" s="831" t="s">
        <v>3973</v>
      </c>
      <c r="B142" s="832" t="s">
        <v>4015</v>
      </c>
      <c r="C142" s="832" t="s">
        <v>583</v>
      </c>
      <c r="D142" s="832" t="s">
        <v>3966</v>
      </c>
      <c r="E142" s="832" t="s">
        <v>3970</v>
      </c>
      <c r="F142" s="832" t="s">
        <v>3993</v>
      </c>
      <c r="G142" s="832" t="s">
        <v>3994</v>
      </c>
      <c r="H142" s="849">
        <v>37</v>
      </c>
      <c r="I142" s="849">
        <v>1233.3399999999999</v>
      </c>
      <c r="J142" s="832">
        <v>9.2495875206239688</v>
      </c>
      <c r="K142" s="832">
        <v>33.333513513513509</v>
      </c>
      <c r="L142" s="849">
        <v>4</v>
      </c>
      <c r="M142" s="849">
        <v>133.34</v>
      </c>
      <c r="N142" s="832">
        <v>1</v>
      </c>
      <c r="O142" s="832">
        <v>33.335000000000001</v>
      </c>
      <c r="P142" s="849"/>
      <c r="Q142" s="849"/>
      <c r="R142" s="837"/>
      <c r="S142" s="850"/>
    </row>
    <row r="143" spans="1:19" ht="14.4" customHeight="1" x14ac:dyDescent="0.3">
      <c r="A143" s="831" t="s">
        <v>3973</v>
      </c>
      <c r="B143" s="832" t="s">
        <v>4015</v>
      </c>
      <c r="C143" s="832" t="s">
        <v>583</v>
      </c>
      <c r="D143" s="832" t="s">
        <v>3966</v>
      </c>
      <c r="E143" s="832" t="s">
        <v>3970</v>
      </c>
      <c r="F143" s="832" t="s">
        <v>3995</v>
      </c>
      <c r="G143" s="832" t="s">
        <v>3996</v>
      </c>
      <c r="H143" s="849">
        <v>11</v>
      </c>
      <c r="I143" s="849">
        <v>3905</v>
      </c>
      <c r="J143" s="832"/>
      <c r="K143" s="832">
        <v>355</v>
      </c>
      <c r="L143" s="849"/>
      <c r="M143" s="849"/>
      <c r="N143" s="832"/>
      <c r="O143" s="832"/>
      <c r="P143" s="849"/>
      <c r="Q143" s="849"/>
      <c r="R143" s="837"/>
      <c r="S143" s="850"/>
    </row>
    <row r="144" spans="1:19" ht="14.4" customHeight="1" x14ac:dyDescent="0.3">
      <c r="A144" s="831" t="s">
        <v>3973</v>
      </c>
      <c r="B144" s="832" t="s">
        <v>4015</v>
      </c>
      <c r="C144" s="832" t="s">
        <v>583</v>
      </c>
      <c r="D144" s="832" t="s">
        <v>3966</v>
      </c>
      <c r="E144" s="832" t="s">
        <v>3970</v>
      </c>
      <c r="F144" s="832" t="s">
        <v>3997</v>
      </c>
      <c r="G144" s="832" t="s">
        <v>3998</v>
      </c>
      <c r="H144" s="849">
        <v>27</v>
      </c>
      <c r="I144" s="849">
        <v>999</v>
      </c>
      <c r="J144" s="832">
        <v>13.5</v>
      </c>
      <c r="K144" s="832">
        <v>37</v>
      </c>
      <c r="L144" s="849">
        <v>2</v>
      </c>
      <c r="M144" s="849">
        <v>74</v>
      </c>
      <c r="N144" s="832">
        <v>1</v>
      </c>
      <c r="O144" s="832">
        <v>37</v>
      </c>
      <c r="P144" s="849"/>
      <c r="Q144" s="849"/>
      <c r="R144" s="837"/>
      <c r="S144" s="850"/>
    </row>
    <row r="145" spans="1:19" ht="14.4" customHeight="1" x14ac:dyDescent="0.3">
      <c r="A145" s="831" t="s">
        <v>3973</v>
      </c>
      <c r="B145" s="832" t="s">
        <v>4015</v>
      </c>
      <c r="C145" s="832" t="s">
        <v>583</v>
      </c>
      <c r="D145" s="832" t="s">
        <v>3966</v>
      </c>
      <c r="E145" s="832" t="s">
        <v>3970</v>
      </c>
      <c r="F145" s="832" t="s">
        <v>4005</v>
      </c>
      <c r="G145" s="832" t="s">
        <v>4006</v>
      </c>
      <c r="H145" s="849">
        <v>129</v>
      </c>
      <c r="I145" s="849">
        <v>17028</v>
      </c>
      <c r="J145" s="832"/>
      <c r="K145" s="832">
        <v>132</v>
      </c>
      <c r="L145" s="849"/>
      <c r="M145" s="849"/>
      <c r="N145" s="832"/>
      <c r="O145" s="832"/>
      <c r="P145" s="849"/>
      <c r="Q145" s="849"/>
      <c r="R145" s="837"/>
      <c r="S145" s="850"/>
    </row>
    <row r="146" spans="1:19" ht="14.4" customHeight="1" x14ac:dyDescent="0.3">
      <c r="A146" s="831" t="s">
        <v>3973</v>
      </c>
      <c r="B146" s="832" t="s">
        <v>4015</v>
      </c>
      <c r="C146" s="832" t="s">
        <v>583</v>
      </c>
      <c r="D146" s="832" t="s">
        <v>3966</v>
      </c>
      <c r="E146" s="832" t="s">
        <v>3970</v>
      </c>
      <c r="F146" s="832" t="s">
        <v>4013</v>
      </c>
      <c r="G146" s="832" t="s">
        <v>4014</v>
      </c>
      <c r="H146" s="849">
        <v>26</v>
      </c>
      <c r="I146" s="849">
        <v>4602</v>
      </c>
      <c r="J146" s="832">
        <v>6.463483146067416</v>
      </c>
      <c r="K146" s="832">
        <v>177</v>
      </c>
      <c r="L146" s="849">
        <v>4</v>
      </c>
      <c r="M146" s="849">
        <v>712</v>
      </c>
      <c r="N146" s="832">
        <v>1</v>
      </c>
      <c r="O146" s="832">
        <v>178</v>
      </c>
      <c r="P146" s="849"/>
      <c r="Q146" s="849"/>
      <c r="R146" s="837"/>
      <c r="S146" s="850"/>
    </row>
    <row r="147" spans="1:19" ht="14.4" customHeight="1" x14ac:dyDescent="0.3">
      <c r="A147" s="831" t="s">
        <v>3973</v>
      </c>
      <c r="B147" s="832" t="s">
        <v>4015</v>
      </c>
      <c r="C147" s="832" t="s">
        <v>583</v>
      </c>
      <c r="D147" s="832" t="s">
        <v>2496</v>
      </c>
      <c r="E147" s="832" t="s">
        <v>3975</v>
      </c>
      <c r="F147" s="832" t="s">
        <v>3976</v>
      </c>
      <c r="G147" s="832" t="s">
        <v>1045</v>
      </c>
      <c r="H147" s="849"/>
      <c r="I147" s="849"/>
      <c r="J147" s="832"/>
      <c r="K147" s="832"/>
      <c r="L147" s="849">
        <v>12.399999999999999</v>
      </c>
      <c r="M147" s="849">
        <v>1342.3000000000002</v>
      </c>
      <c r="N147" s="832">
        <v>1</v>
      </c>
      <c r="O147" s="832">
        <v>108.25000000000003</v>
      </c>
      <c r="P147" s="849">
        <v>4</v>
      </c>
      <c r="Q147" s="849">
        <v>433</v>
      </c>
      <c r="R147" s="837">
        <v>0.32258064516129026</v>
      </c>
      <c r="S147" s="850">
        <v>108.25</v>
      </c>
    </row>
    <row r="148" spans="1:19" ht="14.4" customHeight="1" x14ac:dyDescent="0.3">
      <c r="A148" s="831" t="s">
        <v>3973</v>
      </c>
      <c r="B148" s="832" t="s">
        <v>4015</v>
      </c>
      <c r="C148" s="832" t="s">
        <v>583</v>
      </c>
      <c r="D148" s="832" t="s">
        <v>2496</v>
      </c>
      <c r="E148" s="832" t="s">
        <v>3975</v>
      </c>
      <c r="F148" s="832" t="s">
        <v>3977</v>
      </c>
      <c r="G148" s="832" t="s">
        <v>1110</v>
      </c>
      <c r="H148" s="849"/>
      <c r="I148" s="849"/>
      <c r="J148" s="832"/>
      <c r="K148" s="832"/>
      <c r="L148" s="849">
        <v>5.2</v>
      </c>
      <c r="M148" s="849">
        <v>319.27999999999997</v>
      </c>
      <c r="N148" s="832">
        <v>1</v>
      </c>
      <c r="O148" s="832">
        <v>61.399999999999991</v>
      </c>
      <c r="P148" s="849">
        <v>2</v>
      </c>
      <c r="Q148" s="849">
        <v>101.4</v>
      </c>
      <c r="R148" s="837">
        <v>0.3175895765472313</v>
      </c>
      <c r="S148" s="850">
        <v>50.7</v>
      </c>
    </row>
    <row r="149" spans="1:19" ht="14.4" customHeight="1" x14ac:dyDescent="0.3">
      <c r="A149" s="831" t="s">
        <v>3973</v>
      </c>
      <c r="B149" s="832" t="s">
        <v>4015</v>
      </c>
      <c r="C149" s="832" t="s">
        <v>583</v>
      </c>
      <c r="D149" s="832" t="s">
        <v>2496</v>
      </c>
      <c r="E149" s="832" t="s">
        <v>3975</v>
      </c>
      <c r="F149" s="832" t="s">
        <v>3978</v>
      </c>
      <c r="G149" s="832" t="s">
        <v>1110</v>
      </c>
      <c r="H149" s="849"/>
      <c r="I149" s="849"/>
      <c r="J149" s="832"/>
      <c r="K149" s="832"/>
      <c r="L149" s="849"/>
      <c r="M149" s="849"/>
      <c r="N149" s="832"/>
      <c r="O149" s="832"/>
      <c r="P149" s="849">
        <v>2</v>
      </c>
      <c r="Q149" s="849">
        <v>101.3</v>
      </c>
      <c r="R149" s="837"/>
      <c r="S149" s="850">
        <v>50.65</v>
      </c>
    </row>
    <row r="150" spans="1:19" ht="14.4" customHeight="1" x14ac:dyDescent="0.3">
      <c r="A150" s="831" t="s">
        <v>3973</v>
      </c>
      <c r="B150" s="832" t="s">
        <v>4015</v>
      </c>
      <c r="C150" s="832" t="s">
        <v>583</v>
      </c>
      <c r="D150" s="832" t="s">
        <v>2496</v>
      </c>
      <c r="E150" s="832" t="s">
        <v>3975</v>
      </c>
      <c r="F150" s="832" t="s">
        <v>4016</v>
      </c>
      <c r="G150" s="832" t="s">
        <v>1571</v>
      </c>
      <c r="H150" s="849"/>
      <c r="I150" s="849"/>
      <c r="J150" s="832"/>
      <c r="K150" s="832"/>
      <c r="L150" s="849"/>
      <c r="M150" s="849"/>
      <c r="N150" s="832"/>
      <c r="O150" s="832"/>
      <c r="P150" s="849">
        <v>1</v>
      </c>
      <c r="Q150" s="849">
        <v>177</v>
      </c>
      <c r="R150" s="837"/>
      <c r="S150" s="850">
        <v>177</v>
      </c>
    </row>
    <row r="151" spans="1:19" ht="14.4" customHeight="1" x14ac:dyDescent="0.3">
      <c r="A151" s="831" t="s">
        <v>3973</v>
      </c>
      <c r="B151" s="832" t="s">
        <v>4015</v>
      </c>
      <c r="C151" s="832" t="s">
        <v>583</v>
      </c>
      <c r="D151" s="832" t="s">
        <v>2496</v>
      </c>
      <c r="E151" s="832" t="s">
        <v>3975</v>
      </c>
      <c r="F151" s="832" t="s">
        <v>4017</v>
      </c>
      <c r="G151" s="832" t="s">
        <v>3984</v>
      </c>
      <c r="H151" s="849"/>
      <c r="I151" s="849"/>
      <c r="J151" s="832"/>
      <c r="K151" s="832"/>
      <c r="L151" s="849"/>
      <c r="M151" s="849"/>
      <c r="N151" s="832"/>
      <c r="O151" s="832"/>
      <c r="P151" s="849">
        <v>30</v>
      </c>
      <c r="Q151" s="849">
        <v>73.199999999999989</v>
      </c>
      <c r="R151" s="837"/>
      <c r="S151" s="850">
        <v>2.4399999999999995</v>
      </c>
    </row>
    <row r="152" spans="1:19" ht="14.4" customHeight="1" x14ac:dyDescent="0.3">
      <c r="A152" s="831" t="s">
        <v>3973</v>
      </c>
      <c r="B152" s="832" t="s">
        <v>4015</v>
      </c>
      <c r="C152" s="832" t="s">
        <v>583</v>
      </c>
      <c r="D152" s="832" t="s">
        <v>2496</v>
      </c>
      <c r="E152" s="832" t="s">
        <v>3975</v>
      </c>
      <c r="F152" s="832" t="s">
        <v>3981</v>
      </c>
      <c r="G152" s="832" t="s">
        <v>3982</v>
      </c>
      <c r="H152" s="849"/>
      <c r="I152" s="849"/>
      <c r="J152" s="832"/>
      <c r="K152" s="832"/>
      <c r="L152" s="849">
        <v>61</v>
      </c>
      <c r="M152" s="849">
        <v>6370.84</v>
      </c>
      <c r="N152" s="832">
        <v>1</v>
      </c>
      <c r="O152" s="832">
        <v>104.44</v>
      </c>
      <c r="P152" s="849"/>
      <c r="Q152" s="849"/>
      <c r="R152" s="837"/>
      <c r="S152" s="850"/>
    </row>
    <row r="153" spans="1:19" ht="14.4" customHeight="1" x14ac:dyDescent="0.3">
      <c r="A153" s="831" t="s">
        <v>3973</v>
      </c>
      <c r="B153" s="832" t="s">
        <v>4015</v>
      </c>
      <c r="C153" s="832" t="s">
        <v>583</v>
      </c>
      <c r="D153" s="832" t="s">
        <v>2496</v>
      </c>
      <c r="E153" s="832" t="s">
        <v>3975</v>
      </c>
      <c r="F153" s="832" t="s">
        <v>4020</v>
      </c>
      <c r="G153" s="832" t="s">
        <v>3982</v>
      </c>
      <c r="H153" s="849"/>
      <c r="I153" s="849"/>
      <c r="J153" s="832"/>
      <c r="K153" s="832"/>
      <c r="L153" s="849"/>
      <c r="M153" s="849"/>
      <c r="N153" s="832"/>
      <c r="O153" s="832"/>
      <c r="P153" s="849">
        <v>3</v>
      </c>
      <c r="Q153" s="849">
        <v>2378.3999999999996</v>
      </c>
      <c r="R153" s="837"/>
      <c r="S153" s="850">
        <v>792.79999999999984</v>
      </c>
    </row>
    <row r="154" spans="1:19" ht="14.4" customHeight="1" x14ac:dyDescent="0.3">
      <c r="A154" s="831" t="s">
        <v>3973</v>
      </c>
      <c r="B154" s="832" t="s">
        <v>4015</v>
      </c>
      <c r="C154" s="832" t="s">
        <v>583</v>
      </c>
      <c r="D154" s="832" t="s">
        <v>2496</v>
      </c>
      <c r="E154" s="832" t="s">
        <v>3970</v>
      </c>
      <c r="F154" s="832" t="s">
        <v>4022</v>
      </c>
      <c r="G154" s="832" t="s">
        <v>4023</v>
      </c>
      <c r="H154" s="849"/>
      <c r="I154" s="849"/>
      <c r="J154" s="832"/>
      <c r="K154" s="832"/>
      <c r="L154" s="849">
        <v>6</v>
      </c>
      <c r="M154" s="849">
        <v>732</v>
      </c>
      <c r="N154" s="832">
        <v>1</v>
      </c>
      <c r="O154" s="832">
        <v>122</v>
      </c>
      <c r="P154" s="849">
        <v>10</v>
      </c>
      <c r="Q154" s="849">
        <v>1220</v>
      </c>
      <c r="R154" s="837">
        <v>1.6666666666666667</v>
      </c>
      <c r="S154" s="850">
        <v>122</v>
      </c>
    </row>
    <row r="155" spans="1:19" ht="14.4" customHeight="1" x14ac:dyDescent="0.3">
      <c r="A155" s="831" t="s">
        <v>3973</v>
      </c>
      <c r="B155" s="832" t="s">
        <v>4015</v>
      </c>
      <c r="C155" s="832" t="s">
        <v>583</v>
      </c>
      <c r="D155" s="832" t="s">
        <v>2496</v>
      </c>
      <c r="E155" s="832" t="s">
        <v>3970</v>
      </c>
      <c r="F155" s="832" t="s">
        <v>3985</v>
      </c>
      <c r="G155" s="832" t="s">
        <v>3986</v>
      </c>
      <c r="H155" s="849"/>
      <c r="I155" s="849"/>
      <c r="J155" s="832"/>
      <c r="K155" s="832"/>
      <c r="L155" s="849"/>
      <c r="M155" s="849"/>
      <c r="N155" s="832"/>
      <c r="O155" s="832"/>
      <c r="P155" s="849">
        <v>30</v>
      </c>
      <c r="Q155" s="849">
        <v>4530</v>
      </c>
      <c r="R155" s="837"/>
      <c r="S155" s="850">
        <v>151</v>
      </c>
    </row>
    <row r="156" spans="1:19" ht="14.4" customHeight="1" x14ac:dyDescent="0.3">
      <c r="A156" s="831" t="s">
        <v>3973</v>
      </c>
      <c r="B156" s="832" t="s">
        <v>4015</v>
      </c>
      <c r="C156" s="832" t="s">
        <v>583</v>
      </c>
      <c r="D156" s="832" t="s">
        <v>2496</v>
      </c>
      <c r="E156" s="832" t="s">
        <v>3970</v>
      </c>
      <c r="F156" s="832" t="s">
        <v>3971</v>
      </c>
      <c r="G156" s="832" t="s">
        <v>3972</v>
      </c>
      <c r="H156" s="849"/>
      <c r="I156" s="849"/>
      <c r="J156" s="832"/>
      <c r="K156" s="832"/>
      <c r="L156" s="849">
        <v>19</v>
      </c>
      <c r="M156" s="849">
        <v>703</v>
      </c>
      <c r="N156" s="832">
        <v>1</v>
      </c>
      <c r="O156" s="832">
        <v>37</v>
      </c>
      <c r="P156" s="849">
        <v>12</v>
      </c>
      <c r="Q156" s="849">
        <v>456</v>
      </c>
      <c r="R156" s="837">
        <v>0.64864864864864868</v>
      </c>
      <c r="S156" s="850">
        <v>38</v>
      </c>
    </row>
    <row r="157" spans="1:19" ht="14.4" customHeight="1" x14ac:dyDescent="0.3">
      <c r="A157" s="831" t="s">
        <v>3973</v>
      </c>
      <c r="B157" s="832" t="s">
        <v>4015</v>
      </c>
      <c r="C157" s="832" t="s">
        <v>583</v>
      </c>
      <c r="D157" s="832" t="s">
        <v>2496</v>
      </c>
      <c r="E157" s="832" t="s">
        <v>3970</v>
      </c>
      <c r="F157" s="832" t="s">
        <v>4032</v>
      </c>
      <c r="G157" s="832" t="s">
        <v>4033</v>
      </c>
      <c r="H157" s="849"/>
      <c r="I157" s="849"/>
      <c r="J157" s="832"/>
      <c r="K157" s="832"/>
      <c r="L157" s="849">
        <v>1</v>
      </c>
      <c r="M157" s="849">
        <v>702</v>
      </c>
      <c r="N157" s="832">
        <v>1</v>
      </c>
      <c r="O157" s="832">
        <v>702</v>
      </c>
      <c r="P157" s="849">
        <v>1</v>
      </c>
      <c r="Q157" s="849">
        <v>707</v>
      </c>
      <c r="R157" s="837">
        <v>1.0071225071225072</v>
      </c>
      <c r="S157" s="850">
        <v>707</v>
      </c>
    </row>
    <row r="158" spans="1:19" ht="14.4" customHeight="1" x14ac:dyDescent="0.3">
      <c r="A158" s="831" t="s">
        <v>3973</v>
      </c>
      <c r="B158" s="832" t="s">
        <v>4015</v>
      </c>
      <c r="C158" s="832" t="s">
        <v>583</v>
      </c>
      <c r="D158" s="832" t="s">
        <v>2496</v>
      </c>
      <c r="E158" s="832" t="s">
        <v>3970</v>
      </c>
      <c r="F158" s="832" t="s">
        <v>4036</v>
      </c>
      <c r="G158" s="832" t="s">
        <v>4037</v>
      </c>
      <c r="H158" s="849"/>
      <c r="I158" s="849"/>
      <c r="J158" s="832"/>
      <c r="K158" s="832"/>
      <c r="L158" s="849">
        <v>1</v>
      </c>
      <c r="M158" s="849">
        <v>223</v>
      </c>
      <c r="N158" s="832">
        <v>1</v>
      </c>
      <c r="O158" s="832">
        <v>223</v>
      </c>
      <c r="P158" s="849">
        <v>1</v>
      </c>
      <c r="Q158" s="849">
        <v>226</v>
      </c>
      <c r="R158" s="837">
        <v>1.0134529147982063</v>
      </c>
      <c r="S158" s="850">
        <v>226</v>
      </c>
    </row>
    <row r="159" spans="1:19" ht="14.4" customHeight="1" x14ac:dyDescent="0.3">
      <c r="A159" s="831" t="s">
        <v>3973</v>
      </c>
      <c r="B159" s="832" t="s">
        <v>4015</v>
      </c>
      <c r="C159" s="832" t="s">
        <v>583</v>
      </c>
      <c r="D159" s="832" t="s">
        <v>2496</v>
      </c>
      <c r="E159" s="832" t="s">
        <v>3970</v>
      </c>
      <c r="F159" s="832" t="s">
        <v>3993</v>
      </c>
      <c r="G159" s="832" t="s">
        <v>3994</v>
      </c>
      <c r="H159" s="849"/>
      <c r="I159" s="849"/>
      <c r="J159" s="832"/>
      <c r="K159" s="832"/>
      <c r="L159" s="849">
        <v>20</v>
      </c>
      <c r="M159" s="849">
        <v>666.67</v>
      </c>
      <c r="N159" s="832">
        <v>1</v>
      </c>
      <c r="O159" s="832">
        <v>33.333500000000001</v>
      </c>
      <c r="P159" s="849">
        <v>7</v>
      </c>
      <c r="Q159" s="849">
        <v>233.32999999999998</v>
      </c>
      <c r="R159" s="837">
        <v>0.34999325003374981</v>
      </c>
      <c r="S159" s="850">
        <v>33.332857142857144</v>
      </c>
    </row>
    <row r="160" spans="1:19" ht="14.4" customHeight="1" x14ac:dyDescent="0.3">
      <c r="A160" s="831" t="s">
        <v>3973</v>
      </c>
      <c r="B160" s="832" t="s">
        <v>4015</v>
      </c>
      <c r="C160" s="832" t="s">
        <v>583</v>
      </c>
      <c r="D160" s="832" t="s">
        <v>2496</v>
      </c>
      <c r="E160" s="832" t="s">
        <v>3970</v>
      </c>
      <c r="F160" s="832" t="s">
        <v>3995</v>
      </c>
      <c r="G160" s="832" t="s">
        <v>3996</v>
      </c>
      <c r="H160" s="849"/>
      <c r="I160" s="849"/>
      <c r="J160" s="832"/>
      <c r="K160" s="832"/>
      <c r="L160" s="849">
        <v>3</v>
      </c>
      <c r="M160" s="849">
        <v>1065</v>
      </c>
      <c r="N160" s="832">
        <v>1</v>
      </c>
      <c r="O160" s="832">
        <v>355</v>
      </c>
      <c r="P160" s="849">
        <v>3</v>
      </c>
      <c r="Q160" s="849">
        <v>1074</v>
      </c>
      <c r="R160" s="837">
        <v>1.0084507042253521</v>
      </c>
      <c r="S160" s="850">
        <v>358</v>
      </c>
    </row>
    <row r="161" spans="1:19" ht="14.4" customHeight="1" x14ac:dyDescent="0.3">
      <c r="A161" s="831" t="s">
        <v>3973</v>
      </c>
      <c r="B161" s="832" t="s">
        <v>4015</v>
      </c>
      <c r="C161" s="832" t="s">
        <v>583</v>
      </c>
      <c r="D161" s="832" t="s">
        <v>2496</v>
      </c>
      <c r="E161" s="832" t="s">
        <v>3970</v>
      </c>
      <c r="F161" s="832" t="s">
        <v>3997</v>
      </c>
      <c r="G161" s="832" t="s">
        <v>3998</v>
      </c>
      <c r="H161" s="849"/>
      <c r="I161" s="849"/>
      <c r="J161" s="832"/>
      <c r="K161" s="832"/>
      <c r="L161" s="849">
        <v>9</v>
      </c>
      <c r="M161" s="849">
        <v>333</v>
      </c>
      <c r="N161" s="832">
        <v>1</v>
      </c>
      <c r="O161" s="832">
        <v>37</v>
      </c>
      <c r="P161" s="849">
        <v>15</v>
      </c>
      <c r="Q161" s="849">
        <v>570</v>
      </c>
      <c r="R161" s="837">
        <v>1.7117117117117118</v>
      </c>
      <c r="S161" s="850">
        <v>38</v>
      </c>
    </row>
    <row r="162" spans="1:19" ht="14.4" customHeight="1" x14ac:dyDescent="0.3">
      <c r="A162" s="831" t="s">
        <v>3973</v>
      </c>
      <c r="B162" s="832" t="s">
        <v>4015</v>
      </c>
      <c r="C162" s="832" t="s">
        <v>583</v>
      </c>
      <c r="D162" s="832" t="s">
        <v>2496</v>
      </c>
      <c r="E162" s="832" t="s">
        <v>3970</v>
      </c>
      <c r="F162" s="832" t="s">
        <v>4005</v>
      </c>
      <c r="G162" s="832" t="s">
        <v>4006</v>
      </c>
      <c r="H162" s="849"/>
      <c r="I162" s="849"/>
      <c r="J162" s="832"/>
      <c r="K162" s="832"/>
      <c r="L162" s="849">
        <v>62</v>
      </c>
      <c r="M162" s="849">
        <v>8184</v>
      </c>
      <c r="N162" s="832">
        <v>1</v>
      </c>
      <c r="O162" s="832">
        <v>132</v>
      </c>
      <c r="P162" s="849"/>
      <c r="Q162" s="849"/>
      <c r="R162" s="837"/>
      <c r="S162" s="850"/>
    </row>
    <row r="163" spans="1:19" ht="14.4" customHeight="1" x14ac:dyDescent="0.3">
      <c r="A163" s="831" t="s">
        <v>3973</v>
      </c>
      <c r="B163" s="832" t="s">
        <v>4015</v>
      </c>
      <c r="C163" s="832" t="s">
        <v>583</v>
      </c>
      <c r="D163" s="832" t="s">
        <v>2496</v>
      </c>
      <c r="E163" s="832" t="s">
        <v>3970</v>
      </c>
      <c r="F163" s="832" t="s">
        <v>4009</v>
      </c>
      <c r="G163" s="832" t="s">
        <v>4010</v>
      </c>
      <c r="H163" s="849"/>
      <c r="I163" s="849"/>
      <c r="J163" s="832"/>
      <c r="K163" s="832"/>
      <c r="L163" s="849">
        <v>1</v>
      </c>
      <c r="M163" s="849">
        <v>223</v>
      </c>
      <c r="N163" s="832">
        <v>1</v>
      </c>
      <c r="O163" s="832">
        <v>223</v>
      </c>
      <c r="P163" s="849">
        <v>1</v>
      </c>
      <c r="Q163" s="849">
        <v>226</v>
      </c>
      <c r="R163" s="837">
        <v>1.0134529147982063</v>
      </c>
      <c r="S163" s="850">
        <v>226</v>
      </c>
    </row>
    <row r="164" spans="1:19" ht="14.4" customHeight="1" x14ac:dyDescent="0.3">
      <c r="A164" s="831" t="s">
        <v>3973</v>
      </c>
      <c r="B164" s="832" t="s">
        <v>4015</v>
      </c>
      <c r="C164" s="832" t="s">
        <v>583</v>
      </c>
      <c r="D164" s="832" t="s">
        <v>2496</v>
      </c>
      <c r="E164" s="832" t="s">
        <v>3970</v>
      </c>
      <c r="F164" s="832" t="s">
        <v>4013</v>
      </c>
      <c r="G164" s="832" t="s">
        <v>4014</v>
      </c>
      <c r="H164" s="849"/>
      <c r="I164" s="849"/>
      <c r="J164" s="832"/>
      <c r="K164" s="832"/>
      <c r="L164" s="849">
        <v>16</v>
      </c>
      <c r="M164" s="849">
        <v>2848</v>
      </c>
      <c r="N164" s="832">
        <v>1</v>
      </c>
      <c r="O164" s="832">
        <v>178</v>
      </c>
      <c r="P164" s="849">
        <v>3</v>
      </c>
      <c r="Q164" s="849">
        <v>537</v>
      </c>
      <c r="R164" s="837">
        <v>0.18855337078651685</v>
      </c>
      <c r="S164" s="850">
        <v>179</v>
      </c>
    </row>
    <row r="165" spans="1:19" ht="14.4" customHeight="1" x14ac:dyDescent="0.3">
      <c r="A165" s="831" t="s">
        <v>3973</v>
      </c>
      <c r="B165" s="832" t="s">
        <v>4015</v>
      </c>
      <c r="C165" s="832" t="s">
        <v>583</v>
      </c>
      <c r="D165" s="832" t="s">
        <v>2497</v>
      </c>
      <c r="E165" s="832" t="s">
        <v>3975</v>
      </c>
      <c r="F165" s="832" t="s">
        <v>3976</v>
      </c>
      <c r="G165" s="832" t="s">
        <v>1045</v>
      </c>
      <c r="H165" s="849">
        <v>1.8</v>
      </c>
      <c r="I165" s="849">
        <v>194.85</v>
      </c>
      <c r="J165" s="832">
        <v>0.32142326916415098</v>
      </c>
      <c r="K165" s="832">
        <v>108.25</v>
      </c>
      <c r="L165" s="849">
        <v>5.6</v>
      </c>
      <c r="M165" s="849">
        <v>606.21</v>
      </c>
      <c r="N165" s="832">
        <v>1</v>
      </c>
      <c r="O165" s="832">
        <v>108.25178571428573</v>
      </c>
      <c r="P165" s="849">
        <v>3.6</v>
      </c>
      <c r="Q165" s="849">
        <v>390.54999999999995</v>
      </c>
      <c r="R165" s="837">
        <v>0.64424869269725005</v>
      </c>
      <c r="S165" s="850">
        <v>108.4861111111111</v>
      </c>
    </row>
    <row r="166" spans="1:19" ht="14.4" customHeight="1" x14ac:dyDescent="0.3">
      <c r="A166" s="831" t="s">
        <v>3973</v>
      </c>
      <c r="B166" s="832" t="s">
        <v>4015</v>
      </c>
      <c r="C166" s="832" t="s">
        <v>583</v>
      </c>
      <c r="D166" s="832" t="s">
        <v>2497</v>
      </c>
      <c r="E166" s="832" t="s">
        <v>3975</v>
      </c>
      <c r="F166" s="832" t="s">
        <v>3977</v>
      </c>
      <c r="G166" s="832" t="s">
        <v>1110</v>
      </c>
      <c r="H166" s="849"/>
      <c r="I166" s="849"/>
      <c r="J166" s="832"/>
      <c r="K166" s="832"/>
      <c r="L166" s="849">
        <v>0.9</v>
      </c>
      <c r="M166" s="849">
        <v>55.26</v>
      </c>
      <c r="N166" s="832">
        <v>1</v>
      </c>
      <c r="O166" s="832">
        <v>61.4</v>
      </c>
      <c r="P166" s="849">
        <v>1.1000000000000001</v>
      </c>
      <c r="Q166" s="849">
        <v>55.77</v>
      </c>
      <c r="R166" s="837">
        <v>1.009229098805646</v>
      </c>
      <c r="S166" s="850">
        <v>50.699999999999996</v>
      </c>
    </row>
    <row r="167" spans="1:19" ht="14.4" customHeight="1" x14ac:dyDescent="0.3">
      <c r="A167" s="831" t="s">
        <v>3973</v>
      </c>
      <c r="B167" s="832" t="s">
        <v>4015</v>
      </c>
      <c r="C167" s="832" t="s">
        <v>583</v>
      </c>
      <c r="D167" s="832" t="s">
        <v>2497</v>
      </c>
      <c r="E167" s="832" t="s">
        <v>3975</v>
      </c>
      <c r="F167" s="832" t="s">
        <v>4017</v>
      </c>
      <c r="G167" s="832" t="s">
        <v>3984</v>
      </c>
      <c r="H167" s="849"/>
      <c r="I167" s="849"/>
      <c r="J167" s="832"/>
      <c r="K167" s="832"/>
      <c r="L167" s="849"/>
      <c r="M167" s="849"/>
      <c r="N167" s="832"/>
      <c r="O167" s="832"/>
      <c r="P167" s="849">
        <v>11</v>
      </c>
      <c r="Q167" s="849">
        <v>26.84</v>
      </c>
      <c r="R167" s="837"/>
      <c r="S167" s="850">
        <v>2.44</v>
      </c>
    </row>
    <row r="168" spans="1:19" ht="14.4" customHeight="1" x14ac:dyDescent="0.3">
      <c r="A168" s="831" t="s">
        <v>3973</v>
      </c>
      <c r="B168" s="832" t="s">
        <v>4015</v>
      </c>
      <c r="C168" s="832" t="s">
        <v>583</v>
      </c>
      <c r="D168" s="832" t="s">
        <v>2497</v>
      </c>
      <c r="E168" s="832" t="s">
        <v>3975</v>
      </c>
      <c r="F168" s="832" t="s">
        <v>3981</v>
      </c>
      <c r="G168" s="832" t="s">
        <v>3982</v>
      </c>
      <c r="H168" s="849">
        <v>9</v>
      </c>
      <c r="I168" s="849">
        <v>939.96</v>
      </c>
      <c r="J168" s="832">
        <v>0.33333333333333331</v>
      </c>
      <c r="K168" s="832">
        <v>104.44</v>
      </c>
      <c r="L168" s="849">
        <v>27</v>
      </c>
      <c r="M168" s="849">
        <v>2819.88</v>
      </c>
      <c r="N168" s="832">
        <v>1</v>
      </c>
      <c r="O168" s="832">
        <v>104.44</v>
      </c>
      <c r="P168" s="849"/>
      <c r="Q168" s="849"/>
      <c r="R168" s="837"/>
      <c r="S168" s="850"/>
    </row>
    <row r="169" spans="1:19" ht="14.4" customHeight="1" x14ac:dyDescent="0.3">
      <c r="A169" s="831" t="s">
        <v>3973</v>
      </c>
      <c r="B169" s="832" t="s">
        <v>4015</v>
      </c>
      <c r="C169" s="832" t="s">
        <v>583</v>
      </c>
      <c r="D169" s="832" t="s">
        <v>2497</v>
      </c>
      <c r="E169" s="832" t="s">
        <v>3975</v>
      </c>
      <c r="F169" s="832" t="s">
        <v>4020</v>
      </c>
      <c r="G169" s="832" t="s">
        <v>3982</v>
      </c>
      <c r="H169" s="849"/>
      <c r="I169" s="849"/>
      <c r="J169" s="832"/>
      <c r="K169" s="832"/>
      <c r="L169" s="849"/>
      <c r="M169" s="849"/>
      <c r="N169" s="832"/>
      <c r="O169" s="832"/>
      <c r="P169" s="849">
        <v>1.1000000000000001</v>
      </c>
      <c r="Q169" s="849">
        <v>872.07</v>
      </c>
      <c r="R169" s="837"/>
      <c r="S169" s="850">
        <v>792.79090909090905</v>
      </c>
    </row>
    <row r="170" spans="1:19" ht="14.4" customHeight="1" x14ac:dyDescent="0.3">
      <c r="A170" s="831" t="s">
        <v>3973</v>
      </c>
      <c r="B170" s="832" t="s">
        <v>4015</v>
      </c>
      <c r="C170" s="832" t="s">
        <v>583</v>
      </c>
      <c r="D170" s="832" t="s">
        <v>2497</v>
      </c>
      <c r="E170" s="832" t="s">
        <v>3975</v>
      </c>
      <c r="F170" s="832" t="s">
        <v>3983</v>
      </c>
      <c r="G170" s="832" t="s">
        <v>3984</v>
      </c>
      <c r="H170" s="849"/>
      <c r="I170" s="849"/>
      <c r="J170" s="832"/>
      <c r="K170" s="832"/>
      <c r="L170" s="849"/>
      <c r="M170" s="849"/>
      <c r="N170" s="832"/>
      <c r="O170" s="832"/>
      <c r="P170" s="849">
        <v>0.21</v>
      </c>
      <c r="Q170" s="849">
        <v>17.010000000000002</v>
      </c>
      <c r="R170" s="837"/>
      <c r="S170" s="850">
        <v>81.000000000000014</v>
      </c>
    </row>
    <row r="171" spans="1:19" ht="14.4" customHeight="1" x14ac:dyDescent="0.3">
      <c r="A171" s="831" t="s">
        <v>3973</v>
      </c>
      <c r="B171" s="832" t="s">
        <v>4015</v>
      </c>
      <c r="C171" s="832" t="s">
        <v>583</v>
      </c>
      <c r="D171" s="832" t="s">
        <v>2497</v>
      </c>
      <c r="E171" s="832" t="s">
        <v>3970</v>
      </c>
      <c r="F171" s="832" t="s">
        <v>4022</v>
      </c>
      <c r="G171" s="832" t="s">
        <v>4023</v>
      </c>
      <c r="H171" s="849">
        <v>10</v>
      </c>
      <c r="I171" s="849">
        <v>1220</v>
      </c>
      <c r="J171" s="832">
        <v>0.52631578947368418</v>
      </c>
      <c r="K171" s="832">
        <v>122</v>
      </c>
      <c r="L171" s="849">
        <v>19</v>
      </c>
      <c r="M171" s="849">
        <v>2318</v>
      </c>
      <c r="N171" s="832">
        <v>1</v>
      </c>
      <c r="O171" s="832">
        <v>122</v>
      </c>
      <c r="P171" s="849">
        <v>14</v>
      </c>
      <c r="Q171" s="849">
        <v>1708</v>
      </c>
      <c r="R171" s="837">
        <v>0.73684210526315785</v>
      </c>
      <c r="S171" s="850">
        <v>122</v>
      </c>
    </row>
    <row r="172" spans="1:19" ht="14.4" customHeight="1" x14ac:dyDescent="0.3">
      <c r="A172" s="831" t="s">
        <v>3973</v>
      </c>
      <c r="B172" s="832" t="s">
        <v>4015</v>
      </c>
      <c r="C172" s="832" t="s">
        <v>583</v>
      </c>
      <c r="D172" s="832" t="s">
        <v>2497</v>
      </c>
      <c r="E172" s="832" t="s">
        <v>3970</v>
      </c>
      <c r="F172" s="832" t="s">
        <v>3985</v>
      </c>
      <c r="G172" s="832" t="s">
        <v>3986</v>
      </c>
      <c r="H172" s="849"/>
      <c r="I172" s="849"/>
      <c r="J172" s="832"/>
      <c r="K172" s="832"/>
      <c r="L172" s="849"/>
      <c r="M172" s="849"/>
      <c r="N172" s="832"/>
      <c r="O172" s="832"/>
      <c r="P172" s="849">
        <v>18</v>
      </c>
      <c r="Q172" s="849">
        <v>2718</v>
      </c>
      <c r="R172" s="837"/>
      <c r="S172" s="850">
        <v>151</v>
      </c>
    </row>
    <row r="173" spans="1:19" ht="14.4" customHeight="1" x14ac:dyDescent="0.3">
      <c r="A173" s="831" t="s">
        <v>3973</v>
      </c>
      <c r="B173" s="832" t="s">
        <v>4015</v>
      </c>
      <c r="C173" s="832" t="s">
        <v>583</v>
      </c>
      <c r="D173" s="832" t="s">
        <v>2497</v>
      </c>
      <c r="E173" s="832" t="s">
        <v>3970</v>
      </c>
      <c r="F173" s="832" t="s">
        <v>4024</v>
      </c>
      <c r="G173" s="832" t="s">
        <v>4025</v>
      </c>
      <c r="H173" s="849"/>
      <c r="I173" s="849"/>
      <c r="J173" s="832"/>
      <c r="K173" s="832"/>
      <c r="L173" s="849"/>
      <c r="M173" s="849"/>
      <c r="N173" s="832"/>
      <c r="O173" s="832"/>
      <c r="P173" s="849">
        <v>1</v>
      </c>
      <c r="Q173" s="849">
        <v>199</v>
      </c>
      <c r="R173" s="837"/>
      <c r="S173" s="850">
        <v>199</v>
      </c>
    </row>
    <row r="174" spans="1:19" ht="14.4" customHeight="1" x14ac:dyDescent="0.3">
      <c r="A174" s="831" t="s">
        <v>3973</v>
      </c>
      <c r="B174" s="832" t="s">
        <v>4015</v>
      </c>
      <c r="C174" s="832" t="s">
        <v>583</v>
      </c>
      <c r="D174" s="832" t="s">
        <v>2497</v>
      </c>
      <c r="E174" s="832" t="s">
        <v>3970</v>
      </c>
      <c r="F174" s="832" t="s">
        <v>4026</v>
      </c>
      <c r="G174" s="832" t="s">
        <v>4027</v>
      </c>
      <c r="H174" s="849"/>
      <c r="I174" s="849"/>
      <c r="J174" s="832"/>
      <c r="K174" s="832"/>
      <c r="L174" s="849">
        <v>9</v>
      </c>
      <c r="M174" s="849">
        <v>747</v>
      </c>
      <c r="N174" s="832">
        <v>1</v>
      </c>
      <c r="O174" s="832">
        <v>83</v>
      </c>
      <c r="P174" s="849">
        <v>8</v>
      </c>
      <c r="Q174" s="849">
        <v>672</v>
      </c>
      <c r="R174" s="837">
        <v>0.89959839357429716</v>
      </c>
      <c r="S174" s="850">
        <v>84</v>
      </c>
    </row>
    <row r="175" spans="1:19" ht="14.4" customHeight="1" x14ac:dyDescent="0.3">
      <c r="A175" s="831" t="s">
        <v>3973</v>
      </c>
      <c r="B175" s="832" t="s">
        <v>4015</v>
      </c>
      <c r="C175" s="832" t="s">
        <v>583</v>
      </c>
      <c r="D175" s="832" t="s">
        <v>2497</v>
      </c>
      <c r="E175" s="832" t="s">
        <v>3970</v>
      </c>
      <c r="F175" s="832" t="s">
        <v>4028</v>
      </c>
      <c r="G175" s="832" t="s">
        <v>4029</v>
      </c>
      <c r="H175" s="849"/>
      <c r="I175" s="849"/>
      <c r="J175" s="832"/>
      <c r="K175" s="832"/>
      <c r="L175" s="849"/>
      <c r="M175" s="849"/>
      <c r="N175" s="832"/>
      <c r="O175" s="832"/>
      <c r="P175" s="849">
        <v>1</v>
      </c>
      <c r="Q175" s="849">
        <v>107</v>
      </c>
      <c r="R175" s="837"/>
      <c r="S175" s="850">
        <v>107</v>
      </c>
    </row>
    <row r="176" spans="1:19" ht="14.4" customHeight="1" x14ac:dyDescent="0.3">
      <c r="A176" s="831" t="s">
        <v>3973</v>
      </c>
      <c r="B176" s="832" t="s">
        <v>4015</v>
      </c>
      <c r="C176" s="832" t="s">
        <v>583</v>
      </c>
      <c r="D176" s="832" t="s">
        <v>2497</v>
      </c>
      <c r="E176" s="832" t="s">
        <v>3970</v>
      </c>
      <c r="F176" s="832" t="s">
        <v>3971</v>
      </c>
      <c r="G176" s="832" t="s">
        <v>3972</v>
      </c>
      <c r="H176" s="849">
        <v>15</v>
      </c>
      <c r="I176" s="849">
        <v>555</v>
      </c>
      <c r="J176" s="832">
        <v>0.20833333333333334</v>
      </c>
      <c r="K176" s="832">
        <v>37</v>
      </c>
      <c r="L176" s="849">
        <v>72</v>
      </c>
      <c r="M176" s="849">
        <v>2664</v>
      </c>
      <c r="N176" s="832">
        <v>1</v>
      </c>
      <c r="O176" s="832">
        <v>37</v>
      </c>
      <c r="P176" s="849">
        <v>54</v>
      </c>
      <c r="Q176" s="849">
        <v>2052</v>
      </c>
      <c r="R176" s="837">
        <v>0.77027027027027029</v>
      </c>
      <c r="S176" s="850">
        <v>38</v>
      </c>
    </row>
    <row r="177" spans="1:19" ht="14.4" customHeight="1" x14ac:dyDescent="0.3">
      <c r="A177" s="831" t="s">
        <v>3973</v>
      </c>
      <c r="B177" s="832" t="s">
        <v>4015</v>
      </c>
      <c r="C177" s="832" t="s">
        <v>583</v>
      </c>
      <c r="D177" s="832" t="s">
        <v>2497</v>
      </c>
      <c r="E177" s="832" t="s">
        <v>3970</v>
      </c>
      <c r="F177" s="832" t="s">
        <v>4030</v>
      </c>
      <c r="G177" s="832" t="s">
        <v>4031</v>
      </c>
      <c r="H177" s="849"/>
      <c r="I177" s="849"/>
      <c r="J177" s="832"/>
      <c r="K177" s="832"/>
      <c r="L177" s="849">
        <v>1</v>
      </c>
      <c r="M177" s="849">
        <v>5</v>
      </c>
      <c r="N177" s="832">
        <v>1</v>
      </c>
      <c r="O177" s="832">
        <v>5</v>
      </c>
      <c r="P177" s="849"/>
      <c r="Q177" s="849"/>
      <c r="R177" s="837"/>
      <c r="S177" s="850"/>
    </row>
    <row r="178" spans="1:19" ht="14.4" customHeight="1" x14ac:dyDescent="0.3">
      <c r="A178" s="831" t="s">
        <v>3973</v>
      </c>
      <c r="B178" s="832" t="s">
        <v>4015</v>
      </c>
      <c r="C178" s="832" t="s">
        <v>583</v>
      </c>
      <c r="D178" s="832" t="s">
        <v>2497</v>
      </c>
      <c r="E178" s="832" t="s">
        <v>3970</v>
      </c>
      <c r="F178" s="832" t="s">
        <v>4032</v>
      </c>
      <c r="G178" s="832" t="s">
        <v>4033</v>
      </c>
      <c r="H178" s="849"/>
      <c r="I178" s="849"/>
      <c r="J178" s="832"/>
      <c r="K178" s="832"/>
      <c r="L178" s="849">
        <v>1</v>
      </c>
      <c r="M178" s="849">
        <v>702</v>
      </c>
      <c r="N178" s="832">
        <v>1</v>
      </c>
      <c r="O178" s="832">
        <v>702</v>
      </c>
      <c r="P178" s="849">
        <v>1</v>
      </c>
      <c r="Q178" s="849">
        <v>707</v>
      </c>
      <c r="R178" s="837">
        <v>1.0071225071225072</v>
      </c>
      <c r="S178" s="850">
        <v>707</v>
      </c>
    </row>
    <row r="179" spans="1:19" ht="14.4" customHeight="1" x14ac:dyDescent="0.3">
      <c r="A179" s="831" t="s">
        <v>3973</v>
      </c>
      <c r="B179" s="832" t="s">
        <v>4015</v>
      </c>
      <c r="C179" s="832" t="s">
        <v>583</v>
      </c>
      <c r="D179" s="832" t="s">
        <v>2497</v>
      </c>
      <c r="E179" s="832" t="s">
        <v>3970</v>
      </c>
      <c r="F179" s="832" t="s">
        <v>4034</v>
      </c>
      <c r="G179" s="832" t="s">
        <v>4035</v>
      </c>
      <c r="H179" s="849"/>
      <c r="I179" s="849"/>
      <c r="J179" s="832"/>
      <c r="K179" s="832"/>
      <c r="L179" s="849">
        <v>5</v>
      </c>
      <c r="M179" s="849">
        <v>2225</v>
      </c>
      <c r="N179" s="832">
        <v>1</v>
      </c>
      <c r="O179" s="832">
        <v>445</v>
      </c>
      <c r="P179" s="849">
        <v>1</v>
      </c>
      <c r="Q179" s="849">
        <v>450</v>
      </c>
      <c r="R179" s="837">
        <v>0.20224719101123595</v>
      </c>
      <c r="S179" s="850">
        <v>450</v>
      </c>
    </row>
    <row r="180" spans="1:19" ht="14.4" customHeight="1" x14ac:dyDescent="0.3">
      <c r="A180" s="831" t="s">
        <v>3973</v>
      </c>
      <c r="B180" s="832" t="s">
        <v>4015</v>
      </c>
      <c r="C180" s="832" t="s">
        <v>583</v>
      </c>
      <c r="D180" s="832" t="s">
        <v>2497</v>
      </c>
      <c r="E180" s="832" t="s">
        <v>3970</v>
      </c>
      <c r="F180" s="832" t="s">
        <v>4036</v>
      </c>
      <c r="G180" s="832" t="s">
        <v>4037</v>
      </c>
      <c r="H180" s="849">
        <v>1</v>
      </c>
      <c r="I180" s="849">
        <v>223</v>
      </c>
      <c r="J180" s="832">
        <v>0.14285714285714285</v>
      </c>
      <c r="K180" s="832">
        <v>223</v>
      </c>
      <c r="L180" s="849">
        <v>7</v>
      </c>
      <c r="M180" s="849">
        <v>1561</v>
      </c>
      <c r="N180" s="832">
        <v>1</v>
      </c>
      <c r="O180" s="832">
        <v>223</v>
      </c>
      <c r="P180" s="849">
        <v>5</v>
      </c>
      <c r="Q180" s="849">
        <v>1130</v>
      </c>
      <c r="R180" s="837">
        <v>0.72389493914157588</v>
      </c>
      <c r="S180" s="850">
        <v>226</v>
      </c>
    </row>
    <row r="181" spans="1:19" ht="14.4" customHeight="1" x14ac:dyDescent="0.3">
      <c r="A181" s="831" t="s">
        <v>3973</v>
      </c>
      <c r="B181" s="832" t="s">
        <v>4015</v>
      </c>
      <c r="C181" s="832" t="s">
        <v>583</v>
      </c>
      <c r="D181" s="832" t="s">
        <v>2497</v>
      </c>
      <c r="E181" s="832" t="s">
        <v>3970</v>
      </c>
      <c r="F181" s="832" t="s">
        <v>3991</v>
      </c>
      <c r="G181" s="832" t="s">
        <v>3992</v>
      </c>
      <c r="H181" s="849"/>
      <c r="I181" s="849"/>
      <c r="J181" s="832"/>
      <c r="K181" s="832"/>
      <c r="L181" s="849"/>
      <c r="M181" s="849"/>
      <c r="N181" s="832"/>
      <c r="O181" s="832"/>
      <c r="P181" s="849">
        <v>1</v>
      </c>
      <c r="Q181" s="849">
        <v>474</v>
      </c>
      <c r="R181" s="837"/>
      <c r="S181" s="850">
        <v>474</v>
      </c>
    </row>
    <row r="182" spans="1:19" ht="14.4" customHeight="1" x14ac:dyDescent="0.3">
      <c r="A182" s="831" t="s">
        <v>3973</v>
      </c>
      <c r="B182" s="832" t="s">
        <v>4015</v>
      </c>
      <c r="C182" s="832" t="s">
        <v>583</v>
      </c>
      <c r="D182" s="832" t="s">
        <v>2497</v>
      </c>
      <c r="E182" s="832" t="s">
        <v>3970</v>
      </c>
      <c r="F182" s="832" t="s">
        <v>3993</v>
      </c>
      <c r="G182" s="832" t="s">
        <v>3994</v>
      </c>
      <c r="H182" s="849">
        <v>2</v>
      </c>
      <c r="I182" s="849">
        <v>66.66</v>
      </c>
      <c r="J182" s="832">
        <v>7.4066666666666656E-2</v>
      </c>
      <c r="K182" s="832">
        <v>33.33</v>
      </c>
      <c r="L182" s="849">
        <v>27</v>
      </c>
      <c r="M182" s="849">
        <v>900.00000000000011</v>
      </c>
      <c r="N182" s="832">
        <v>1</v>
      </c>
      <c r="O182" s="832">
        <v>33.333333333333336</v>
      </c>
      <c r="P182" s="849">
        <v>26</v>
      </c>
      <c r="Q182" s="849">
        <v>866.68</v>
      </c>
      <c r="R182" s="837">
        <v>0.9629777777777776</v>
      </c>
      <c r="S182" s="850">
        <v>33.333846153846153</v>
      </c>
    </row>
    <row r="183" spans="1:19" ht="14.4" customHeight="1" x14ac:dyDescent="0.3">
      <c r="A183" s="831" t="s">
        <v>3973</v>
      </c>
      <c r="B183" s="832" t="s">
        <v>4015</v>
      </c>
      <c r="C183" s="832" t="s">
        <v>583</v>
      </c>
      <c r="D183" s="832" t="s">
        <v>2497</v>
      </c>
      <c r="E183" s="832" t="s">
        <v>3970</v>
      </c>
      <c r="F183" s="832" t="s">
        <v>3995</v>
      </c>
      <c r="G183" s="832" t="s">
        <v>3996</v>
      </c>
      <c r="H183" s="849">
        <v>1</v>
      </c>
      <c r="I183" s="849">
        <v>355</v>
      </c>
      <c r="J183" s="832">
        <v>0.14285714285714285</v>
      </c>
      <c r="K183" s="832">
        <v>355</v>
      </c>
      <c r="L183" s="849">
        <v>7</v>
      </c>
      <c r="M183" s="849">
        <v>2485</v>
      </c>
      <c r="N183" s="832">
        <v>1</v>
      </c>
      <c r="O183" s="832">
        <v>355</v>
      </c>
      <c r="P183" s="849">
        <v>2</v>
      </c>
      <c r="Q183" s="849">
        <v>716</v>
      </c>
      <c r="R183" s="837">
        <v>0.28812877263581488</v>
      </c>
      <c r="S183" s="850">
        <v>358</v>
      </c>
    </row>
    <row r="184" spans="1:19" ht="14.4" customHeight="1" x14ac:dyDescent="0.3">
      <c r="A184" s="831" t="s">
        <v>3973</v>
      </c>
      <c r="B184" s="832" t="s">
        <v>4015</v>
      </c>
      <c r="C184" s="832" t="s">
        <v>583</v>
      </c>
      <c r="D184" s="832" t="s">
        <v>2497</v>
      </c>
      <c r="E184" s="832" t="s">
        <v>3970</v>
      </c>
      <c r="F184" s="832" t="s">
        <v>3997</v>
      </c>
      <c r="G184" s="832" t="s">
        <v>3998</v>
      </c>
      <c r="H184" s="849">
        <v>13</v>
      </c>
      <c r="I184" s="849">
        <v>481</v>
      </c>
      <c r="J184" s="832">
        <v>0.4642857142857143</v>
      </c>
      <c r="K184" s="832">
        <v>37</v>
      </c>
      <c r="L184" s="849">
        <v>28</v>
      </c>
      <c r="M184" s="849">
        <v>1036</v>
      </c>
      <c r="N184" s="832">
        <v>1</v>
      </c>
      <c r="O184" s="832">
        <v>37</v>
      </c>
      <c r="P184" s="849">
        <v>21</v>
      </c>
      <c r="Q184" s="849">
        <v>798</v>
      </c>
      <c r="R184" s="837">
        <v>0.77027027027027029</v>
      </c>
      <c r="S184" s="850">
        <v>38</v>
      </c>
    </row>
    <row r="185" spans="1:19" ht="14.4" customHeight="1" x14ac:dyDescent="0.3">
      <c r="A185" s="831" t="s">
        <v>3973</v>
      </c>
      <c r="B185" s="832" t="s">
        <v>4015</v>
      </c>
      <c r="C185" s="832" t="s">
        <v>583</v>
      </c>
      <c r="D185" s="832" t="s">
        <v>2497</v>
      </c>
      <c r="E185" s="832" t="s">
        <v>3970</v>
      </c>
      <c r="F185" s="832" t="s">
        <v>4005</v>
      </c>
      <c r="G185" s="832" t="s">
        <v>4006</v>
      </c>
      <c r="H185" s="849">
        <v>9</v>
      </c>
      <c r="I185" s="849">
        <v>1188</v>
      </c>
      <c r="J185" s="832">
        <v>0.33333333333333331</v>
      </c>
      <c r="K185" s="832">
        <v>132</v>
      </c>
      <c r="L185" s="849">
        <v>27</v>
      </c>
      <c r="M185" s="849">
        <v>3564</v>
      </c>
      <c r="N185" s="832">
        <v>1</v>
      </c>
      <c r="O185" s="832">
        <v>132</v>
      </c>
      <c r="P185" s="849"/>
      <c r="Q185" s="849"/>
      <c r="R185" s="837"/>
      <c r="S185" s="850"/>
    </row>
    <row r="186" spans="1:19" ht="14.4" customHeight="1" x14ac:dyDescent="0.3">
      <c r="A186" s="831" t="s">
        <v>3973</v>
      </c>
      <c r="B186" s="832" t="s">
        <v>4015</v>
      </c>
      <c r="C186" s="832" t="s">
        <v>583</v>
      </c>
      <c r="D186" s="832" t="s">
        <v>2497</v>
      </c>
      <c r="E186" s="832" t="s">
        <v>3970</v>
      </c>
      <c r="F186" s="832" t="s">
        <v>4007</v>
      </c>
      <c r="G186" s="832" t="s">
        <v>4008</v>
      </c>
      <c r="H186" s="849"/>
      <c r="I186" s="849"/>
      <c r="J186" s="832"/>
      <c r="K186" s="832"/>
      <c r="L186" s="849"/>
      <c r="M186" s="849"/>
      <c r="N186" s="832"/>
      <c r="O186" s="832"/>
      <c r="P186" s="849">
        <v>1</v>
      </c>
      <c r="Q186" s="849">
        <v>237</v>
      </c>
      <c r="R186" s="837"/>
      <c r="S186" s="850">
        <v>237</v>
      </c>
    </row>
    <row r="187" spans="1:19" ht="14.4" customHeight="1" x14ac:dyDescent="0.3">
      <c r="A187" s="831" t="s">
        <v>3973</v>
      </c>
      <c r="B187" s="832" t="s">
        <v>4015</v>
      </c>
      <c r="C187" s="832" t="s">
        <v>583</v>
      </c>
      <c r="D187" s="832" t="s">
        <v>2497</v>
      </c>
      <c r="E187" s="832" t="s">
        <v>3970</v>
      </c>
      <c r="F187" s="832" t="s">
        <v>4011</v>
      </c>
      <c r="G187" s="832" t="s">
        <v>4012</v>
      </c>
      <c r="H187" s="849"/>
      <c r="I187" s="849"/>
      <c r="J187" s="832"/>
      <c r="K187" s="832"/>
      <c r="L187" s="849"/>
      <c r="M187" s="849"/>
      <c r="N187" s="832"/>
      <c r="O187" s="832"/>
      <c r="P187" s="849">
        <v>11</v>
      </c>
      <c r="Q187" s="849">
        <v>671</v>
      </c>
      <c r="R187" s="837"/>
      <c r="S187" s="850">
        <v>61</v>
      </c>
    </row>
    <row r="188" spans="1:19" ht="14.4" customHeight="1" x14ac:dyDescent="0.3">
      <c r="A188" s="831" t="s">
        <v>3973</v>
      </c>
      <c r="B188" s="832" t="s">
        <v>4015</v>
      </c>
      <c r="C188" s="832" t="s">
        <v>583</v>
      </c>
      <c r="D188" s="832" t="s">
        <v>2497</v>
      </c>
      <c r="E188" s="832" t="s">
        <v>3970</v>
      </c>
      <c r="F188" s="832" t="s">
        <v>4013</v>
      </c>
      <c r="G188" s="832" t="s">
        <v>4014</v>
      </c>
      <c r="H188" s="849">
        <v>1</v>
      </c>
      <c r="I188" s="849">
        <v>177</v>
      </c>
      <c r="J188" s="832">
        <v>5.5243445692883898E-2</v>
      </c>
      <c r="K188" s="832">
        <v>177</v>
      </c>
      <c r="L188" s="849">
        <v>18</v>
      </c>
      <c r="M188" s="849">
        <v>3204</v>
      </c>
      <c r="N188" s="832">
        <v>1</v>
      </c>
      <c r="O188" s="832">
        <v>178</v>
      </c>
      <c r="P188" s="849">
        <v>20</v>
      </c>
      <c r="Q188" s="849">
        <v>3580</v>
      </c>
      <c r="R188" s="837">
        <v>1.1173533083645444</v>
      </c>
      <c r="S188" s="850">
        <v>179</v>
      </c>
    </row>
    <row r="189" spans="1:19" ht="14.4" customHeight="1" x14ac:dyDescent="0.3">
      <c r="A189" s="831" t="s">
        <v>3973</v>
      </c>
      <c r="B189" s="832" t="s">
        <v>4015</v>
      </c>
      <c r="C189" s="832" t="s">
        <v>583</v>
      </c>
      <c r="D189" s="832" t="s">
        <v>2491</v>
      </c>
      <c r="E189" s="832" t="s">
        <v>3970</v>
      </c>
      <c r="F189" s="832" t="s">
        <v>3971</v>
      </c>
      <c r="G189" s="832" t="s">
        <v>3972</v>
      </c>
      <c r="H189" s="849">
        <v>2</v>
      </c>
      <c r="I189" s="849">
        <v>74</v>
      </c>
      <c r="J189" s="832">
        <v>1</v>
      </c>
      <c r="K189" s="832">
        <v>37</v>
      </c>
      <c r="L189" s="849">
        <v>2</v>
      </c>
      <c r="M189" s="849">
        <v>74</v>
      </c>
      <c r="N189" s="832">
        <v>1</v>
      </c>
      <c r="O189" s="832">
        <v>37</v>
      </c>
      <c r="P189" s="849">
        <v>3</v>
      </c>
      <c r="Q189" s="849">
        <v>114</v>
      </c>
      <c r="R189" s="837">
        <v>1.5405405405405406</v>
      </c>
      <c r="S189" s="850">
        <v>38</v>
      </c>
    </row>
    <row r="190" spans="1:19" ht="14.4" customHeight="1" x14ac:dyDescent="0.3">
      <c r="A190" s="831" t="s">
        <v>3973</v>
      </c>
      <c r="B190" s="832" t="s">
        <v>4015</v>
      </c>
      <c r="C190" s="832" t="s">
        <v>583</v>
      </c>
      <c r="D190" s="832" t="s">
        <v>2491</v>
      </c>
      <c r="E190" s="832" t="s">
        <v>3970</v>
      </c>
      <c r="F190" s="832" t="s">
        <v>3997</v>
      </c>
      <c r="G190" s="832" t="s">
        <v>3998</v>
      </c>
      <c r="H190" s="849"/>
      <c r="I190" s="849"/>
      <c r="J190" s="832"/>
      <c r="K190" s="832"/>
      <c r="L190" s="849"/>
      <c r="M190" s="849"/>
      <c r="N190" s="832"/>
      <c r="O190" s="832"/>
      <c r="P190" s="849">
        <v>1</v>
      </c>
      <c r="Q190" s="849">
        <v>38</v>
      </c>
      <c r="R190" s="837"/>
      <c r="S190" s="850">
        <v>38</v>
      </c>
    </row>
    <row r="191" spans="1:19" ht="14.4" customHeight="1" x14ac:dyDescent="0.3">
      <c r="A191" s="831" t="s">
        <v>3973</v>
      </c>
      <c r="B191" s="832" t="s">
        <v>4015</v>
      </c>
      <c r="C191" s="832" t="s">
        <v>583</v>
      </c>
      <c r="D191" s="832" t="s">
        <v>3964</v>
      </c>
      <c r="E191" s="832" t="s">
        <v>3970</v>
      </c>
      <c r="F191" s="832" t="s">
        <v>3971</v>
      </c>
      <c r="G191" s="832" t="s">
        <v>3972</v>
      </c>
      <c r="H191" s="849"/>
      <c r="I191" s="849"/>
      <c r="J191" s="832"/>
      <c r="K191" s="832"/>
      <c r="L191" s="849">
        <v>1</v>
      </c>
      <c r="M191" s="849">
        <v>37</v>
      </c>
      <c r="N191" s="832">
        <v>1</v>
      </c>
      <c r="O191" s="832">
        <v>37</v>
      </c>
      <c r="P191" s="849"/>
      <c r="Q191" s="849"/>
      <c r="R191" s="837"/>
      <c r="S191" s="850"/>
    </row>
    <row r="192" spans="1:19" ht="14.4" customHeight="1" x14ac:dyDescent="0.3">
      <c r="A192" s="831" t="s">
        <v>3973</v>
      </c>
      <c r="B192" s="832" t="s">
        <v>4015</v>
      </c>
      <c r="C192" s="832" t="s">
        <v>583</v>
      </c>
      <c r="D192" s="832" t="s">
        <v>2493</v>
      </c>
      <c r="E192" s="832" t="s">
        <v>3970</v>
      </c>
      <c r="F192" s="832" t="s">
        <v>3971</v>
      </c>
      <c r="G192" s="832" t="s">
        <v>3972</v>
      </c>
      <c r="H192" s="849"/>
      <c r="I192" s="849"/>
      <c r="J192" s="832"/>
      <c r="K192" s="832"/>
      <c r="L192" s="849"/>
      <c r="M192" s="849"/>
      <c r="N192" s="832"/>
      <c r="O192" s="832"/>
      <c r="P192" s="849">
        <v>1</v>
      </c>
      <c r="Q192" s="849">
        <v>38</v>
      </c>
      <c r="R192" s="837"/>
      <c r="S192" s="850">
        <v>38</v>
      </c>
    </row>
    <row r="193" spans="1:19" ht="14.4" customHeight="1" x14ac:dyDescent="0.3">
      <c r="A193" s="831" t="s">
        <v>3973</v>
      </c>
      <c r="B193" s="832" t="s">
        <v>4015</v>
      </c>
      <c r="C193" s="832" t="s">
        <v>583</v>
      </c>
      <c r="D193" s="832" t="s">
        <v>3967</v>
      </c>
      <c r="E193" s="832" t="s">
        <v>3970</v>
      </c>
      <c r="F193" s="832" t="s">
        <v>4022</v>
      </c>
      <c r="G193" s="832" t="s">
        <v>4023</v>
      </c>
      <c r="H193" s="849"/>
      <c r="I193" s="849"/>
      <c r="J193" s="832"/>
      <c r="K193" s="832"/>
      <c r="L193" s="849"/>
      <c r="M193" s="849"/>
      <c r="N193" s="832"/>
      <c r="O193" s="832"/>
      <c r="P193" s="849">
        <v>1</v>
      </c>
      <c r="Q193" s="849">
        <v>122</v>
      </c>
      <c r="R193" s="837"/>
      <c r="S193" s="850">
        <v>122</v>
      </c>
    </row>
    <row r="194" spans="1:19" ht="14.4" customHeight="1" thickBot="1" x14ac:dyDescent="0.35">
      <c r="A194" s="839" t="s">
        <v>3973</v>
      </c>
      <c r="B194" s="840" t="s">
        <v>4015</v>
      </c>
      <c r="C194" s="840" t="s">
        <v>586</v>
      </c>
      <c r="D194" s="840" t="s">
        <v>2494</v>
      </c>
      <c r="E194" s="840" t="s">
        <v>3970</v>
      </c>
      <c r="F194" s="840" t="s">
        <v>3971</v>
      </c>
      <c r="G194" s="840" t="s">
        <v>3972</v>
      </c>
      <c r="H194" s="851"/>
      <c r="I194" s="851"/>
      <c r="J194" s="840"/>
      <c r="K194" s="840"/>
      <c r="L194" s="851">
        <v>3</v>
      </c>
      <c r="M194" s="851">
        <v>111</v>
      </c>
      <c r="N194" s="840">
        <v>1</v>
      </c>
      <c r="O194" s="840">
        <v>37</v>
      </c>
      <c r="P194" s="851"/>
      <c r="Q194" s="851"/>
      <c r="R194" s="845"/>
      <c r="S194" s="8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6712606</v>
      </c>
      <c r="C3" s="344">
        <f t="shared" ref="C3:R3" si="0">SUBTOTAL(9,C6:C1048576)</f>
        <v>19.618479783066856</v>
      </c>
      <c r="D3" s="344">
        <f t="shared" si="0"/>
        <v>6699705</v>
      </c>
      <c r="E3" s="344">
        <f t="shared" si="0"/>
        <v>22</v>
      </c>
      <c r="F3" s="344">
        <f t="shared" si="0"/>
        <v>4285236</v>
      </c>
      <c r="G3" s="347">
        <f>IF(D3&lt;&gt;0,F3/D3,"")</f>
        <v>0.63961562486706502</v>
      </c>
      <c r="H3" s="343">
        <f t="shared" si="0"/>
        <v>292399.06999999989</v>
      </c>
      <c r="I3" s="344">
        <f t="shared" si="0"/>
        <v>0.63788797412417908</v>
      </c>
      <c r="J3" s="344">
        <f t="shared" si="0"/>
        <v>458386.24000000022</v>
      </c>
      <c r="K3" s="344">
        <f t="shared" si="0"/>
        <v>1</v>
      </c>
      <c r="L3" s="344">
        <f t="shared" si="0"/>
        <v>165028.09000000008</v>
      </c>
      <c r="M3" s="345">
        <f>IF(J3&lt;&gt;0,L3/J3,"")</f>
        <v>0.36001972921351216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2018</v>
      </c>
      <c r="E5" s="867"/>
      <c r="F5" s="867">
        <v>2019</v>
      </c>
      <c r="G5" s="905" t="s">
        <v>2</v>
      </c>
      <c r="H5" s="866">
        <v>2015</v>
      </c>
      <c r="I5" s="867"/>
      <c r="J5" s="867">
        <v>2018</v>
      </c>
      <c r="K5" s="867"/>
      <c r="L5" s="867">
        <v>2019</v>
      </c>
      <c r="M5" s="905" t="s">
        <v>2</v>
      </c>
      <c r="N5" s="866">
        <v>2015</v>
      </c>
      <c r="O5" s="867"/>
      <c r="P5" s="867">
        <v>2018</v>
      </c>
      <c r="Q5" s="867"/>
      <c r="R5" s="867">
        <v>2019</v>
      </c>
      <c r="S5" s="905" t="s">
        <v>2</v>
      </c>
    </row>
    <row r="6" spans="1:19" ht="14.4" customHeight="1" x14ac:dyDescent="0.3">
      <c r="A6" s="856" t="s">
        <v>4040</v>
      </c>
      <c r="B6" s="887">
        <v>4260</v>
      </c>
      <c r="C6" s="825">
        <v>1.6891356066613799</v>
      </c>
      <c r="D6" s="887">
        <v>2522</v>
      </c>
      <c r="E6" s="825">
        <v>1</v>
      </c>
      <c r="F6" s="887">
        <v>76</v>
      </c>
      <c r="G6" s="830">
        <v>3.013481363996828E-2</v>
      </c>
      <c r="H6" s="887"/>
      <c r="I6" s="825"/>
      <c r="J6" s="887"/>
      <c r="K6" s="825"/>
      <c r="L6" s="887"/>
      <c r="M6" s="830"/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4041</v>
      </c>
      <c r="B7" s="889">
        <v>54352</v>
      </c>
      <c r="C7" s="832">
        <v>1.5345002823263694</v>
      </c>
      <c r="D7" s="889">
        <v>35420</v>
      </c>
      <c r="E7" s="832">
        <v>1</v>
      </c>
      <c r="F7" s="889">
        <v>1726</v>
      </c>
      <c r="G7" s="837">
        <v>4.8729531338226988E-2</v>
      </c>
      <c r="H7" s="889"/>
      <c r="I7" s="832"/>
      <c r="J7" s="889"/>
      <c r="K7" s="832"/>
      <c r="L7" s="889"/>
      <c r="M7" s="837"/>
      <c r="N7" s="889"/>
      <c r="O7" s="832"/>
      <c r="P7" s="889"/>
      <c r="Q7" s="832"/>
      <c r="R7" s="889"/>
      <c r="S7" s="838"/>
    </row>
    <row r="8" spans="1:19" ht="14.4" customHeight="1" x14ac:dyDescent="0.3">
      <c r="A8" s="857" t="s">
        <v>4042</v>
      </c>
      <c r="B8" s="889">
        <v>52185</v>
      </c>
      <c r="C8" s="832">
        <v>0.7023931301819748</v>
      </c>
      <c r="D8" s="889">
        <v>74296</v>
      </c>
      <c r="E8" s="832">
        <v>1</v>
      </c>
      <c r="F8" s="889">
        <v>1216</v>
      </c>
      <c r="G8" s="837">
        <v>1.6366964574135889E-2</v>
      </c>
      <c r="H8" s="889"/>
      <c r="I8" s="832"/>
      <c r="J8" s="889"/>
      <c r="K8" s="832"/>
      <c r="L8" s="889"/>
      <c r="M8" s="837"/>
      <c r="N8" s="889"/>
      <c r="O8" s="832"/>
      <c r="P8" s="889"/>
      <c r="Q8" s="832"/>
      <c r="R8" s="889"/>
      <c r="S8" s="838"/>
    </row>
    <row r="9" spans="1:19" ht="14.4" customHeight="1" x14ac:dyDescent="0.3">
      <c r="A9" s="857" t="s">
        <v>4043</v>
      </c>
      <c r="B9" s="889">
        <v>6390</v>
      </c>
      <c r="C9" s="832">
        <v>1.4870840121014661</v>
      </c>
      <c r="D9" s="889">
        <v>4297</v>
      </c>
      <c r="E9" s="832">
        <v>1</v>
      </c>
      <c r="F9" s="889">
        <v>228</v>
      </c>
      <c r="G9" s="837">
        <v>5.3060274610193157E-2</v>
      </c>
      <c r="H9" s="889"/>
      <c r="I9" s="832"/>
      <c r="J9" s="889"/>
      <c r="K9" s="832"/>
      <c r="L9" s="889"/>
      <c r="M9" s="837"/>
      <c r="N9" s="889"/>
      <c r="O9" s="832"/>
      <c r="P9" s="889"/>
      <c r="Q9" s="832"/>
      <c r="R9" s="889"/>
      <c r="S9" s="838"/>
    </row>
    <row r="10" spans="1:19" ht="14.4" customHeight="1" x14ac:dyDescent="0.3">
      <c r="A10" s="857" t="s">
        <v>4044</v>
      </c>
      <c r="B10" s="889">
        <v>1065</v>
      </c>
      <c r="C10" s="832">
        <v>0.37017726798748696</v>
      </c>
      <c r="D10" s="889">
        <v>2877</v>
      </c>
      <c r="E10" s="832">
        <v>1</v>
      </c>
      <c r="F10" s="889">
        <v>76</v>
      </c>
      <c r="G10" s="837">
        <v>2.6416405978449773E-2</v>
      </c>
      <c r="H10" s="889"/>
      <c r="I10" s="832"/>
      <c r="J10" s="889"/>
      <c r="K10" s="832"/>
      <c r="L10" s="889"/>
      <c r="M10" s="837"/>
      <c r="N10" s="889"/>
      <c r="O10" s="832"/>
      <c r="P10" s="889"/>
      <c r="Q10" s="832"/>
      <c r="R10" s="889"/>
      <c r="S10" s="838"/>
    </row>
    <row r="11" spans="1:19" ht="14.4" customHeight="1" x14ac:dyDescent="0.3">
      <c r="A11" s="857" t="s">
        <v>4045</v>
      </c>
      <c r="B11" s="889">
        <v>3195</v>
      </c>
      <c r="C11" s="832">
        <v>1.125</v>
      </c>
      <c r="D11" s="889">
        <v>2840</v>
      </c>
      <c r="E11" s="832">
        <v>1</v>
      </c>
      <c r="F11" s="889">
        <v>38</v>
      </c>
      <c r="G11" s="837">
        <v>1.3380281690140845E-2</v>
      </c>
      <c r="H11" s="889"/>
      <c r="I11" s="832"/>
      <c r="J11" s="889"/>
      <c r="K11" s="832"/>
      <c r="L11" s="889"/>
      <c r="M11" s="837"/>
      <c r="N11" s="889"/>
      <c r="O11" s="832"/>
      <c r="P11" s="889"/>
      <c r="Q11" s="832"/>
      <c r="R11" s="889"/>
      <c r="S11" s="838"/>
    </row>
    <row r="12" spans="1:19" ht="14.4" customHeight="1" x14ac:dyDescent="0.3">
      <c r="A12" s="857" t="s">
        <v>4046</v>
      </c>
      <c r="B12" s="889"/>
      <c r="C12" s="832"/>
      <c r="D12" s="889">
        <v>37</v>
      </c>
      <c r="E12" s="832">
        <v>1</v>
      </c>
      <c r="F12" s="889"/>
      <c r="G12" s="837"/>
      <c r="H12" s="889"/>
      <c r="I12" s="832"/>
      <c r="J12" s="889"/>
      <c r="K12" s="832"/>
      <c r="L12" s="889"/>
      <c r="M12" s="837"/>
      <c r="N12" s="889"/>
      <c r="O12" s="832"/>
      <c r="P12" s="889"/>
      <c r="Q12" s="832"/>
      <c r="R12" s="889"/>
      <c r="S12" s="838"/>
    </row>
    <row r="13" spans="1:19" ht="14.4" customHeight="1" x14ac:dyDescent="0.3">
      <c r="A13" s="857" t="s">
        <v>4047</v>
      </c>
      <c r="B13" s="889">
        <v>355</v>
      </c>
      <c r="C13" s="832"/>
      <c r="D13" s="889"/>
      <c r="E13" s="832"/>
      <c r="F13" s="889"/>
      <c r="G13" s="837"/>
      <c r="H13" s="889"/>
      <c r="I13" s="832"/>
      <c r="J13" s="889"/>
      <c r="K13" s="832"/>
      <c r="L13" s="889"/>
      <c r="M13" s="837"/>
      <c r="N13" s="889"/>
      <c r="O13" s="832"/>
      <c r="P13" s="889"/>
      <c r="Q13" s="832"/>
      <c r="R13" s="889"/>
      <c r="S13" s="838"/>
    </row>
    <row r="14" spans="1:19" ht="14.4" customHeight="1" x14ac:dyDescent="0.3">
      <c r="A14" s="857" t="s">
        <v>4048</v>
      </c>
      <c r="B14" s="889">
        <v>10885</v>
      </c>
      <c r="C14" s="832">
        <v>1.8220622698359559</v>
      </c>
      <c r="D14" s="889">
        <v>5974</v>
      </c>
      <c r="E14" s="832">
        <v>1</v>
      </c>
      <c r="F14" s="889">
        <v>304</v>
      </c>
      <c r="G14" s="837">
        <v>5.0887177770338132E-2</v>
      </c>
      <c r="H14" s="889"/>
      <c r="I14" s="832"/>
      <c r="J14" s="889"/>
      <c r="K14" s="832"/>
      <c r="L14" s="889"/>
      <c r="M14" s="837"/>
      <c r="N14" s="889"/>
      <c r="O14" s="832"/>
      <c r="P14" s="889"/>
      <c r="Q14" s="832"/>
      <c r="R14" s="889"/>
      <c r="S14" s="838"/>
    </row>
    <row r="15" spans="1:19" ht="14.4" customHeight="1" x14ac:dyDescent="0.3">
      <c r="A15" s="857" t="s">
        <v>4049</v>
      </c>
      <c r="B15" s="889">
        <v>1775</v>
      </c>
      <c r="C15" s="832">
        <v>1.5583845478489904</v>
      </c>
      <c r="D15" s="889">
        <v>1139</v>
      </c>
      <c r="E15" s="832">
        <v>1</v>
      </c>
      <c r="F15" s="889"/>
      <c r="G15" s="837"/>
      <c r="H15" s="889"/>
      <c r="I15" s="832"/>
      <c r="J15" s="889"/>
      <c r="K15" s="832"/>
      <c r="L15" s="889"/>
      <c r="M15" s="837"/>
      <c r="N15" s="889"/>
      <c r="O15" s="832"/>
      <c r="P15" s="889"/>
      <c r="Q15" s="832"/>
      <c r="R15" s="889"/>
      <c r="S15" s="838"/>
    </row>
    <row r="16" spans="1:19" ht="14.4" customHeight="1" x14ac:dyDescent="0.3">
      <c r="A16" s="857" t="s">
        <v>4050</v>
      </c>
      <c r="B16" s="889"/>
      <c r="C16" s="832"/>
      <c r="D16" s="889">
        <v>355</v>
      </c>
      <c r="E16" s="832">
        <v>1</v>
      </c>
      <c r="F16" s="889"/>
      <c r="G16" s="837"/>
      <c r="H16" s="889"/>
      <c r="I16" s="832"/>
      <c r="J16" s="889"/>
      <c r="K16" s="832"/>
      <c r="L16" s="889"/>
      <c r="M16" s="837"/>
      <c r="N16" s="889"/>
      <c r="O16" s="832"/>
      <c r="P16" s="889"/>
      <c r="Q16" s="832"/>
      <c r="R16" s="889"/>
      <c r="S16" s="838"/>
    </row>
    <row r="17" spans="1:19" ht="14.4" customHeight="1" x14ac:dyDescent="0.3">
      <c r="A17" s="857" t="s">
        <v>4051</v>
      </c>
      <c r="B17" s="889">
        <v>355</v>
      </c>
      <c r="C17" s="832"/>
      <c r="D17" s="889"/>
      <c r="E17" s="832"/>
      <c r="F17" s="889">
        <v>38</v>
      </c>
      <c r="G17" s="837"/>
      <c r="H17" s="889"/>
      <c r="I17" s="832"/>
      <c r="J17" s="889"/>
      <c r="K17" s="832"/>
      <c r="L17" s="889"/>
      <c r="M17" s="837"/>
      <c r="N17" s="889"/>
      <c r="O17" s="832"/>
      <c r="P17" s="889"/>
      <c r="Q17" s="832"/>
      <c r="R17" s="889"/>
      <c r="S17" s="838"/>
    </row>
    <row r="18" spans="1:19" ht="14.4" customHeight="1" x14ac:dyDescent="0.3">
      <c r="A18" s="857" t="s">
        <v>4052</v>
      </c>
      <c r="B18" s="889">
        <v>3195</v>
      </c>
      <c r="C18" s="832">
        <v>0.49712151859343395</v>
      </c>
      <c r="D18" s="889">
        <v>6427</v>
      </c>
      <c r="E18" s="832">
        <v>1</v>
      </c>
      <c r="F18" s="889">
        <v>190</v>
      </c>
      <c r="G18" s="837">
        <v>2.9562782013381049E-2</v>
      </c>
      <c r="H18" s="889"/>
      <c r="I18" s="832"/>
      <c r="J18" s="889"/>
      <c r="K18" s="832"/>
      <c r="L18" s="889"/>
      <c r="M18" s="837"/>
      <c r="N18" s="889"/>
      <c r="O18" s="832"/>
      <c r="P18" s="889"/>
      <c r="Q18" s="832"/>
      <c r="R18" s="889"/>
      <c r="S18" s="838"/>
    </row>
    <row r="19" spans="1:19" ht="14.4" customHeight="1" x14ac:dyDescent="0.3">
      <c r="A19" s="857" t="s">
        <v>4053</v>
      </c>
      <c r="B19" s="889">
        <v>32024</v>
      </c>
      <c r="C19" s="832">
        <v>1.0507940674629217</v>
      </c>
      <c r="D19" s="889">
        <v>30476</v>
      </c>
      <c r="E19" s="832">
        <v>1</v>
      </c>
      <c r="F19" s="889">
        <v>1026</v>
      </c>
      <c r="G19" s="837">
        <v>3.366583541147132E-2</v>
      </c>
      <c r="H19" s="889"/>
      <c r="I19" s="832"/>
      <c r="J19" s="889"/>
      <c r="K19" s="832"/>
      <c r="L19" s="889"/>
      <c r="M19" s="837"/>
      <c r="N19" s="889"/>
      <c r="O19" s="832"/>
      <c r="P19" s="889"/>
      <c r="Q19" s="832"/>
      <c r="R19" s="889"/>
      <c r="S19" s="838"/>
    </row>
    <row r="20" spans="1:19" ht="14.4" customHeight="1" x14ac:dyDescent="0.3">
      <c r="A20" s="857" t="s">
        <v>4054</v>
      </c>
      <c r="B20" s="889"/>
      <c r="C20" s="832"/>
      <c r="D20" s="889">
        <v>747</v>
      </c>
      <c r="E20" s="832">
        <v>1</v>
      </c>
      <c r="F20" s="889">
        <v>38</v>
      </c>
      <c r="G20" s="837">
        <v>5.0870147255689425E-2</v>
      </c>
      <c r="H20" s="889"/>
      <c r="I20" s="832"/>
      <c r="J20" s="889"/>
      <c r="K20" s="832"/>
      <c r="L20" s="889"/>
      <c r="M20" s="837"/>
      <c r="N20" s="889"/>
      <c r="O20" s="832"/>
      <c r="P20" s="889"/>
      <c r="Q20" s="832"/>
      <c r="R20" s="889"/>
      <c r="S20" s="838"/>
    </row>
    <row r="21" spans="1:19" ht="14.4" customHeight="1" x14ac:dyDescent="0.3">
      <c r="A21" s="857" t="s">
        <v>4055</v>
      </c>
      <c r="B21" s="889">
        <v>1420</v>
      </c>
      <c r="C21" s="832">
        <v>0.8</v>
      </c>
      <c r="D21" s="889">
        <v>1775</v>
      </c>
      <c r="E21" s="832">
        <v>1</v>
      </c>
      <c r="F21" s="889">
        <v>38</v>
      </c>
      <c r="G21" s="837">
        <v>2.1408450704225351E-2</v>
      </c>
      <c r="H21" s="889"/>
      <c r="I21" s="832"/>
      <c r="J21" s="889"/>
      <c r="K21" s="832"/>
      <c r="L21" s="889"/>
      <c r="M21" s="837"/>
      <c r="N21" s="889"/>
      <c r="O21" s="832"/>
      <c r="P21" s="889"/>
      <c r="Q21" s="832"/>
      <c r="R21" s="889"/>
      <c r="S21" s="838"/>
    </row>
    <row r="22" spans="1:19" ht="14.4" customHeight="1" x14ac:dyDescent="0.3">
      <c r="A22" s="857" t="s">
        <v>4056</v>
      </c>
      <c r="B22" s="889">
        <v>355</v>
      </c>
      <c r="C22" s="832">
        <v>0.47523427041499333</v>
      </c>
      <c r="D22" s="889">
        <v>747</v>
      </c>
      <c r="E22" s="832">
        <v>1</v>
      </c>
      <c r="F22" s="889">
        <v>38</v>
      </c>
      <c r="G22" s="837">
        <v>5.0870147255689425E-2</v>
      </c>
      <c r="H22" s="889"/>
      <c r="I22" s="832"/>
      <c r="J22" s="889"/>
      <c r="K22" s="832"/>
      <c r="L22" s="889"/>
      <c r="M22" s="837"/>
      <c r="N22" s="889"/>
      <c r="O22" s="832"/>
      <c r="P22" s="889"/>
      <c r="Q22" s="832"/>
      <c r="R22" s="889"/>
      <c r="S22" s="838"/>
    </row>
    <row r="23" spans="1:19" ht="14.4" customHeight="1" x14ac:dyDescent="0.3">
      <c r="A23" s="857" t="s">
        <v>4057</v>
      </c>
      <c r="B23" s="889"/>
      <c r="C23" s="832"/>
      <c r="D23" s="889">
        <v>355</v>
      </c>
      <c r="E23" s="832">
        <v>1</v>
      </c>
      <c r="F23" s="889"/>
      <c r="G23" s="837"/>
      <c r="H23" s="889"/>
      <c r="I23" s="832"/>
      <c r="J23" s="889"/>
      <c r="K23" s="832"/>
      <c r="L23" s="889"/>
      <c r="M23" s="837"/>
      <c r="N23" s="889"/>
      <c r="O23" s="832"/>
      <c r="P23" s="889"/>
      <c r="Q23" s="832"/>
      <c r="R23" s="889"/>
      <c r="S23" s="838"/>
    </row>
    <row r="24" spans="1:19" ht="14.4" customHeight="1" x14ac:dyDescent="0.3">
      <c r="A24" s="857" t="s">
        <v>4058</v>
      </c>
      <c r="B24" s="889">
        <v>710</v>
      </c>
      <c r="C24" s="832">
        <v>0.66666666666666663</v>
      </c>
      <c r="D24" s="889">
        <v>1065</v>
      </c>
      <c r="E24" s="832">
        <v>1</v>
      </c>
      <c r="F24" s="889">
        <v>38</v>
      </c>
      <c r="G24" s="837">
        <v>3.5680751173708919E-2</v>
      </c>
      <c r="H24" s="889"/>
      <c r="I24" s="832"/>
      <c r="J24" s="889"/>
      <c r="K24" s="832"/>
      <c r="L24" s="889"/>
      <c r="M24" s="837"/>
      <c r="N24" s="889"/>
      <c r="O24" s="832"/>
      <c r="P24" s="889"/>
      <c r="Q24" s="832"/>
      <c r="R24" s="889"/>
      <c r="S24" s="838"/>
    </row>
    <row r="25" spans="1:19" ht="14.4" customHeight="1" x14ac:dyDescent="0.3">
      <c r="A25" s="857" t="s">
        <v>2475</v>
      </c>
      <c r="B25" s="889">
        <v>6510228</v>
      </c>
      <c r="C25" s="832">
        <v>1.0008238444156217</v>
      </c>
      <c r="D25" s="889">
        <v>6504869</v>
      </c>
      <c r="E25" s="832">
        <v>1</v>
      </c>
      <c r="F25" s="889">
        <v>4278820</v>
      </c>
      <c r="G25" s="837">
        <v>0.65778726673819254</v>
      </c>
      <c r="H25" s="889">
        <v>292399.06999999989</v>
      </c>
      <c r="I25" s="832">
        <v>0.63788797412417908</v>
      </c>
      <c r="J25" s="889">
        <v>458386.24000000022</v>
      </c>
      <c r="K25" s="832">
        <v>1</v>
      </c>
      <c r="L25" s="889">
        <v>165028.09000000008</v>
      </c>
      <c r="M25" s="837">
        <v>0.36001972921351216</v>
      </c>
      <c r="N25" s="889"/>
      <c r="O25" s="832"/>
      <c r="P25" s="889"/>
      <c r="Q25" s="832"/>
      <c r="R25" s="889"/>
      <c r="S25" s="838"/>
    </row>
    <row r="26" spans="1:19" ht="14.4" customHeight="1" x14ac:dyDescent="0.3">
      <c r="A26" s="857" t="s">
        <v>4059</v>
      </c>
      <c r="B26" s="889">
        <v>28400</v>
      </c>
      <c r="C26" s="832">
        <v>1.2869896225132551</v>
      </c>
      <c r="D26" s="889">
        <v>22067</v>
      </c>
      <c r="E26" s="832">
        <v>1</v>
      </c>
      <c r="F26" s="889">
        <v>988</v>
      </c>
      <c r="G26" s="837">
        <v>4.4772737571940002E-2</v>
      </c>
      <c r="H26" s="889"/>
      <c r="I26" s="832"/>
      <c r="J26" s="889"/>
      <c r="K26" s="832"/>
      <c r="L26" s="889"/>
      <c r="M26" s="837"/>
      <c r="N26" s="889"/>
      <c r="O26" s="832"/>
      <c r="P26" s="889"/>
      <c r="Q26" s="832"/>
      <c r="R26" s="889"/>
      <c r="S26" s="838"/>
    </row>
    <row r="27" spans="1:19" ht="14.4" customHeight="1" x14ac:dyDescent="0.3">
      <c r="A27" s="857" t="s">
        <v>4060</v>
      </c>
      <c r="B27" s="889">
        <v>392</v>
      </c>
      <c r="C27" s="832">
        <v>0.55211267605633807</v>
      </c>
      <c r="D27" s="889">
        <v>710</v>
      </c>
      <c r="E27" s="832">
        <v>1</v>
      </c>
      <c r="F27" s="889"/>
      <c r="G27" s="837"/>
      <c r="H27" s="889"/>
      <c r="I27" s="832"/>
      <c r="J27" s="889"/>
      <c r="K27" s="832"/>
      <c r="L27" s="889"/>
      <c r="M27" s="837"/>
      <c r="N27" s="889"/>
      <c r="O27" s="832"/>
      <c r="P27" s="889"/>
      <c r="Q27" s="832"/>
      <c r="R27" s="889"/>
      <c r="S27" s="838"/>
    </row>
    <row r="28" spans="1:19" ht="14.4" customHeight="1" x14ac:dyDescent="0.3">
      <c r="A28" s="857" t="s">
        <v>4061</v>
      </c>
      <c r="B28" s="889"/>
      <c r="C28" s="832"/>
      <c r="D28" s="889">
        <v>355</v>
      </c>
      <c r="E28" s="832">
        <v>1</v>
      </c>
      <c r="F28" s="889"/>
      <c r="G28" s="837"/>
      <c r="H28" s="889"/>
      <c r="I28" s="832"/>
      <c r="J28" s="889"/>
      <c r="K28" s="832"/>
      <c r="L28" s="889"/>
      <c r="M28" s="837"/>
      <c r="N28" s="889"/>
      <c r="O28" s="832"/>
      <c r="P28" s="889"/>
      <c r="Q28" s="832"/>
      <c r="R28" s="889"/>
      <c r="S28" s="838"/>
    </row>
    <row r="29" spans="1:19" ht="14.4" customHeight="1" thickBot="1" x14ac:dyDescent="0.35">
      <c r="A29" s="893" t="s">
        <v>4062</v>
      </c>
      <c r="B29" s="891">
        <v>1065</v>
      </c>
      <c r="C29" s="840">
        <v>3</v>
      </c>
      <c r="D29" s="891">
        <v>355</v>
      </c>
      <c r="E29" s="840">
        <v>1</v>
      </c>
      <c r="F29" s="891">
        <v>358</v>
      </c>
      <c r="G29" s="845">
        <v>1.0084507042253521</v>
      </c>
      <c r="H29" s="891"/>
      <c r="I29" s="840"/>
      <c r="J29" s="891"/>
      <c r="K29" s="840"/>
      <c r="L29" s="891"/>
      <c r="M29" s="845"/>
      <c r="N29" s="891"/>
      <c r="O29" s="840"/>
      <c r="P29" s="891"/>
      <c r="Q29" s="840"/>
      <c r="R29" s="891"/>
      <c r="S29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7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4225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8088.25</v>
      </c>
      <c r="G3" s="208">
        <f t="shared" si="0"/>
        <v>7005005.0700000003</v>
      </c>
      <c r="H3" s="208"/>
      <c r="I3" s="208"/>
      <c r="J3" s="208">
        <f t="shared" si="0"/>
        <v>10184.35</v>
      </c>
      <c r="K3" s="208">
        <f t="shared" si="0"/>
        <v>7158091.2400000002</v>
      </c>
      <c r="L3" s="208"/>
      <c r="M3" s="208"/>
      <c r="N3" s="208">
        <f t="shared" si="0"/>
        <v>8909.6999999999989</v>
      </c>
      <c r="O3" s="208">
        <f t="shared" si="0"/>
        <v>4450264.0900000008</v>
      </c>
      <c r="P3" s="79">
        <f>IF(K3=0,0,O3/K3)</f>
        <v>0.62171100378429944</v>
      </c>
      <c r="Q3" s="209">
        <f>IF(N3=0,0,O3/N3)</f>
        <v>499.48529018934437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4063</v>
      </c>
      <c r="B6" s="825" t="s">
        <v>3974</v>
      </c>
      <c r="C6" s="825" t="s">
        <v>3970</v>
      </c>
      <c r="D6" s="825" t="s">
        <v>3971</v>
      </c>
      <c r="E6" s="825" t="s">
        <v>3972</v>
      </c>
      <c r="F6" s="225"/>
      <c r="G6" s="225"/>
      <c r="H6" s="225"/>
      <c r="I6" s="225"/>
      <c r="J6" s="225"/>
      <c r="K6" s="225"/>
      <c r="L6" s="225"/>
      <c r="M6" s="225"/>
      <c r="N6" s="225">
        <v>1</v>
      </c>
      <c r="O6" s="225">
        <v>38</v>
      </c>
      <c r="P6" s="830"/>
      <c r="Q6" s="848">
        <v>38</v>
      </c>
    </row>
    <row r="7" spans="1:17" ht="14.4" customHeight="1" x14ac:dyDescent="0.3">
      <c r="A7" s="831" t="s">
        <v>4063</v>
      </c>
      <c r="B7" s="832" t="s">
        <v>4015</v>
      </c>
      <c r="C7" s="832" t="s">
        <v>3970</v>
      </c>
      <c r="D7" s="832" t="s">
        <v>3971</v>
      </c>
      <c r="E7" s="832" t="s">
        <v>3972</v>
      </c>
      <c r="F7" s="849"/>
      <c r="G7" s="849"/>
      <c r="H7" s="849"/>
      <c r="I7" s="849"/>
      <c r="J7" s="849">
        <v>1</v>
      </c>
      <c r="K7" s="849">
        <v>37</v>
      </c>
      <c r="L7" s="849">
        <v>1</v>
      </c>
      <c r="M7" s="849">
        <v>37</v>
      </c>
      <c r="N7" s="849">
        <v>1</v>
      </c>
      <c r="O7" s="849">
        <v>38</v>
      </c>
      <c r="P7" s="837">
        <v>1.027027027027027</v>
      </c>
      <c r="Q7" s="850">
        <v>38</v>
      </c>
    </row>
    <row r="8" spans="1:17" ht="14.4" customHeight="1" x14ac:dyDescent="0.3">
      <c r="A8" s="831" t="s">
        <v>4063</v>
      </c>
      <c r="B8" s="832" t="s">
        <v>4015</v>
      </c>
      <c r="C8" s="832" t="s">
        <v>3970</v>
      </c>
      <c r="D8" s="832" t="s">
        <v>3995</v>
      </c>
      <c r="E8" s="832" t="s">
        <v>3996</v>
      </c>
      <c r="F8" s="849">
        <v>12</v>
      </c>
      <c r="G8" s="849">
        <v>4260</v>
      </c>
      <c r="H8" s="849">
        <v>1.7142857142857142</v>
      </c>
      <c r="I8" s="849">
        <v>355</v>
      </c>
      <c r="J8" s="849">
        <v>7</v>
      </c>
      <c r="K8" s="849">
        <v>2485</v>
      </c>
      <c r="L8" s="849">
        <v>1</v>
      </c>
      <c r="M8" s="849">
        <v>355</v>
      </c>
      <c r="N8" s="849"/>
      <c r="O8" s="849"/>
      <c r="P8" s="837"/>
      <c r="Q8" s="850"/>
    </row>
    <row r="9" spans="1:17" ht="14.4" customHeight="1" x14ac:dyDescent="0.3">
      <c r="A9" s="831" t="s">
        <v>4064</v>
      </c>
      <c r="B9" s="832" t="s">
        <v>4015</v>
      </c>
      <c r="C9" s="832" t="s">
        <v>3970</v>
      </c>
      <c r="D9" s="832" t="s">
        <v>3971</v>
      </c>
      <c r="E9" s="832" t="s">
        <v>3972</v>
      </c>
      <c r="F9" s="849">
        <v>1</v>
      </c>
      <c r="G9" s="849">
        <v>37</v>
      </c>
      <c r="H9" s="849">
        <v>5.8823529411764705E-2</v>
      </c>
      <c r="I9" s="849">
        <v>37</v>
      </c>
      <c r="J9" s="849">
        <v>17</v>
      </c>
      <c r="K9" s="849">
        <v>629</v>
      </c>
      <c r="L9" s="849">
        <v>1</v>
      </c>
      <c r="M9" s="849">
        <v>37</v>
      </c>
      <c r="N9" s="849">
        <v>36</v>
      </c>
      <c r="O9" s="849">
        <v>1368</v>
      </c>
      <c r="P9" s="837">
        <v>2.1748807631160574</v>
      </c>
      <c r="Q9" s="850">
        <v>38</v>
      </c>
    </row>
    <row r="10" spans="1:17" ht="14.4" customHeight="1" x14ac:dyDescent="0.3">
      <c r="A10" s="831" t="s">
        <v>4064</v>
      </c>
      <c r="B10" s="832" t="s">
        <v>4015</v>
      </c>
      <c r="C10" s="832" t="s">
        <v>3970</v>
      </c>
      <c r="D10" s="832" t="s">
        <v>3995</v>
      </c>
      <c r="E10" s="832" t="s">
        <v>3996</v>
      </c>
      <c r="F10" s="849">
        <v>153</v>
      </c>
      <c r="G10" s="849">
        <v>54315</v>
      </c>
      <c r="H10" s="849">
        <v>1.5773195876288659</v>
      </c>
      <c r="I10" s="849">
        <v>355</v>
      </c>
      <c r="J10" s="849">
        <v>97</v>
      </c>
      <c r="K10" s="849">
        <v>34435</v>
      </c>
      <c r="L10" s="849">
        <v>1</v>
      </c>
      <c r="M10" s="849">
        <v>355</v>
      </c>
      <c r="N10" s="849">
        <v>1</v>
      </c>
      <c r="O10" s="849">
        <v>358</v>
      </c>
      <c r="P10" s="837">
        <v>1.0396399012632496E-2</v>
      </c>
      <c r="Q10" s="850">
        <v>358</v>
      </c>
    </row>
    <row r="11" spans="1:17" ht="14.4" customHeight="1" x14ac:dyDescent="0.3">
      <c r="A11" s="831" t="s">
        <v>4064</v>
      </c>
      <c r="B11" s="832" t="s">
        <v>4015</v>
      </c>
      <c r="C11" s="832" t="s">
        <v>3970</v>
      </c>
      <c r="D11" s="832" t="s">
        <v>4013</v>
      </c>
      <c r="E11" s="832" t="s">
        <v>4014</v>
      </c>
      <c r="F11" s="849"/>
      <c r="G11" s="849"/>
      <c r="H11" s="849"/>
      <c r="I11" s="849"/>
      <c r="J11" s="849">
        <v>2</v>
      </c>
      <c r="K11" s="849">
        <v>356</v>
      </c>
      <c r="L11" s="849">
        <v>1</v>
      </c>
      <c r="M11" s="849">
        <v>178</v>
      </c>
      <c r="N11" s="849"/>
      <c r="O11" s="849"/>
      <c r="P11" s="837"/>
      <c r="Q11" s="850"/>
    </row>
    <row r="12" spans="1:17" ht="14.4" customHeight="1" x14ac:dyDescent="0.3">
      <c r="A12" s="831" t="s">
        <v>4065</v>
      </c>
      <c r="B12" s="832" t="s">
        <v>3974</v>
      </c>
      <c r="C12" s="832" t="s">
        <v>3970</v>
      </c>
      <c r="D12" s="832" t="s">
        <v>3971</v>
      </c>
      <c r="E12" s="832" t="s">
        <v>3972</v>
      </c>
      <c r="F12" s="849"/>
      <c r="G12" s="849"/>
      <c r="H12" s="849"/>
      <c r="I12" s="849"/>
      <c r="J12" s="849">
        <v>1</v>
      </c>
      <c r="K12" s="849">
        <v>37</v>
      </c>
      <c r="L12" s="849">
        <v>1</v>
      </c>
      <c r="M12" s="849">
        <v>37</v>
      </c>
      <c r="N12" s="849"/>
      <c r="O12" s="849"/>
      <c r="P12" s="837"/>
      <c r="Q12" s="850"/>
    </row>
    <row r="13" spans="1:17" ht="14.4" customHeight="1" x14ac:dyDescent="0.3">
      <c r="A13" s="831" t="s">
        <v>4065</v>
      </c>
      <c r="B13" s="832" t="s">
        <v>3974</v>
      </c>
      <c r="C13" s="832" t="s">
        <v>3970</v>
      </c>
      <c r="D13" s="832" t="s">
        <v>3991</v>
      </c>
      <c r="E13" s="832" t="s">
        <v>3992</v>
      </c>
      <c r="F13" s="849"/>
      <c r="G13" s="849"/>
      <c r="H13" s="849"/>
      <c r="I13" s="849"/>
      <c r="J13" s="849">
        <v>2</v>
      </c>
      <c r="K13" s="849">
        <v>942</v>
      </c>
      <c r="L13" s="849">
        <v>1</v>
      </c>
      <c r="M13" s="849">
        <v>471</v>
      </c>
      <c r="N13" s="849"/>
      <c r="O13" s="849"/>
      <c r="P13" s="837"/>
      <c r="Q13" s="850"/>
    </row>
    <row r="14" spans="1:17" ht="14.4" customHeight="1" x14ac:dyDescent="0.3">
      <c r="A14" s="831" t="s">
        <v>4065</v>
      </c>
      <c r="B14" s="832" t="s">
        <v>4015</v>
      </c>
      <c r="C14" s="832" t="s">
        <v>3970</v>
      </c>
      <c r="D14" s="832" t="s">
        <v>3971</v>
      </c>
      <c r="E14" s="832" t="s">
        <v>3972</v>
      </c>
      <c r="F14" s="849"/>
      <c r="G14" s="849"/>
      <c r="H14" s="849"/>
      <c r="I14" s="849"/>
      <c r="J14" s="849">
        <v>23</v>
      </c>
      <c r="K14" s="849">
        <v>851</v>
      </c>
      <c r="L14" s="849">
        <v>1</v>
      </c>
      <c r="M14" s="849">
        <v>37</v>
      </c>
      <c r="N14" s="849">
        <v>32</v>
      </c>
      <c r="O14" s="849">
        <v>1216</v>
      </c>
      <c r="P14" s="837">
        <v>1.4289071680376029</v>
      </c>
      <c r="Q14" s="850">
        <v>38</v>
      </c>
    </row>
    <row r="15" spans="1:17" ht="14.4" customHeight="1" x14ac:dyDescent="0.3">
      <c r="A15" s="831" t="s">
        <v>4065</v>
      </c>
      <c r="B15" s="832" t="s">
        <v>4015</v>
      </c>
      <c r="C15" s="832" t="s">
        <v>3970</v>
      </c>
      <c r="D15" s="832" t="s">
        <v>4036</v>
      </c>
      <c r="E15" s="832" t="s">
        <v>4037</v>
      </c>
      <c r="F15" s="849"/>
      <c r="G15" s="849"/>
      <c r="H15" s="849"/>
      <c r="I15" s="849"/>
      <c r="J15" s="849">
        <v>1</v>
      </c>
      <c r="K15" s="849">
        <v>223</v>
      </c>
      <c r="L15" s="849">
        <v>1</v>
      </c>
      <c r="M15" s="849">
        <v>223</v>
      </c>
      <c r="N15" s="849"/>
      <c r="O15" s="849"/>
      <c r="P15" s="837"/>
      <c r="Q15" s="850"/>
    </row>
    <row r="16" spans="1:17" ht="14.4" customHeight="1" x14ac:dyDescent="0.3">
      <c r="A16" s="831" t="s">
        <v>4065</v>
      </c>
      <c r="B16" s="832" t="s">
        <v>4015</v>
      </c>
      <c r="C16" s="832" t="s">
        <v>3970</v>
      </c>
      <c r="D16" s="832" t="s">
        <v>3995</v>
      </c>
      <c r="E16" s="832" t="s">
        <v>3996</v>
      </c>
      <c r="F16" s="849">
        <v>147</v>
      </c>
      <c r="G16" s="849">
        <v>52185</v>
      </c>
      <c r="H16" s="849">
        <v>0.72413793103448276</v>
      </c>
      <c r="I16" s="849">
        <v>355</v>
      </c>
      <c r="J16" s="849">
        <v>203</v>
      </c>
      <c r="K16" s="849">
        <v>72065</v>
      </c>
      <c r="L16" s="849">
        <v>1</v>
      </c>
      <c r="M16" s="849">
        <v>355</v>
      </c>
      <c r="N16" s="849"/>
      <c r="O16" s="849"/>
      <c r="P16" s="837"/>
      <c r="Q16" s="850"/>
    </row>
    <row r="17" spans="1:17" ht="14.4" customHeight="1" x14ac:dyDescent="0.3">
      <c r="A17" s="831" t="s">
        <v>4065</v>
      </c>
      <c r="B17" s="832" t="s">
        <v>4015</v>
      </c>
      <c r="C17" s="832" t="s">
        <v>3970</v>
      </c>
      <c r="D17" s="832" t="s">
        <v>4013</v>
      </c>
      <c r="E17" s="832" t="s">
        <v>4014</v>
      </c>
      <c r="F17" s="849"/>
      <c r="G17" s="849"/>
      <c r="H17" s="849"/>
      <c r="I17" s="849"/>
      <c r="J17" s="849">
        <v>1</v>
      </c>
      <c r="K17" s="849">
        <v>178</v>
      </c>
      <c r="L17" s="849">
        <v>1</v>
      </c>
      <c r="M17" s="849">
        <v>178</v>
      </c>
      <c r="N17" s="849"/>
      <c r="O17" s="849"/>
      <c r="P17" s="837"/>
      <c r="Q17" s="850"/>
    </row>
    <row r="18" spans="1:17" ht="14.4" customHeight="1" x14ac:dyDescent="0.3">
      <c r="A18" s="831" t="s">
        <v>4066</v>
      </c>
      <c r="B18" s="832" t="s">
        <v>4015</v>
      </c>
      <c r="C18" s="832" t="s">
        <v>3970</v>
      </c>
      <c r="D18" s="832" t="s">
        <v>3971</v>
      </c>
      <c r="E18" s="832" t="s">
        <v>3972</v>
      </c>
      <c r="F18" s="849"/>
      <c r="G18" s="849"/>
      <c r="H18" s="849"/>
      <c r="I18" s="849"/>
      <c r="J18" s="849">
        <v>1</v>
      </c>
      <c r="K18" s="849">
        <v>37</v>
      </c>
      <c r="L18" s="849">
        <v>1</v>
      </c>
      <c r="M18" s="849">
        <v>37</v>
      </c>
      <c r="N18" s="849">
        <v>6</v>
      </c>
      <c r="O18" s="849">
        <v>228</v>
      </c>
      <c r="P18" s="837">
        <v>6.1621621621621623</v>
      </c>
      <c r="Q18" s="850">
        <v>38</v>
      </c>
    </row>
    <row r="19" spans="1:17" ht="14.4" customHeight="1" x14ac:dyDescent="0.3">
      <c r="A19" s="831" t="s">
        <v>4066</v>
      </c>
      <c r="B19" s="832" t="s">
        <v>4015</v>
      </c>
      <c r="C19" s="832" t="s">
        <v>3970</v>
      </c>
      <c r="D19" s="832" t="s">
        <v>3995</v>
      </c>
      <c r="E19" s="832" t="s">
        <v>3996</v>
      </c>
      <c r="F19" s="849">
        <v>18</v>
      </c>
      <c r="G19" s="849">
        <v>6390</v>
      </c>
      <c r="H19" s="849">
        <v>1.5</v>
      </c>
      <c r="I19" s="849">
        <v>355</v>
      </c>
      <c r="J19" s="849">
        <v>12</v>
      </c>
      <c r="K19" s="849">
        <v>4260</v>
      </c>
      <c r="L19" s="849">
        <v>1</v>
      </c>
      <c r="M19" s="849">
        <v>355</v>
      </c>
      <c r="N19" s="849"/>
      <c r="O19" s="849"/>
      <c r="P19" s="837"/>
      <c r="Q19" s="850"/>
    </row>
    <row r="20" spans="1:17" ht="14.4" customHeight="1" x14ac:dyDescent="0.3">
      <c r="A20" s="831" t="s">
        <v>4067</v>
      </c>
      <c r="B20" s="832" t="s">
        <v>4015</v>
      </c>
      <c r="C20" s="832" t="s">
        <v>3970</v>
      </c>
      <c r="D20" s="832" t="s">
        <v>3971</v>
      </c>
      <c r="E20" s="832" t="s">
        <v>3972</v>
      </c>
      <c r="F20" s="849"/>
      <c r="G20" s="849"/>
      <c r="H20" s="849"/>
      <c r="I20" s="849"/>
      <c r="J20" s="849">
        <v>1</v>
      </c>
      <c r="K20" s="849">
        <v>37</v>
      </c>
      <c r="L20" s="849">
        <v>1</v>
      </c>
      <c r="M20" s="849">
        <v>37</v>
      </c>
      <c r="N20" s="849">
        <v>2</v>
      </c>
      <c r="O20" s="849">
        <v>76</v>
      </c>
      <c r="P20" s="837">
        <v>2.0540540540540539</v>
      </c>
      <c r="Q20" s="850">
        <v>38</v>
      </c>
    </row>
    <row r="21" spans="1:17" ht="14.4" customHeight="1" x14ac:dyDescent="0.3">
      <c r="A21" s="831" t="s">
        <v>4067</v>
      </c>
      <c r="B21" s="832" t="s">
        <v>4015</v>
      </c>
      <c r="C21" s="832" t="s">
        <v>3970</v>
      </c>
      <c r="D21" s="832" t="s">
        <v>3995</v>
      </c>
      <c r="E21" s="832" t="s">
        <v>3996</v>
      </c>
      <c r="F21" s="849">
        <v>3</v>
      </c>
      <c r="G21" s="849">
        <v>1065</v>
      </c>
      <c r="H21" s="849">
        <v>0.375</v>
      </c>
      <c r="I21" s="849">
        <v>355</v>
      </c>
      <c r="J21" s="849">
        <v>8</v>
      </c>
      <c r="K21" s="849">
        <v>2840</v>
      </c>
      <c r="L21" s="849">
        <v>1</v>
      </c>
      <c r="M21" s="849">
        <v>355</v>
      </c>
      <c r="N21" s="849"/>
      <c r="O21" s="849"/>
      <c r="P21" s="837"/>
      <c r="Q21" s="850"/>
    </row>
    <row r="22" spans="1:17" ht="14.4" customHeight="1" x14ac:dyDescent="0.3">
      <c r="A22" s="831" t="s">
        <v>3973</v>
      </c>
      <c r="B22" s="832" t="s">
        <v>4015</v>
      </c>
      <c r="C22" s="832" t="s">
        <v>3970</v>
      </c>
      <c r="D22" s="832" t="s">
        <v>3971</v>
      </c>
      <c r="E22" s="832" t="s">
        <v>3972</v>
      </c>
      <c r="F22" s="849"/>
      <c r="G22" s="849"/>
      <c r="H22" s="849"/>
      <c r="I22" s="849"/>
      <c r="J22" s="849"/>
      <c r="K22" s="849"/>
      <c r="L22" s="849"/>
      <c r="M22" s="849"/>
      <c r="N22" s="849">
        <v>1</v>
      </c>
      <c r="O22" s="849">
        <v>38</v>
      </c>
      <c r="P22" s="837"/>
      <c r="Q22" s="850">
        <v>38</v>
      </c>
    </row>
    <row r="23" spans="1:17" ht="14.4" customHeight="1" x14ac:dyDescent="0.3">
      <c r="A23" s="831" t="s">
        <v>3973</v>
      </c>
      <c r="B23" s="832" t="s">
        <v>4015</v>
      </c>
      <c r="C23" s="832" t="s">
        <v>3970</v>
      </c>
      <c r="D23" s="832" t="s">
        <v>3995</v>
      </c>
      <c r="E23" s="832" t="s">
        <v>3996</v>
      </c>
      <c r="F23" s="849">
        <v>9</v>
      </c>
      <c r="G23" s="849">
        <v>3195</v>
      </c>
      <c r="H23" s="849">
        <v>1.125</v>
      </c>
      <c r="I23" s="849">
        <v>355</v>
      </c>
      <c r="J23" s="849">
        <v>8</v>
      </c>
      <c r="K23" s="849">
        <v>2840</v>
      </c>
      <c r="L23" s="849">
        <v>1</v>
      </c>
      <c r="M23" s="849">
        <v>355</v>
      </c>
      <c r="N23" s="849"/>
      <c r="O23" s="849"/>
      <c r="P23" s="837"/>
      <c r="Q23" s="850"/>
    </row>
    <row r="24" spans="1:17" ht="14.4" customHeight="1" x14ac:dyDescent="0.3">
      <c r="A24" s="831" t="s">
        <v>4068</v>
      </c>
      <c r="B24" s="832" t="s">
        <v>3974</v>
      </c>
      <c r="C24" s="832" t="s">
        <v>3970</v>
      </c>
      <c r="D24" s="832" t="s">
        <v>3971</v>
      </c>
      <c r="E24" s="832" t="s">
        <v>3972</v>
      </c>
      <c r="F24" s="849"/>
      <c r="G24" s="849"/>
      <c r="H24" s="849"/>
      <c r="I24" s="849"/>
      <c r="J24" s="849">
        <v>1</v>
      </c>
      <c r="K24" s="849">
        <v>37</v>
      </c>
      <c r="L24" s="849">
        <v>1</v>
      </c>
      <c r="M24" s="849">
        <v>37</v>
      </c>
      <c r="N24" s="849"/>
      <c r="O24" s="849"/>
      <c r="P24" s="837"/>
      <c r="Q24" s="850"/>
    </row>
    <row r="25" spans="1:17" ht="14.4" customHeight="1" x14ac:dyDescent="0.3">
      <c r="A25" s="831" t="s">
        <v>4069</v>
      </c>
      <c r="B25" s="832" t="s">
        <v>4015</v>
      </c>
      <c r="C25" s="832" t="s">
        <v>3970</v>
      </c>
      <c r="D25" s="832" t="s">
        <v>3995</v>
      </c>
      <c r="E25" s="832" t="s">
        <v>3996</v>
      </c>
      <c r="F25" s="849">
        <v>1</v>
      </c>
      <c r="G25" s="849">
        <v>355</v>
      </c>
      <c r="H25" s="849"/>
      <c r="I25" s="849">
        <v>355</v>
      </c>
      <c r="J25" s="849"/>
      <c r="K25" s="849"/>
      <c r="L25" s="849"/>
      <c r="M25" s="849"/>
      <c r="N25" s="849"/>
      <c r="O25" s="849"/>
      <c r="P25" s="837"/>
      <c r="Q25" s="850"/>
    </row>
    <row r="26" spans="1:17" ht="14.4" customHeight="1" x14ac:dyDescent="0.3">
      <c r="A26" s="831" t="s">
        <v>4070</v>
      </c>
      <c r="B26" s="832" t="s">
        <v>3974</v>
      </c>
      <c r="C26" s="832" t="s">
        <v>3970</v>
      </c>
      <c r="D26" s="832" t="s">
        <v>3991</v>
      </c>
      <c r="E26" s="832" t="s">
        <v>3992</v>
      </c>
      <c r="F26" s="849"/>
      <c r="G26" s="849"/>
      <c r="H26" s="849"/>
      <c r="I26" s="849"/>
      <c r="J26" s="849">
        <v>1</v>
      </c>
      <c r="K26" s="849">
        <v>471</v>
      </c>
      <c r="L26" s="849">
        <v>1</v>
      </c>
      <c r="M26" s="849">
        <v>471</v>
      </c>
      <c r="N26" s="849"/>
      <c r="O26" s="849"/>
      <c r="P26" s="837"/>
      <c r="Q26" s="850"/>
    </row>
    <row r="27" spans="1:17" ht="14.4" customHeight="1" x14ac:dyDescent="0.3">
      <c r="A27" s="831" t="s">
        <v>4070</v>
      </c>
      <c r="B27" s="832" t="s">
        <v>3974</v>
      </c>
      <c r="C27" s="832" t="s">
        <v>3970</v>
      </c>
      <c r="D27" s="832" t="s">
        <v>4007</v>
      </c>
      <c r="E27" s="832" t="s">
        <v>4008</v>
      </c>
      <c r="F27" s="849">
        <v>1</v>
      </c>
      <c r="G27" s="849">
        <v>235</v>
      </c>
      <c r="H27" s="849"/>
      <c r="I27" s="849">
        <v>235</v>
      </c>
      <c r="J27" s="849"/>
      <c r="K27" s="849"/>
      <c r="L27" s="849"/>
      <c r="M27" s="849"/>
      <c r="N27" s="849"/>
      <c r="O27" s="849"/>
      <c r="P27" s="837"/>
      <c r="Q27" s="850"/>
    </row>
    <row r="28" spans="1:17" ht="14.4" customHeight="1" x14ac:dyDescent="0.3">
      <c r="A28" s="831" t="s">
        <v>4070</v>
      </c>
      <c r="B28" s="832" t="s">
        <v>4015</v>
      </c>
      <c r="C28" s="832" t="s">
        <v>3970</v>
      </c>
      <c r="D28" s="832" t="s">
        <v>3971</v>
      </c>
      <c r="E28" s="832" t="s">
        <v>3972</v>
      </c>
      <c r="F28" s="849"/>
      <c r="G28" s="849"/>
      <c r="H28" s="849"/>
      <c r="I28" s="849"/>
      <c r="J28" s="849"/>
      <c r="K28" s="849"/>
      <c r="L28" s="849"/>
      <c r="M28" s="849"/>
      <c r="N28" s="849">
        <v>8</v>
      </c>
      <c r="O28" s="849">
        <v>304</v>
      </c>
      <c r="P28" s="837"/>
      <c r="Q28" s="850">
        <v>38</v>
      </c>
    </row>
    <row r="29" spans="1:17" ht="14.4" customHeight="1" x14ac:dyDescent="0.3">
      <c r="A29" s="831" t="s">
        <v>4070</v>
      </c>
      <c r="B29" s="832" t="s">
        <v>4015</v>
      </c>
      <c r="C29" s="832" t="s">
        <v>3970</v>
      </c>
      <c r="D29" s="832" t="s">
        <v>3995</v>
      </c>
      <c r="E29" s="832" t="s">
        <v>3996</v>
      </c>
      <c r="F29" s="849">
        <v>30</v>
      </c>
      <c r="G29" s="849">
        <v>10650</v>
      </c>
      <c r="H29" s="849">
        <v>2</v>
      </c>
      <c r="I29" s="849">
        <v>355</v>
      </c>
      <c r="J29" s="849">
        <v>15</v>
      </c>
      <c r="K29" s="849">
        <v>5325</v>
      </c>
      <c r="L29" s="849">
        <v>1</v>
      </c>
      <c r="M29" s="849">
        <v>355</v>
      </c>
      <c r="N29" s="849"/>
      <c r="O29" s="849"/>
      <c r="P29" s="837"/>
      <c r="Q29" s="850"/>
    </row>
    <row r="30" spans="1:17" ht="14.4" customHeight="1" x14ac:dyDescent="0.3">
      <c r="A30" s="831" t="s">
        <v>4070</v>
      </c>
      <c r="B30" s="832" t="s">
        <v>4015</v>
      </c>
      <c r="C30" s="832" t="s">
        <v>3970</v>
      </c>
      <c r="D30" s="832" t="s">
        <v>4013</v>
      </c>
      <c r="E30" s="832" t="s">
        <v>4014</v>
      </c>
      <c r="F30" s="849"/>
      <c r="G30" s="849"/>
      <c r="H30" s="849"/>
      <c r="I30" s="849"/>
      <c r="J30" s="849">
        <v>1</v>
      </c>
      <c r="K30" s="849">
        <v>178</v>
      </c>
      <c r="L30" s="849">
        <v>1</v>
      </c>
      <c r="M30" s="849">
        <v>178</v>
      </c>
      <c r="N30" s="849"/>
      <c r="O30" s="849"/>
      <c r="P30" s="837"/>
      <c r="Q30" s="850"/>
    </row>
    <row r="31" spans="1:17" ht="14.4" customHeight="1" x14ac:dyDescent="0.3">
      <c r="A31" s="831" t="s">
        <v>4071</v>
      </c>
      <c r="B31" s="832" t="s">
        <v>4015</v>
      </c>
      <c r="C31" s="832" t="s">
        <v>3970</v>
      </c>
      <c r="D31" s="832" t="s">
        <v>3971</v>
      </c>
      <c r="E31" s="832" t="s">
        <v>3972</v>
      </c>
      <c r="F31" s="849"/>
      <c r="G31" s="849"/>
      <c r="H31" s="849"/>
      <c r="I31" s="849"/>
      <c r="J31" s="849">
        <v>2</v>
      </c>
      <c r="K31" s="849">
        <v>74</v>
      </c>
      <c r="L31" s="849">
        <v>1</v>
      </c>
      <c r="M31" s="849">
        <v>37</v>
      </c>
      <c r="N31" s="849"/>
      <c r="O31" s="849"/>
      <c r="P31" s="837"/>
      <c r="Q31" s="850"/>
    </row>
    <row r="32" spans="1:17" ht="14.4" customHeight="1" x14ac:dyDescent="0.3">
      <c r="A32" s="831" t="s">
        <v>4071</v>
      </c>
      <c r="B32" s="832" t="s">
        <v>4015</v>
      </c>
      <c r="C32" s="832" t="s">
        <v>3970</v>
      </c>
      <c r="D32" s="832" t="s">
        <v>3995</v>
      </c>
      <c r="E32" s="832" t="s">
        <v>3996</v>
      </c>
      <c r="F32" s="849">
        <v>5</v>
      </c>
      <c r="G32" s="849">
        <v>1775</v>
      </c>
      <c r="H32" s="849">
        <v>1.6666666666666667</v>
      </c>
      <c r="I32" s="849">
        <v>355</v>
      </c>
      <c r="J32" s="849">
        <v>3</v>
      </c>
      <c r="K32" s="849">
        <v>1065</v>
      </c>
      <c r="L32" s="849">
        <v>1</v>
      </c>
      <c r="M32" s="849">
        <v>355</v>
      </c>
      <c r="N32" s="849"/>
      <c r="O32" s="849"/>
      <c r="P32" s="837"/>
      <c r="Q32" s="850"/>
    </row>
    <row r="33" spans="1:17" ht="14.4" customHeight="1" x14ac:dyDescent="0.3">
      <c r="A33" s="831" t="s">
        <v>4072</v>
      </c>
      <c r="B33" s="832" t="s">
        <v>4015</v>
      </c>
      <c r="C33" s="832" t="s">
        <v>3970</v>
      </c>
      <c r="D33" s="832" t="s">
        <v>3995</v>
      </c>
      <c r="E33" s="832" t="s">
        <v>3996</v>
      </c>
      <c r="F33" s="849"/>
      <c r="G33" s="849"/>
      <c r="H33" s="849"/>
      <c r="I33" s="849"/>
      <c r="J33" s="849">
        <v>1</v>
      </c>
      <c r="K33" s="849">
        <v>355</v>
      </c>
      <c r="L33" s="849">
        <v>1</v>
      </c>
      <c r="M33" s="849">
        <v>355</v>
      </c>
      <c r="N33" s="849"/>
      <c r="O33" s="849"/>
      <c r="P33" s="837"/>
      <c r="Q33" s="850"/>
    </row>
    <row r="34" spans="1:17" ht="14.4" customHeight="1" x14ac:dyDescent="0.3">
      <c r="A34" s="831" t="s">
        <v>4073</v>
      </c>
      <c r="B34" s="832" t="s">
        <v>4015</v>
      </c>
      <c r="C34" s="832" t="s">
        <v>3970</v>
      </c>
      <c r="D34" s="832" t="s">
        <v>3971</v>
      </c>
      <c r="E34" s="832" t="s">
        <v>3972</v>
      </c>
      <c r="F34" s="849"/>
      <c r="G34" s="849"/>
      <c r="H34" s="849"/>
      <c r="I34" s="849"/>
      <c r="J34" s="849"/>
      <c r="K34" s="849"/>
      <c r="L34" s="849"/>
      <c r="M34" s="849"/>
      <c r="N34" s="849">
        <v>1</v>
      </c>
      <c r="O34" s="849">
        <v>38</v>
      </c>
      <c r="P34" s="837"/>
      <c r="Q34" s="850">
        <v>38</v>
      </c>
    </row>
    <row r="35" spans="1:17" ht="14.4" customHeight="1" x14ac:dyDescent="0.3">
      <c r="A35" s="831" t="s">
        <v>4073</v>
      </c>
      <c r="B35" s="832" t="s">
        <v>4015</v>
      </c>
      <c r="C35" s="832" t="s">
        <v>3970</v>
      </c>
      <c r="D35" s="832" t="s">
        <v>3995</v>
      </c>
      <c r="E35" s="832" t="s">
        <v>3996</v>
      </c>
      <c r="F35" s="849">
        <v>1</v>
      </c>
      <c r="G35" s="849">
        <v>355</v>
      </c>
      <c r="H35" s="849"/>
      <c r="I35" s="849">
        <v>355</v>
      </c>
      <c r="J35" s="849"/>
      <c r="K35" s="849"/>
      <c r="L35" s="849"/>
      <c r="M35" s="849"/>
      <c r="N35" s="849"/>
      <c r="O35" s="849"/>
      <c r="P35" s="837"/>
      <c r="Q35" s="850"/>
    </row>
    <row r="36" spans="1:17" ht="14.4" customHeight="1" x14ac:dyDescent="0.3">
      <c r="A36" s="831" t="s">
        <v>4074</v>
      </c>
      <c r="B36" s="832" t="s">
        <v>4015</v>
      </c>
      <c r="C36" s="832" t="s">
        <v>3970</v>
      </c>
      <c r="D36" s="832" t="s">
        <v>3971</v>
      </c>
      <c r="E36" s="832" t="s">
        <v>3972</v>
      </c>
      <c r="F36" s="849"/>
      <c r="G36" s="849"/>
      <c r="H36" s="849"/>
      <c r="I36" s="849"/>
      <c r="J36" s="849">
        <v>1</v>
      </c>
      <c r="K36" s="849">
        <v>37</v>
      </c>
      <c r="L36" s="849">
        <v>1</v>
      </c>
      <c r="M36" s="849">
        <v>37</v>
      </c>
      <c r="N36" s="849">
        <v>5</v>
      </c>
      <c r="O36" s="849">
        <v>190</v>
      </c>
      <c r="P36" s="837">
        <v>5.1351351351351351</v>
      </c>
      <c r="Q36" s="850">
        <v>38</v>
      </c>
    </row>
    <row r="37" spans="1:17" ht="14.4" customHeight="1" x14ac:dyDescent="0.3">
      <c r="A37" s="831" t="s">
        <v>4074</v>
      </c>
      <c r="B37" s="832" t="s">
        <v>4015</v>
      </c>
      <c r="C37" s="832" t="s">
        <v>3970</v>
      </c>
      <c r="D37" s="832" t="s">
        <v>3995</v>
      </c>
      <c r="E37" s="832" t="s">
        <v>3996</v>
      </c>
      <c r="F37" s="849">
        <v>9</v>
      </c>
      <c r="G37" s="849">
        <v>3195</v>
      </c>
      <c r="H37" s="849">
        <v>0.5</v>
      </c>
      <c r="I37" s="849">
        <v>355</v>
      </c>
      <c r="J37" s="849">
        <v>18</v>
      </c>
      <c r="K37" s="849">
        <v>6390</v>
      </c>
      <c r="L37" s="849">
        <v>1</v>
      </c>
      <c r="M37" s="849">
        <v>355</v>
      </c>
      <c r="N37" s="849"/>
      <c r="O37" s="849"/>
      <c r="P37" s="837"/>
      <c r="Q37" s="850"/>
    </row>
    <row r="38" spans="1:17" ht="14.4" customHeight="1" x14ac:dyDescent="0.3">
      <c r="A38" s="831" t="s">
        <v>4075</v>
      </c>
      <c r="B38" s="832" t="s">
        <v>3974</v>
      </c>
      <c r="C38" s="832" t="s">
        <v>3970</v>
      </c>
      <c r="D38" s="832" t="s">
        <v>3991</v>
      </c>
      <c r="E38" s="832" t="s">
        <v>3992</v>
      </c>
      <c r="F38" s="849"/>
      <c r="G38" s="849"/>
      <c r="H38" s="849"/>
      <c r="I38" s="849"/>
      <c r="J38" s="849">
        <v>1</v>
      </c>
      <c r="K38" s="849">
        <v>471</v>
      </c>
      <c r="L38" s="849">
        <v>1</v>
      </c>
      <c r="M38" s="849">
        <v>471</v>
      </c>
      <c r="N38" s="849"/>
      <c r="O38" s="849"/>
      <c r="P38" s="837"/>
      <c r="Q38" s="850"/>
    </row>
    <row r="39" spans="1:17" ht="14.4" customHeight="1" x14ac:dyDescent="0.3">
      <c r="A39" s="831" t="s">
        <v>4075</v>
      </c>
      <c r="B39" s="832" t="s">
        <v>4015</v>
      </c>
      <c r="C39" s="832" t="s">
        <v>3970</v>
      </c>
      <c r="D39" s="832" t="s">
        <v>3971</v>
      </c>
      <c r="E39" s="832" t="s">
        <v>3972</v>
      </c>
      <c r="F39" s="849">
        <v>2</v>
      </c>
      <c r="G39" s="849">
        <v>74</v>
      </c>
      <c r="H39" s="849">
        <v>0.4</v>
      </c>
      <c r="I39" s="849">
        <v>37</v>
      </c>
      <c r="J39" s="849">
        <v>5</v>
      </c>
      <c r="K39" s="849">
        <v>185</v>
      </c>
      <c r="L39" s="849">
        <v>1</v>
      </c>
      <c r="M39" s="849">
        <v>37</v>
      </c>
      <c r="N39" s="849">
        <v>27</v>
      </c>
      <c r="O39" s="849">
        <v>1026</v>
      </c>
      <c r="P39" s="837">
        <v>5.5459459459459461</v>
      </c>
      <c r="Q39" s="850">
        <v>38</v>
      </c>
    </row>
    <row r="40" spans="1:17" ht="14.4" customHeight="1" x14ac:dyDescent="0.3">
      <c r="A40" s="831" t="s">
        <v>4075</v>
      </c>
      <c r="B40" s="832" t="s">
        <v>4015</v>
      </c>
      <c r="C40" s="832" t="s">
        <v>3970</v>
      </c>
      <c r="D40" s="832" t="s">
        <v>3995</v>
      </c>
      <c r="E40" s="832" t="s">
        <v>3996</v>
      </c>
      <c r="F40" s="849">
        <v>90</v>
      </c>
      <c r="G40" s="849">
        <v>31950</v>
      </c>
      <c r="H40" s="849">
        <v>1.0714285714285714</v>
      </c>
      <c r="I40" s="849">
        <v>355</v>
      </c>
      <c r="J40" s="849">
        <v>84</v>
      </c>
      <c r="K40" s="849">
        <v>29820</v>
      </c>
      <c r="L40" s="849">
        <v>1</v>
      </c>
      <c r="M40" s="849">
        <v>355</v>
      </c>
      <c r="N40" s="849"/>
      <c r="O40" s="849"/>
      <c r="P40" s="837"/>
      <c r="Q40" s="850"/>
    </row>
    <row r="41" spans="1:17" ht="14.4" customHeight="1" x14ac:dyDescent="0.3">
      <c r="A41" s="831" t="s">
        <v>4076</v>
      </c>
      <c r="B41" s="832" t="s">
        <v>3974</v>
      </c>
      <c r="C41" s="832" t="s">
        <v>3970</v>
      </c>
      <c r="D41" s="832" t="s">
        <v>3971</v>
      </c>
      <c r="E41" s="832" t="s">
        <v>3972</v>
      </c>
      <c r="F41" s="849"/>
      <c r="G41" s="849"/>
      <c r="H41" s="849"/>
      <c r="I41" s="849"/>
      <c r="J41" s="849">
        <v>1</v>
      </c>
      <c r="K41" s="849">
        <v>37</v>
      </c>
      <c r="L41" s="849">
        <v>1</v>
      </c>
      <c r="M41" s="849">
        <v>37</v>
      </c>
      <c r="N41" s="849"/>
      <c r="O41" s="849"/>
      <c r="P41" s="837"/>
      <c r="Q41" s="850"/>
    </row>
    <row r="42" spans="1:17" ht="14.4" customHeight="1" x14ac:dyDescent="0.3">
      <c r="A42" s="831" t="s">
        <v>4076</v>
      </c>
      <c r="B42" s="832" t="s">
        <v>4015</v>
      </c>
      <c r="C42" s="832" t="s">
        <v>3970</v>
      </c>
      <c r="D42" s="832" t="s">
        <v>3971</v>
      </c>
      <c r="E42" s="832" t="s">
        <v>3972</v>
      </c>
      <c r="F42" s="849"/>
      <c r="G42" s="849"/>
      <c r="H42" s="849"/>
      <c r="I42" s="849"/>
      <c r="J42" s="849"/>
      <c r="K42" s="849"/>
      <c r="L42" s="849"/>
      <c r="M42" s="849"/>
      <c r="N42" s="849">
        <v>1</v>
      </c>
      <c r="O42" s="849">
        <v>38</v>
      </c>
      <c r="P42" s="837"/>
      <c r="Q42" s="850">
        <v>38</v>
      </c>
    </row>
    <row r="43" spans="1:17" ht="14.4" customHeight="1" x14ac:dyDescent="0.3">
      <c r="A43" s="831" t="s">
        <v>4076</v>
      </c>
      <c r="B43" s="832" t="s">
        <v>4015</v>
      </c>
      <c r="C43" s="832" t="s">
        <v>3970</v>
      </c>
      <c r="D43" s="832" t="s">
        <v>3995</v>
      </c>
      <c r="E43" s="832" t="s">
        <v>3996</v>
      </c>
      <c r="F43" s="849"/>
      <c r="G43" s="849"/>
      <c r="H43" s="849"/>
      <c r="I43" s="849"/>
      <c r="J43" s="849">
        <v>2</v>
      </c>
      <c r="K43" s="849">
        <v>710</v>
      </c>
      <c r="L43" s="849">
        <v>1</v>
      </c>
      <c r="M43" s="849">
        <v>355</v>
      </c>
      <c r="N43" s="849"/>
      <c r="O43" s="849"/>
      <c r="P43" s="837"/>
      <c r="Q43" s="850"/>
    </row>
    <row r="44" spans="1:17" ht="14.4" customHeight="1" x14ac:dyDescent="0.3">
      <c r="A44" s="831" t="s">
        <v>4077</v>
      </c>
      <c r="B44" s="832" t="s">
        <v>4015</v>
      </c>
      <c r="C44" s="832" t="s">
        <v>3970</v>
      </c>
      <c r="D44" s="832" t="s">
        <v>3971</v>
      </c>
      <c r="E44" s="832" t="s">
        <v>3972</v>
      </c>
      <c r="F44" s="849"/>
      <c r="G44" s="849"/>
      <c r="H44" s="849"/>
      <c r="I44" s="849"/>
      <c r="J44" s="849"/>
      <c r="K44" s="849"/>
      <c r="L44" s="849"/>
      <c r="M44" s="849"/>
      <c r="N44" s="849">
        <v>1</v>
      </c>
      <c r="O44" s="849">
        <v>38</v>
      </c>
      <c r="P44" s="837"/>
      <c r="Q44" s="850">
        <v>38</v>
      </c>
    </row>
    <row r="45" spans="1:17" ht="14.4" customHeight="1" x14ac:dyDescent="0.3">
      <c r="A45" s="831" t="s">
        <v>4077</v>
      </c>
      <c r="B45" s="832" t="s">
        <v>4015</v>
      </c>
      <c r="C45" s="832" t="s">
        <v>3970</v>
      </c>
      <c r="D45" s="832" t="s">
        <v>3995</v>
      </c>
      <c r="E45" s="832" t="s">
        <v>3996</v>
      </c>
      <c r="F45" s="849">
        <v>4</v>
      </c>
      <c r="G45" s="849">
        <v>1420</v>
      </c>
      <c r="H45" s="849">
        <v>0.8</v>
      </c>
      <c r="I45" s="849">
        <v>355</v>
      </c>
      <c r="J45" s="849">
        <v>5</v>
      </c>
      <c r="K45" s="849">
        <v>1775</v>
      </c>
      <c r="L45" s="849">
        <v>1</v>
      </c>
      <c r="M45" s="849">
        <v>355</v>
      </c>
      <c r="N45" s="849"/>
      <c r="O45" s="849"/>
      <c r="P45" s="837"/>
      <c r="Q45" s="850"/>
    </row>
    <row r="46" spans="1:17" ht="14.4" customHeight="1" x14ac:dyDescent="0.3">
      <c r="A46" s="831" t="s">
        <v>4078</v>
      </c>
      <c r="B46" s="832" t="s">
        <v>4015</v>
      </c>
      <c r="C46" s="832" t="s">
        <v>3970</v>
      </c>
      <c r="D46" s="832" t="s">
        <v>3971</v>
      </c>
      <c r="E46" s="832" t="s">
        <v>3972</v>
      </c>
      <c r="F46" s="849"/>
      <c r="G46" s="849"/>
      <c r="H46" s="849"/>
      <c r="I46" s="849"/>
      <c r="J46" s="849">
        <v>1</v>
      </c>
      <c r="K46" s="849">
        <v>37</v>
      </c>
      <c r="L46" s="849">
        <v>1</v>
      </c>
      <c r="M46" s="849">
        <v>37</v>
      </c>
      <c r="N46" s="849">
        <v>1</v>
      </c>
      <c r="O46" s="849">
        <v>38</v>
      </c>
      <c r="P46" s="837">
        <v>1.027027027027027</v>
      </c>
      <c r="Q46" s="850">
        <v>38</v>
      </c>
    </row>
    <row r="47" spans="1:17" ht="14.4" customHeight="1" x14ac:dyDescent="0.3">
      <c r="A47" s="831" t="s">
        <v>4078</v>
      </c>
      <c r="B47" s="832" t="s">
        <v>4015</v>
      </c>
      <c r="C47" s="832" t="s">
        <v>3970</v>
      </c>
      <c r="D47" s="832" t="s">
        <v>3995</v>
      </c>
      <c r="E47" s="832" t="s">
        <v>3996</v>
      </c>
      <c r="F47" s="849">
        <v>1</v>
      </c>
      <c r="G47" s="849">
        <v>355</v>
      </c>
      <c r="H47" s="849">
        <v>0.5</v>
      </c>
      <c r="I47" s="849">
        <v>355</v>
      </c>
      <c r="J47" s="849">
        <v>2</v>
      </c>
      <c r="K47" s="849">
        <v>710</v>
      </c>
      <c r="L47" s="849">
        <v>1</v>
      </c>
      <c r="M47" s="849">
        <v>355</v>
      </c>
      <c r="N47" s="849"/>
      <c r="O47" s="849"/>
      <c r="P47" s="837"/>
      <c r="Q47" s="850"/>
    </row>
    <row r="48" spans="1:17" ht="14.4" customHeight="1" x14ac:dyDescent="0.3">
      <c r="A48" s="831" t="s">
        <v>4079</v>
      </c>
      <c r="B48" s="832" t="s">
        <v>4015</v>
      </c>
      <c r="C48" s="832" t="s">
        <v>3970</v>
      </c>
      <c r="D48" s="832" t="s">
        <v>3995</v>
      </c>
      <c r="E48" s="832" t="s">
        <v>3996</v>
      </c>
      <c r="F48" s="849"/>
      <c r="G48" s="849"/>
      <c r="H48" s="849"/>
      <c r="I48" s="849"/>
      <c r="J48" s="849">
        <v>1</v>
      </c>
      <c r="K48" s="849">
        <v>355</v>
      </c>
      <c r="L48" s="849">
        <v>1</v>
      </c>
      <c r="M48" s="849">
        <v>355</v>
      </c>
      <c r="N48" s="849"/>
      <c r="O48" s="849"/>
      <c r="P48" s="837"/>
      <c r="Q48" s="850"/>
    </row>
    <row r="49" spans="1:17" ht="14.4" customHeight="1" x14ac:dyDescent="0.3">
      <c r="A49" s="831" t="s">
        <v>4080</v>
      </c>
      <c r="B49" s="832" t="s">
        <v>4015</v>
      </c>
      <c r="C49" s="832" t="s">
        <v>3970</v>
      </c>
      <c r="D49" s="832" t="s">
        <v>3971</v>
      </c>
      <c r="E49" s="832" t="s">
        <v>3972</v>
      </c>
      <c r="F49" s="849"/>
      <c r="G49" s="849"/>
      <c r="H49" s="849"/>
      <c r="I49" s="849"/>
      <c r="J49" s="849"/>
      <c r="K49" s="849"/>
      <c r="L49" s="849"/>
      <c r="M49" s="849"/>
      <c r="N49" s="849">
        <v>1</v>
      </c>
      <c r="O49" s="849">
        <v>38</v>
      </c>
      <c r="P49" s="837"/>
      <c r="Q49" s="850">
        <v>38</v>
      </c>
    </row>
    <row r="50" spans="1:17" ht="14.4" customHeight="1" x14ac:dyDescent="0.3">
      <c r="A50" s="831" t="s">
        <v>4080</v>
      </c>
      <c r="B50" s="832" t="s">
        <v>4015</v>
      </c>
      <c r="C50" s="832" t="s">
        <v>3970</v>
      </c>
      <c r="D50" s="832" t="s">
        <v>3995</v>
      </c>
      <c r="E50" s="832" t="s">
        <v>3996</v>
      </c>
      <c r="F50" s="849">
        <v>2</v>
      </c>
      <c r="G50" s="849">
        <v>710</v>
      </c>
      <c r="H50" s="849">
        <v>0.66666666666666663</v>
      </c>
      <c r="I50" s="849">
        <v>355</v>
      </c>
      <c r="J50" s="849">
        <v>3</v>
      </c>
      <c r="K50" s="849">
        <v>1065</v>
      </c>
      <c r="L50" s="849">
        <v>1</v>
      </c>
      <c r="M50" s="849">
        <v>355</v>
      </c>
      <c r="N50" s="849"/>
      <c r="O50" s="849"/>
      <c r="P50" s="837"/>
      <c r="Q50" s="850"/>
    </row>
    <row r="51" spans="1:17" ht="14.4" customHeight="1" x14ac:dyDescent="0.3">
      <c r="A51" s="831" t="s">
        <v>565</v>
      </c>
      <c r="B51" s="832" t="s">
        <v>3974</v>
      </c>
      <c r="C51" s="832" t="s">
        <v>3970</v>
      </c>
      <c r="D51" s="832" t="s">
        <v>3971</v>
      </c>
      <c r="E51" s="832" t="s">
        <v>3972</v>
      </c>
      <c r="F51" s="849"/>
      <c r="G51" s="849"/>
      <c r="H51" s="849"/>
      <c r="I51" s="849"/>
      <c r="J51" s="849"/>
      <c r="K51" s="849"/>
      <c r="L51" s="849"/>
      <c r="M51" s="849"/>
      <c r="N51" s="849">
        <v>1</v>
      </c>
      <c r="O51" s="849">
        <v>38</v>
      </c>
      <c r="P51" s="837"/>
      <c r="Q51" s="850">
        <v>38</v>
      </c>
    </row>
    <row r="52" spans="1:17" ht="14.4" customHeight="1" x14ac:dyDescent="0.3">
      <c r="A52" s="831" t="s">
        <v>565</v>
      </c>
      <c r="B52" s="832" t="s">
        <v>4015</v>
      </c>
      <c r="C52" s="832" t="s">
        <v>3970</v>
      </c>
      <c r="D52" s="832" t="s">
        <v>3971</v>
      </c>
      <c r="E52" s="832" t="s">
        <v>3972</v>
      </c>
      <c r="F52" s="849"/>
      <c r="G52" s="849"/>
      <c r="H52" s="849"/>
      <c r="I52" s="849"/>
      <c r="J52" s="849">
        <v>1</v>
      </c>
      <c r="K52" s="849">
        <v>37</v>
      </c>
      <c r="L52" s="849">
        <v>1</v>
      </c>
      <c r="M52" s="849">
        <v>37</v>
      </c>
      <c r="N52" s="849">
        <v>5</v>
      </c>
      <c r="O52" s="849">
        <v>190</v>
      </c>
      <c r="P52" s="837">
        <v>5.1351351351351351</v>
      </c>
      <c r="Q52" s="850">
        <v>38</v>
      </c>
    </row>
    <row r="53" spans="1:17" ht="14.4" customHeight="1" x14ac:dyDescent="0.3">
      <c r="A53" s="831" t="s">
        <v>565</v>
      </c>
      <c r="B53" s="832" t="s">
        <v>4081</v>
      </c>
      <c r="C53" s="832" t="s">
        <v>3975</v>
      </c>
      <c r="D53" s="832" t="s">
        <v>4082</v>
      </c>
      <c r="E53" s="832" t="s">
        <v>4083</v>
      </c>
      <c r="F53" s="849">
        <v>51</v>
      </c>
      <c r="G53" s="849">
        <v>2546.4299999999998</v>
      </c>
      <c r="H53" s="849"/>
      <c r="I53" s="849">
        <v>49.93</v>
      </c>
      <c r="J53" s="849"/>
      <c r="K53" s="849"/>
      <c r="L53" s="849"/>
      <c r="M53" s="849"/>
      <c r="N53" s="849"/>
      <c r="O53" s="849"/>
      <c r="P53" s="837"/>
      <c r="Q53" s="850"/>
    </row>
    <row r="54" spans="1:17" ht="14.4" customHeight="1" x14ac:dyDescent="0.3">
      <c r="A54" s="831" t="s">
        <v>565</v>
      </c>
      <c r="B54" s="832" t="s">
        <v>4081</v>
      </c>
      <c r="C54" s="832" t="s">
        <v>3975</v>
      </c>
      <c r="D54" s="832" t="s">
        <v>4084</v>
      </c>
      <c r="E54" s="832" t="s">
        <v>2441</v>
      </c>
      <c r="F54" s="849"/>
      <c r="G54" s="849"/>
      <c r="H54" s="849"/>
      <c r="I54" s="849"/>
      <c r="J54" s="849">
        <v>19.2</v>
      </c>
      <c r="K54" s="849">
        <v>8471.9499999999989</v>
      </c>
      <c r="L54" s="849">
        <v>1</v>
      </c>
      <c r="M54" s="849">
        <v>441.24739583333331</v>
      </c>
      <c r="N54" s="849"/>
      <c r="O54" s="849"/>
      <c r="P54" s="837"/>
      <c r="Q54" s="850"/>
    </row>
    <row r="55" spans="1:17" ht="14.4" customHeight="1" x14ac:dyDescent="0.3">
      <c r="A55" s="831" t="s">
        <v>565</v>
      </c>
      <c r="B55" s="832" t="s">
        <v>4081</v>
      </c>
      <c r="C55" s="832" t="s">
        <v>3975</v>
      </c>
      <c r="D55" s="832" t="s">
        <v>4085</v>
      </c>
      <c r="E55" s="832" t="s">
        <v>680</v>
      </c>
      <c r="F55" s="849"/>
      <c r="G55" s="849"/>
      <c r="H55" s="849"/>
      <c r="I55" s="849"/>
      <c r="J55" s="849">
        <v>22</v>
      </c>
      <c r="K55" s="849">
        <v>6849.48</v>
      </c>
      <c r="L55" s="849">
        <v>1</v>
      </c>
      <c r="M55" s="849">
        <v>311.33999999999997</v>
      </c>
      <c r="N55" s="849">
        <v>0.8</v>
      </c>
      <c r="O55" s="849">
        <v>249.08</v>
      </c>
      <c r="P55" s="837">
        <v>3.6364804335511605E-2</v>
      </c>
      <c r="Q55" s="850">
        <v>311.35000000000002</v>
      </c>
    </row>
    <row r="56" spans="1:17" ht="14.4" customHeight="1" x14ac:dyDescent="0.3">
      <c r="A56" s="831" t="s">
        <v>565</v>
      </c>
      <c r="B56" s="832" t="s">
        <v>4081</v>
      </c>
      <c r="C56" s="832" t="s">
        <v>3975</v>
      </c>
      <c r="D56" s="832" t="s">
        <v>4086</v>
      </c>
      <c r="E56" s="832" t="s">
        <v>1786</v>
      </c>
      <c r="F56" s="849">
        <v>37</v>
      </c>
      <c r="G56" s="849">
        <v>2160.8000000000002</v>
      </c>
      <c r="H56" s="849">
        <v>0.54411764705882359</v>
      </c>
      <c r="I56" s="849">
        <v>58.400000000000006</v>
      </c>
      <c r="J56" s="849">
        <v>68</v>
      </c>
      <c r="K56" s="849">
        <v>3971.2</v>
      </c>
      <c r="L56" s="849">
        <v>1</v>
      </c>
      <c r="M56" s="849">
        <v>58.4</v>
      </c>
      <c r="N56" s="849">
        <v>7</v>
      </c>
      <c r="O56" s="849">
        <v>189.56</v>
      </c>
      <c r="P56" s="837">
        <v>4.7733682514101532E-2</v>
      </c>
      <c r="Q56" s="850">
        <v>27.080000000000002</v>
      </c>
    </row>
    <row r="57" spans="1:17" ht="14.4" customHeight="1" x14ac:dyDescent="0.3">
      <c r="A57" s="831" t="s">
        <v>565</v>
      </c>
      <c r="B57" s="832" t="s">
        <v>4081</v>
      </c>
      <c r="C57" s="832" t="s">
        <v>3975</v>
      </c>
      <c r="D57" s="832" t="s">
        <v>4087</v>
      </c>
      <c r="E57" s="832" t="s">
        <v>4088</v>
      </c>
      <c r="F57" s="849">
        <v>6</v>
      </c>
      <c r="G57" s="849">
        <v>4153.58</v>
      </c>
      <c r="H57" s="849">
        <v>0.84506864588165398</v>
      </c>
      <c r="I57" s="849">
        <v>692.26333333333332</v>
      </c>
      <c r="J57" s="849">
        <v>7.1</v>
      </c>
      <c r="K57" s="849">
        <v>4915.08</v>
      </c>
      <c r="L57" s="849">
        <v>1</v>
      </c>
      <c r="M57" s="849">
        <v>692.26478873239444</v>
      </c>
      <c r="N57" s="849"/>
      <c r="O57" s="849"/>
      <c r="P57" s="837"/>
      <c r="Q57" s="850"/>
    </row>
    <row r="58" spans="1:17" ht="14.4" customHeight="1" x14ac:dyDescent="0.3">
      <c r="A58" s="831" t="s">
        <v>565</v>
      </c>
      <c r="B58" s="832" t="s">
        <v>4081</v>
      </c>
      <c r="C58" s="832" t="s">
        <v>3975</v>
      </c>
      <c r="D58" s="832" t="s">
        <v>4089</v>
      </c>
      <c r="E58" s="832" t="s">
        <v>4090</v>
      </c>
      <c r="F58" s="849"/>
      <c r="G58" s="849"/>
      <c r="H58" s="849"/>
      <c r="I58" s="849"/>
      <c r="J58" s="849">
        <v>4.5999999999999996</v>
      </c>
      <c r="K58" s="849">
        <v>55261.64</v>
      </c>
      <c r="L58" s="849">
        <v>1</v>
      </c>
      <c r="M58" s="849">
        <v>12013.400000000001</v>
      </c>
      <c r="N58" s="849"/>
      <c r="O58" s="849"/>
      <c r="P58" s="837"/>
      <c r="Q58" s="850"/>
    </row>
    <row r="59" spans="1:17" ht="14.4" customHeight="1" x14ac:dyDescent="0.3">
      <c r="A59" s="831" t="s">
        <v>565</v>
      </c>
      <c r="B59" s="832" t="s">
        <v>4081</v>
      </c>
      <c r="C59" s="832" t="s">
        <v>3975</v>
      </c>
      <c r="D59" s="832" t="s">
        <v>4091</v>
      </c>
      <c r="E59" s="832" t="s">
        <v>4092</v>
      </c>
      <c r="F59" s="849"/>
      <c r="G59" s="849"/>
      <c r="H59" s="849"/>
      <c r="I59" s="849"/>
      <c r="J59" s="849">
        <v>1.2</v>
      </c>
      <c r="K59" s="849">
        <v>470.16</v>
      </c>
      <c r="L59" s="849">
        <v>1</v>
      </c>
      <c r="M59" s="849">
        <v>391.8</v>
      </c>
      <c r="N59" s="849">
        <v>3.4</v>
      </c>
      <c r="O59" s="849">
        <v>836.21</v>
      </c>
      <c r="P59" s="837">
        <v>1.7785647439169645</v>
      </c>
      <c r="Q59" s="850">
        <v>245.94411764705885</v>
      </c>
    </row>
    <row r="60" spans="1:17" ht="14.4" customHeight="1" x14ac:dyDescent="0.3">
      <c r="A60" s="831" t="s">
        <v>565</v>
      </c>
      <c r="B60" s="832" t="s">
        <v>4081</v>
      </c>
      <c r="C60" s="832" t="s">
        <v>3975</v>
      </c>
      <c r="D60" s="832" t="s">
        <v>4093</v>
      </c>
      <c r="E60" s="832" t="s">
        <v>4094</v>
      </c>
      <c r="F60" s="849">
        <v>14</v>
      </c>
      <c r="G60" s="849">
        <v>1081.08</v>
      </c>
      <c r="H60" s="849">
        <v>0.4375</v>
      </c>
      <c r="I60" s="849">
        <v>77.22</v>
      </c>
      <c r="J60" s="849">
        <v>32</v>
      </c>
      <c r="K60" s="849">
        <v>2471.04</v>
      </c>
      <c r="L60" s="849">
        <v>1</v>
      </c>
      <c r="M60" s="849">
        <v>77.22</v>
      </c>
      <c r="N60" s="849">
        <v>18</v>
      </c>
      <c r="O60" s="849">
        <v>1346.58</v>
      </c>
      <c r="P60" s="837">
        <v>0.54494463869463872</v>
      </c>
      <c r="Q60" s="850">
        <v>74.81</v>
      </c>
    </row>
    <row r="61" spans="1:17" ht="14.4" customHeight="1" x14ac:dyDescent="0.3">
      <c r="A61" s="831" t="s">
        <v>565</v>
      </c>
      <c r="B61" s="832" t="s">
        <v>4081</v>
      </c>
      <c r="C61" s="832" t="s">
        <v>3975</v>
      </c>
      <c r="D61" s="832" t="s">
        <v>4095</v>
      </c>
      <c r="E61" s="832" t="s">
        <v>4096</v>
      </c>
      <c r="F61" s="849">
        <v>85</v>
      </c>
      <c r="G61" s="849">
        <v>23095.95</v>
      </c>
      <c r="H61" s="849">
        <v>1.2463231068350955</v>
      </c>
      <c r="I61" s="849">
        <v>271.71705882352944</v>
      </c>
      <c r="J61" s="849">
        <v>68.2</v>
      </c>
      <c r="K61" s="849">
        <v>18531.27</v>
      </c>
      <c r="L61" s="849">
        <v>1</v>
      </c>
      <c r="M61" s="849">
        <v>271.71950146627563</v>
      </c>
      <c r="N61" s="849">
        <v>67.399999999999991</v>
      </c>
      <c r="O61" s="849">
        <v>12672.45</v>
      </c>
      <c r="P61" s="837">
        <v>0.68384142047468954</v>
      </c>
      <c r="Q61" s="850">
        <v>188.01854599406531</v>
      </c>
    </row>
    <row r="62" spans="1:17" ht="14.4" customHeight="1" x14ac:dyDescent="0.3">
      <c r="A62" s="831" t="s">
        <v>565</v>
      </c>
      <c r="B62" s="832" t="s">
        <v>4081</v>
      </c>
      <c r="C62" s="832" t="s">
        <v>3975</v>
      </c>
      <c r="D62" s="832" t="s">
        <v>4097</v>
      </c>
      <c r="E62" s="832" t="s">
        <v>4098</v>
      </c>
      <c r="F62" s="849"/>
      <c r="G62" s="849"/>
      <c r="H62" s="849"/>
      <c r="I62" s="849"/>
      <c r="J62" s="849"/>
      <c r="K62" s="849"/>
      <c r="L62" s="849"/>
      <c r="M62" s="849"/>
      <c r="N62" s="849">
        <v>13</v>
      </c>
      <c r="O62" s="849">
        <v>854.75</v>
      </c>
      <c r="P62" s="837"/>
      <c r="Q62" s="850">
        <v>65.75</v>
      </c>
    </row>
    <row r="63" spans="1:17" ht="14.4" customHeight="1" x14ac:dyDescent="0.3">
      <c r="A63" s="831" t="s">
        <v>565</v>
      </c>
      <c r="B63" s="832" t="s">
        <v>4081</v>
      </c>
      <c r="C63" s="832" t="s">
        <v>3975</v>
      </c>
      <c r="D63" s="832" t="s">
        <v>4099</v>
      </c>
      <c r="E63" s="832" t="s">
        <v>4100</v>
      </c>
      <c r="F63" s="849">
        <v>1.2</v>
      </c>
      <c r="G63" s="849">
        <v>515.04</v>
      </c>
      <c r="H63" s="849">
        <v>1.3333333333333333</v>
      </c>
      <c r="I63" s="849">
        <v>429.2</v>
      </c>
      <c r="J63" s="849">
        <v>0.9</v>
      </c>
      <c r="K63" s="849">
        <v>386.28</v>
      </c>
      <c r="L63" s="849">
        <v>1</v>
      </c>
      <c r="M63" s="849">
        <v>429.19999999999993</v>
      </c>
      <c r="N63" s="849"/>
      <c r="O63" s="849"/>
      <c r="P63" s="837"/>
      <c r="Q63" s="850"/>
    </row>
    <row r="64" spans="1:17" ht="14.4" customHeight="1" x14ac:dyDescent="0.3">
      <c r="A64" s="831" t="s">
        <v>565</v>
      </c>
      <c r="B64" s="832" t="s">
        <v>4081</v>
      </c>
      <c r="C64" s="832" t="s">
        <v>3975</v>
      </c>
      <c r="D64" s="832" t="s">
        <v>4101</v>
      </c>
      <c r="E64" s="832" t="s">
        <v>4102</v>
      </c>
      <c r="F64" s="849">
        <v>96</v>
      </c>
      <c r="G64" s="849">
        <v>6147.5</v>
      </c>
      <c r="H64" s="849">
        <v>0.56324155939346743</v>
      </c>
      <c r="I64" s="849">
        <v>64.036458333333329</v>
      </c>
      <c r="J64" s="849">
        <v>166</v>
      </c>
      <c r="K64" s="849">
        <v>10914.5</v>
      </c>
      <c r="L64" s="849">
        <v>1</v>
      </c>
      <c r="M64" s="849">
        <v>65.75</v>
      </c>
      <c r="N64" s="849"/>
      <c r="O64" s="849"/>
      <c r="P64" s="837"/>
      <c r="Q64" s="850"/>
    </row>
    <row r="65" spans="1:17" ht="14.4" customHeight="1" x14ac:dyDescent="0.3">
      <c r="A65" s="831" t="s">
        <v>565</v>
      </c>
      <c r="B65" s="832" t="s">
        <v>4081</v>
      </c>
      <c r="C65" s="832" t="s">
        <v>3975</v>
      </c>
      <c r="D65" s="832" t="s">
        <v>4103</v>
      </c>
      <c r="E65" s="832" t="s">
        <v>4104</v>
      </c>
      <c r="F65" s="849">
        <v>17.400000000000002</v>
      </c>
      <c r="G65" s="849">
        <v>1371.3999999999999</v>
      </c>
      <c r="H65" s="849">
        <v>1.933728144388043</v>
      </c>
      <c r="I65" s="849">
        <v>78.816091954022966</v>
      </c>
      <c r="J65" s="849">
        <v>9</v>
      </c>
      <c r="K65" s="849">
        <v>709.19999999999993</v>
      </c>
      <c r="L65" s="849">
        <v>1</v>
      </c>
      <c r="M65" s="849">
        <v>78.8</v>
      </c>
      <c r="N65" s="849">
        <v>8.1</v>
      </c>
      <c r="O65" s="849">
        <v>490.45000000000005</v>
      </c>
      <c r="P65" s="837">
        <v>0.69155386350817838</v>
      </c>
      <c r="Q65" s="850">
        <v>60.549382716049394</v>
      </c>
    </row>
    <row r="66" spans="1:17" ht="14.4" customHeight="1" x14ac:dyDescent="0.3">
      <c r="A66" s="831" t="s">
        <v>565</v>
      </c>
      <c r="B66" s="832" t="s">
        <v>4081</v>
      </c>
      <c r="C66" s="832" t="s">
        <v>3975</v>
      </c>
      <c r="D66" s="832" t="s">
        <v>4105</v>
      </c>
      <c r="E66" s="832" t="s">
        <v>4106</v>
      </c>
      <c r="F66" s="849">
        <v>25</v>
      </c>
      <c r="G66" s="849">
        <v>1103.25</v>
      </c>
      <c r="H66" s="849">
        <v>8.3333333333333339</v>
      </c>
      <c r="I66" s="849">
        <v>44.13</v>
      </c>
      <c r="J66" s="849">
        <v>3</v>
      </c>
      <c r="K66" s="849">
        <v>132.38999999999999</v>
      </c>
      <c r="L66" s="849">
        <v>1</v>
      </c>
      <c r="M66" s="849">
        <v>44.129999999999995</v>
      </c>
      <c r="N66" s="849"/>
      <c r="O66" s="849"/>
      <c r="P66" s="837"/>
      <c r="Q66" s="850"/>
    </row>
    <row r="67" spans="1:17" ht="14.4" customHeight="1" x14ac:dyDescent="0.3">
      <c r="A67" s="831" t="s">
        <v>565</v>
      </c>
      <c r="B67" s="832" t="s">
        <v>4081</v>
      </c>
      <c r="C67" s="832" t="s">
        <v>3975</v>
      </c>
      <c r="D67" s="832" t="s">
        <v>4107</v>
      </c>
      <c r="E67" s="832" t="s">
        <v>4108</v>
      </c>
      <c r="F67" s="849">
        <v>4.25</v>
      </c>
      <c r="G67" s="849">
        <v>3252.1</v>
      </c>
      <c r="H67" s="849">
        <v>2.0238095238095237</v>
      </c>
      <c r="I67" s="849">
        <v>765.19999999999993</v>
      </c>
      <c r="J67" s="849">
        <v>2.0999999999999996</v>
      </c>
      <c r="K67" s="849">
        <v>1606.92</v>
      </c>
      <c r="L67" s="849">
        <v>1</v>
      </c>
      <c r="M67" s="849">
        <v>765.20000000000016</v>
      </c>
      <c r="N67" s="849">
        <v>1.5</v>
      </c>
      <c r="O67" s="849">
        <v>1041.6300000000001</v>
      </c>
      <c r="P67" s="837">
        <v>0.64821521917705927</v>
      </c>
      <c r="Q67" s="850">
        <v>694.42000000000007</v>
      </c>
    </row>
    <row r="68" spans="1:17" ht="14.4" customHeight="1" x14ac:dyDescent="0.3">
      <c r="A68" s="831" t="s">
        <v>565</v>
      </c>
      <c r="B68" s="832" t="s">
        <v>4081</v>
      </c>
      <c r="C68" s="832" t="s">
        <v>3975</v>
      </c>
      <c r="D68" s="832" t="s">
        <v>4109</v>
      </c>
      <c r="E68" s="832" t="s">
        <v>4108</v>
      </c>
      <c r="F68" s="849"/>
      <c r="G68" s="849"/>
      <c r="H68" s="849"/>
      <c r="I68" s="849"/>
      <c r="J68" s="849">
        <v>0.85</v>
      </c>
      <c r="K68" s="849">
        <v>314.09999999999997</v>
      </c>
      <c r="L68" s="849">
        <v>1</v>
      </c>
      <c r="M68" s="849">
        <v>369.52941176470586</v>
      </c>
      <c r="N68" s="849"/>
      <c r="O68" s="849"/>
      <c r="P68" s="837"/>
      <c r="Q68" s="850"/>
    </row>
    <row r="69" spans="1:17" ht="14.4" customHeight="1" x14ac:dyDescent="0.3">
      <c r="A69" s="831" t="s">
        <v>565</v>
      </c>
      <c r="B69" s="832" t="s">
        <v>4081</v>
      </c>
      <c r="C69" s="832" t="s">
        <v>3975</v>
      </c>
      <c r="D69" s="832" t="s">
        <v>4110</v>
      </c>
      <c r="E69" s="832" t="s">
        <v>4111</v>
      </c>
      <c r="F69" s="849">
        <v>2.2999999999999998</v>
      </c>
      <c r="G69" s="849">
        <v>1379.54</v>
      </c>
      <c r="H69" s="849">
        <v>0.53488372093023262</v>
      </c>
      <c r="I69" s="849">
        <v>599.80000000000007</v>
      </c>
      <c r="J69" s="849">
        <v>4.3</v>
      </c>
      <c r="K69" s="849">
        <v>2579.14</v>
      </c>
      <c r="L69" s="849">
        <v>1</v>
      </c>
      <c r="M69" s="849">
        <v>599.79999999999995</v>
      </c>
      <c r="N69" s="849"/>
      <c r="O69" s="849"/>
      <c r="P69" s="837"/>
      <c r="Q69" s="850"/>
    </row>
    <row r="70" spans="1:17" ht="14.4" customHeight="1" x14ac:dyDescent="0.3">
      <c r="A70" s="831" t="s">
        <v>565</v>
      </c>
      <c r="B70" s="832" t="s">
        <v>4081</v>
      </c>
      <c r="C70" s="832" t="s">
        <v>3975</v>
      </c>
      <c r="D70" s="832" t="s">
        <v>4112</v>
      </c>
      <c r="E70" s="832" t="s">
        <v>4111</v>
      </c>
      <c r="F70" s="849">
        <v>0.8</v>
      </c>
      <c r="G70" s="849">
        <v>639.79</v>
      </c>
      <c r="H70" s="849">
        <v>0.49998437035995064</v>
      </c>
      <c r="I70" s="849">
        <v>799.73749999999995</v>
      </c>
      <c r="J70" s="849">
        <v>1.6</v>
      </c>
      <c r="K70" s="849">
        <v>1279.6199999999999</v>
      </c>
      <c r="L70" s="849">
        <v>1</v>
      </c>
      <c r="M70" s="849">
        <v>799.76249999999993</v>
      </c>
      <c r="N70" s="849"/>
      <c r="O70" s="849"/>
      <c r="P70" s="837"/>
      <c r="Q70" s="850"/>
    </row>
    <row r="71" spans="1:17" ht="14.4" customHeight="1" x14ac:dyDescent="0.3">
      <c r="A71" s="831" t="s">
        <v>565</v>
      </c>
      <c r="B71" s="832" t="s">
        <v>4081</v>
      </c>
      <c r="C71" s="832" t="s">
        <v>3975</v>
      </c>
      <c r="D71" s="832" t="s">
        <v>4113</v>
      </c>
      <c r="E71" s="832" t="s">
        <v>4114</v>
      </c>
      <c r="F71" s="849">
        <v>38</v>
      </c>
      <c r="G71" s="849">
        <v>3514.6199999999994</v>
      </c>
      <c r="H71" s="849">
        <v>7.5999999999999988</v>
      </c>
      <c r="I71" s="849">
        <v>92.489999999999981</v>
      </c>
      <c r="J71" s="849">
        <v>5</v>
      </c>
      <c r="K71" s="849">
        <v>462.45</v>
      </c>
      <c r="L71" s="849">
        <v>1</v>
      </c>
      <c r="M71" s="849">
        <v>92.49</v>
      </c>
      <c r="N71" s="849"/>
      <c r="O71" s="849"/>
      <c r="P71" s="837"/>
      <c r="Q71" s="850"/>
    </row>
    <row r="72" spans="1:17" ht="14.4" customHeight="1" x14ac:dyDescent="0.3">
      <c r="A72" s="831" t="s">
        <v>565</v>
      </c>
      <c r="B72" s="832" t="s">
        <v>4081</v>
      </c>
      <c r="C72" s="832" t="s">
        <v>3975</v>
      </c>
      <c r="D72" s="832" t="s">
        <v>4115</v>
      </c>
      <c r="E72" s="832" t="s">
        <v>1453</v>
      </c>
      <c r="F72" s="849"/>
      <c r="G72" s="849"/>
      <c r="H72" s="849"/>
      <c r="I72" s="849"/>
      <c r="J72" s="849">
        <v>0.3</v>
      </c>
      <c r="K72" s="849">
        <v>489.57</v>
      </c>
      <c r="L72" s="849">
        <v>1</v>
      </c>
      <c r="M72" s="849">
        <v>1631.9</v>
      </c>
      <c r="N72" s="849">
        <v>3.2</v>
      </c>
      <c r="O72" s="849">
        <v>5222.04</v>
      </c>
      <c r="P72" s="837">
        <v>10.666584962313868</v>
      </c>
      <c r="Q72" s="850">
        <v>1631.8874999999998</v>
      </c>
    </row>
    <row r="73" spans="1:17" ht="14.4" customHeight="1" x14ac:dyDescent="0.3">
      <c r="A73" s="831" t="s">
        <v>565</v>
      </c>
      <c r="B73" s="832" t="s">
        <v>4081</v>
      </c>
      <c r="C73" s="832" t="s">
        <v>3975</v>
      </c>
      <c r="D73" s="832" t="s">
        <v>4116</v>
      </c>
      <c r="E73" s="832" t="s">
        <v>4117</v>
      </c>
      <c r="F73" s="849"/>
      <c r="G73" s="849"/>
      <c r="H73" s="849"/>
      <c r="I73" s="849"/>
      <c r="J73" s="849"/>
      <c r="K73" s="849"/>
      <c r="L73" s="849"/>
      <c r="M73" s="849"/>
      <c r="N73" s="849">
        <v>2</v>
      </c>
      <c r="O73" s="849">
        <v>4696.22</v>
      </c>
      <c r="P73" s="837"/>
      <c r="Q73" s="850">
        <v>2348.11</v>
      </c>
    </row>
    <row r="74" spans="1:17" ht="14.4" customHeight="1" x14ac:dyDescent="0.3">
      <c r="A74" s="831" t="s">
        <v>565</v>
      </c>
      <c r="B74" s="832" t="s">
        <v>4081</v>
      </c>
      <c r="C74" s="832" t="s">
        <v>3975</v>
      </c>
      <c r="D74" s="832" t="s">
        <v>4118</v>
      </c>
      <c r="E74" s="832" t="s">
        <v>4119</v>
      </c>
      <c r="F74" s="849">
        <v>3.5</v>
      </c>
      <c r="G74" s="849">
        <v>1371.3</v>
      </c>
      <c r="H74" s="849"/>
      <c r="I74" s="849">
        <v>391.8</v>
      </c>
      <c r="J74" s="849"/>
      <c r="K74" s="849"/>
      <c r="L74" s="849"/>
      <c r="M74" s="849"/>
      <c r="N74" s="849"/>
      <c r="O74" s="849"/>
      <c r="P74" s="837"/>
      <c r="Q74" s="850"/>
    </row>
    <row r="75" spans="1:17" ht="14.4" customHeight="1" x14ac:dyDescent="0.3">
      <c r="A75" s="831" t="s">
        <v>565</v>
      </c>
      <c r="B75" s="832" t="s">
        <v>4081</v>
      </c>
      <c r="C75" s="832" t="s">
        <v>3975</v>
      </c>
      <c r="D75" s="832" t="s">
        <v>4120</v>
      </c>
      <c r="E75" s="832" t="s">
        <v>4121</v>
      </c>
      <c r="F75" s="849">
        <v>8</v>
      </c>
      <c r="G75" s="849">
        <v>876.8</v>
      </c>
      <c r="H75" s="849">
        <v>0.34782608695652167</v>
      </c>
      <c r="I75" s="849">
        <v>109.6</v>
      </c>
      <c r="J75" s="849">
        <v>23</v>
      </c>
      <c r="K75" s="849">
        <v>2520.8000000000002</v>
      </c>
      <c r="L75" s="849">
        <v>1</v>
      </c>
      <c r="M75" s="849">
        <v>109.60000000000001</v>
      </c>
      <c r="N75" s="849"/>
      <c r="O75" s="849"/>
      <c r="P75" s="837"/>
      <c r="Q75" s="850"/>
    </row>
    <row r="76" spans="1:17" ht="14.4" customHeight="1" x14ac:dyDescent="0.3">
      <c r="A76" s="831" t="s">
        <v>565</v>
      </c>
      <c r="B76" s="832" t="s">
        <v>4081</v>
      </c>
      <c r="C76" s="832" t="s">
        <v>3975</v>
      </c>
      <c r="D76" s="832" t="s">
        <v>4122</v>
      </c>
      <c r="E76" s="832" t="s">
        <v>4121</v>
      </c>
      <c r="F76" s="849">
        <v>25</v>
      </c>
      <c r="G76" s="849">
        <v>5480</v>
      </c>
      <c r="H76" s="849"/>
      <c r="I76" s="849">
        <v>219.2</v>
      </c>
      <c r="J76" s="849"/>
      <c r="K76" s="849"/>
      <c r="L76" s="849"/>
      <c r="M76" s="849"/>
      <c r="N76" s="849"/>
      <c r="O76" s="849"/>
      <c r="P76" s="837"/>
      <c r="Q76" s="850"/>
    </row>
    <row r="77" spans="1:17" ht="14.4" customHeight="1" x14ac:dyDescent="0.3">
      <c r="A77" s="831" t="s">
        <v>565</v>
      </c>
      <c r="B77" s="832" t="s">
        <v>4081</v>
      </c>
      <c r="C77" s="832" t="s">
        <v>3975</v>
      </c>
      <c r="D77" s="832" t="s">
        <v>4123</v>
      </c>
      <c r="E77" s="832" t="s">
        <v>4124</v>
      </c>
      <c r="F77" s="849">
        <v>8.3999999999999986</v>
      </c>
      <c r="G77" s="849">
        <v>6485.9900000000007</v>
      </c>
      <c r="H77" s="849">
        <v>1.1666561740597579</v>
      </c>
      <c r="I77" s="849">
        <v>772.14166666666688</v>
      </c>
      <c r="J77" s="849">
        <v>7.2</v>
      </c>
      <c r="K77" s="849">
        <v>5559.4699999999993</v>
      </c>
      <c r="L77" s="849">
        <v>1</v>
      </c>
      <c r="M77" s="849">
        <v>772.14861111111099</v>
      </c>
      <c r="N77" s="849">
        <v>4.8</v>
      </c>
      <c r="O77" s="849">
        <v>1530.17</v>
      </c>
      <c r="P77" s="837">
        <v>0.27523666824355564</v>
      </c>
      <c r="Q77" s="850">
        <v>318.78541666666672</v>
      </c>
    </row>
    <row r="78" spans="1:17" ht="14.4" customHeight="1" x14ac:dyDescent="0.3">
      <c r="A78" s="831" t="s">
        <v>565</v>
      </c>
      <c r="B78" s="832" t="s">
        <v>4081</v>
      </c>
      <c r="C78" s="832" t="s">
        <v>3975</v>
      </c>
      <c r="D78" s="832" t="s">
        <v>4125</v>
      </c>
      <c r="E78" s="832" t="s">
        <v>2142</v>
      </c>
      <c r="F78" s="849">
        <v>0.79999999999999993</v>
      </c>
      <c r="G78" s="849">
        <v>310.69</v>
      </c>
      <c r="H78" s="849">
        <v>0.24019884496741328</v>
      </c>
      <c r="I78" s="849">
        <v>388.36250000000001</v>
      </c>
      <c r="J78" s="849">
        <v>3.2</v>
      </c>
      <c r="K78" s="849">
        <v>1293.4699999999998</v>
      </c>
      <c r="L78" s="849">
        <v>1</v>
      </c>
      <c r="M78" s="849">
        <v>404.20937499999991</v>
      </c>
      <c r="N78" s="849"/>
      <c r="O78" s="849"/>
      <c r="P78" s="837"/>
      <c r="Q78" s="850"/>
    </row>
    <row r="79" spans="1:17" ht="14.4" customHeight="1" x14ac:dyDescent="0.3">
      <c r="A79" s="831" t="s">
        <v>565</v>
      </c>
      <c r="B79" s="832" t="s">
        <v>4081</v>
      </c>
      <c r="C79" s="832" t="s">
        <v>3975</v>
      </c>
      <c r="D79" s="832" t="s">
        <v>4126</v>
      </c>
      <c r="E79" s="832" t="s">
        <v>2136</v>
      </c>
      <c r="F79" s="849">
        <v>46</v>
      </c>
      <c r="G79" s="849">
        <v>10083.200000000001</v>
      </c>
      <c r="H79" s="849">
        <v>1.6428571428571428</v>
      </c>
      <c r="I79" s="849">
        <v>219.20000000000002</v>
      </c>
      <c r="J79" s="849">
        <v>28</v>
      </c>
      <c r="K79" s="849">
        <v>6137.6</v>
      </c>
      <c r="L79" s="849">
        <v>1</v>
      </c>
      <c r="M79" s="849">
        <v>219.20000000000002</v>
      </c>
      <c r="N79" s="849">
        <v>7</v>
      </c>
      <c r="O79" s="849">
        <v>370.16</v>
      </c>
      <c r="P79" s="837">
        <v>6.0310218978102188E-2</v>
      </c>
      <c r="Q79" s="850">
        <v>52.88</v>
      </c>
    </row>
    <row r="80" spans="1:17" ht="14.4" customHeight="1" x14ac:dyDescent="0.3">
      <c r="A80" s="831" t="s">
        <v>565</v>
      </c>
      <c r="B80" s="832" t="s">
        <v>4081</v>
      </c>
      <c r="C80" s="832" t="s">
        <v>3975</v>
      </c>
      <c r="D80" s="832" t="s">
        <v>4127</v>
      </c>
      <c r="E80" s="832" t="s">
        <v>2120</v>
      </c>
      <c r="F80" s="849">
        <v>24</v>
      </c>
      <c r="G80" s="849">
        <v>1578</v>
      </c>
      <c r="H80" s="849">
        <v>4</v>
      </c>
      <c r="I80" s="849">
        <v>65.75</v>
      </c>
      <c r="J80" s="849">
        <v>6</v>
      </c>
      <c r="K80" s="849">
        <v>394.5</v>
      </c>
      <c r="L80" s="849">
        <v>1</v>
      </c>
      <c r="M80" s="849">
        <v>65.75</v>
      </c>
      <c r="N80" s="849">
        <v>2</v>
      </c>
      <c r="O80" s="849">
        <v>54.28</v>
      </c>
      <c r="P80" s="837">
        <v>0.13759188846641318</v>
      </c>
      <c r="Q80" s="850">
        <v>27.14</v>
      </c>
    </row>
    <row r="81" spans="1:17" ht="14.4" customHeight="1" x14ac:dyDescent="0.3">
      <c r="A81" s="831" t="s">
        <v>565</v>
      </c>
      <c r="B81" s="832" t="s">
        <v>4081</v>
      </c>
      <c r="C81" s="832" t="s">
        <v>3975</v>
      </c>
      <c r="D81" s="832" t="s">
        <v>4128</v>
      </c>
      <c r="E81" s="832" t="s">
        <v>4092</v>
      </c>
      <c r="F81" s="849"/>
      <c r="G81" s="849"/>
      <c r="H81" s="849"/>
      <c r="I81" s="849"/>
      <c r="J81" s="849">
        <v>0.9</v>
      </c>
      <c r="K81" s="849">
        <v>176.31</v>
      </c>
      <c r="L81" s="849">
        <v>1</v>
      </c>
      <c r="M81" s="849">
        <v>195.9</v>
      </c>
      <c r="N81" s="849">
        <v>3.1</v>
      </c>
      <c r="O81" s="849">
        <v>445.35999999999996</v>
      </c>
      <c r="P81" s="837">
        <v>2.5260053315183479</v>
      </c>
      <c r="Q81" s="850">
        <v>143.66451612903225</v>
      </c>
    </row>
    <row r="82" spans="1:17" ht="14.4" customHeight="1" x14ac:dyDescent="0.3">
      <c r="A82" s="831" t="s">
        <v>565</v>
      </c>
      <c r="B82" s="832" t="s">
        <v>4081</v>
      </c>
      <c r="C82" s="832" t="s">
        <v>3975</v>
      </c>
      <c r="D82" s="832" t="s">
        <v>4129</v>
      </c>
      <c r="E82" s="832" t="s">
        <v>2111</v>
      </c>
      <c r="F82" s="849">
        <v>8.6</v>
      </c>
      <c r="G82" s="849">
        <v>18280.16</v>
      </c>
      <c r="H82" s="849">
        <v>0.19861431870669746</v>
      </c>
      <c r="I82" s="849">
        <v>2125.6</v>
      </c>
      <c r="J82" s="849">
        <v>43.300000000000004</v>
      </c>
      <c r="K82" s="849">
        <v>92038.48</v>
      </c>
      <c r="L82" s="849">
        <v>1</v>
      </c>
      <c r="M82" s="849">
        <v>2125.6</v>
      </c>
      <c r="N82" s="849">
        <v>9.6</v>
      </c>
      <c r="O82" s="849">
        <v>6403.8</v>
      </c>
      <c r="P82" s="837">
        <v>6.9577420226844253E-2</v>
      </c>
      <c r="Q82" s="850">
        <v>667.0625</v>
      </c>
    </row>
    <row r="83" spans="1:17" ht="14.4" customHeight="1" x14ac:dyDescent="0.3">
      <c r="A83" s="831" t="s">
        <v>565</v>
      </c>
      <c r="B83" s="832" t="s">
        <v>4081</v>
      </c>
      <c r="C83" s="832" t="s">
        <v>3975</v>
      </c>
      <c r="D83" s="832" t="s">
        <v>4130</v>
      </c>
      <c r="E83" s="832" t="s">
        <v>2124</v>
      </c>
      <c r="F83" s="849"/>
      <c r="G83" s="849"/>
      <c r="H83" s="849"/>
      <c r="I83" s="849"/>
      <c r="J83" s="849"/>
      <c r="K83" s="849"/>
      <c r="L83" s="849"/>
      <c r="M83" s="849"/>
      <c r="N83" s="849">
        <v>21.8</v>
      </c>
      <c r="O83" s="849">
        <v>24339.7</v>
      </c>
      <c r="P83" s="837"/>
      <c r="Q83" s="850">
        <v>1116.5</v>
      </c>
    </row>
    <row r="84" spans="1:17" ht="14.4" customHeight="1" x14ac:dyDescent="0.3">
      <c r="A84" s="831" t="s">
        <v>565</v>
      </c>
      <c r="B84" s="832" t="s">
        <v>4081</v>
      </c>
      <c r="C84" s="832" t="s">
        <v>3975</v>
      </c>
      <c r="D84" s="832" t="s">
        <v>4131</v>
      </c>
      <c r="E84" s="832" t="s">
        <v>2130</v>
      </c>
      <c r="F84" s="849">
        <v>6.5</v>
      </c>
      <c r="G84" s="849">
        <v>2602.6</v>
      </c>
      <c r="H84" s="849"/>
      <c r="I84" s="849">
        <v>400.4</v>
      </c>
      <c r="J84" s="849"/>
      <c r="K84" s="849"/>
      <c r="L84" s="849"/>
      <c r="M84" s="849"/>
      <c r="N84" s="849"/>
      <c r="O84" s="849"/>
      <c r="P84" s="837"/>
      <c r="Q84" s="850"/>
    </row>
    <row r="85" spans="1:17" ht="14.4" customHeight="1" x14ac:dyDescent="0.3">
      <c r="A85" s="831" t="s">
        <v>565</v>
      </c>
      <c r="B85" s="832" t="s">
        <v>4081</v>
      </c>
      <c r="C85" s="832" t="s">
        <v>3975</v>
      </c>
      <c r="D85" s="832" t="s">
        <v>4132</v>
      </c>
      <c r="E85" s="832" t="s">
        <v>2130</v>
      </c>
      <c r="F85" s="849"/>
      <c r="G85" s="849"/>
      <c r="H85" s="849"/>
      <c r="I85" s="849"/>
      <c r="J85" s="849">
        <v>2.1</v>
      </c>
      <c r="K85" s="849">
        <v>1681.68</v>
      </c>
      <c r="L85" s="849">
        <v>1</v>
      </c>
      <c r="M85" s="849">
        <v>800.8</v>
      </c>
      <c r="N85" s="849">
        <v>6.9</v>
      </c>
      <c r="O85" s="849">
        <v>1814.01</v>
      </c>
      <c r="P85" s="837">
        <v>1.0786891679748822</v>
      </c>
      <c r="Q85" s="850">
        <v>262.89999999999998</v>
      </c>
    </row>
    <row r="86" spans="1:17" ht="14.4" customHeight="1" x14ac:dyDescent="0.3">
      <c r="A86" s="831" t="s">
        <v>565</v>
      </c>
      <c r="B86" s="832" t="s">
        <v>4081</v>
      </c>
      <c r="C86" s="832" t="s">
        <v>3975</v>
      </c>
      <c r="D86" s="832" t="s">
        <v>4133</v>
      </c>
      <c r="E86" s="832" t="s">
        <v>2136</v>
      </c>
      <c r="F86" s="849">
        <v>15</v>
      </c>
      <c r="G86" s="849">
        <v>2137.56</v>
      </c>
      <c r="H86" s="849">
        <v>0.10598670480593447</v>
      </c>
      <c r="I86" s="849">
        <v>142.50399999999999</v>
      </c>
      <c r="J86" s="849">
        <v>161.5</v>
      </c>
      <c r="K86" s="849">
        <v>20168.190000000002</v>
      </c>
      <c r="L86" s="849">
        <v>1</v>
      </c>
      <c r="M86" s="849">
        <v>124.88043343653253</v>
      </c>
      <c r="N86" s="849">
        <v>245.25</v>
      </c>
      <c r="O86" s="849">
        <v>10398.99</v>
      </c>
      <c r="P86" s="837">
        <v>0.51561344870313097</v>
      </c>
      <c r="Q86" s="850">
        <v>42.401590214067276</v>
      </c>
    </row>
    <row r="87" spans="1:17" ht="14.4" customHeight="1" x14ac:dyDescent="0.3">
      <c r="A87" s="831" t="s">
        <v>565</v>
      </c>
      <c r="B87" s="832" t="s">
        <v>4081</v>
      </c>
      <c r="C87" s="832" t="s">
        <v>3975</v>
      </c>
      <c r="D87" s="832" t="s">
        <v>4134</v>
      </c>
      <c r="E87" s="832" t="s">
        <v>2437</v>
      </c>
      <c r="F87" s="849">
        <v>0.9</v>
      </c>
      <c r="G87" s="849">
        <v>710.83999999999992</v>
      </c>
      <c r="H87" s="849">
        <v>0.15254044519217769</v>
      </c>
      <c r="I87" s="849">
        <v>789.82222222222208</v>
      </c>
      <c r="J87" s="849">
        <v>5.9</v>
      </c>
      <c r="K87" s="849">
        <v>4660.01</v>
      </c>
      <c r="L87" s="849">
        <v>1</v>
      </c>
      <c r="M87" s="849">
        <v>789.83220338983051</v>
      </c>
      <c r="N87" s="849">
        <v>1.3</v>
      </c>
      <c r="O87" s="849">
        <v>729.95</v>
      </c>
      <c r="P87" s="837">
        <v>0.15664129476117003</v>
      </c>
      <c r="Q87" s="850">
        <v>561.5</v>
      </c>
    </row>
    <row r="88" spans="1:17" ht="14.4" customHeight="1" x14ac:dyDescent="0.3">
      <c r="A88" s="831" t="s">
        <v>565</v>
      </c>
      <c r="B88" s="832" t="s">
        <v>4081</v>
      </c>
      <c r="C88" s="832" t="s">
        <v>3975</v>
      </c>
      <c r="D88" s="832" t="s">
        <v>4135</v>
      </c>
      <c r="E88" s="832" t="s">
        <v>2127</v>
      </c>
      <c r="F88" s="849">
        <v>1.4</v>
      </c>
      <c r="G88" s="849">
        <v>2284.59</v>
      </c>
      <c r="H88" s="849">
        <v>0.6666618031988002</v>
      </c>
      <c r="I88" s="849">
        <v>1631.8500000000001</v>
      </c>
      <c r="J88" s="849">
        <v>2.1</v>
      </c>
      <c r="K88" s="849">
        <v>3426.91</v>
      </c>
      <c r="L88" s="849">
        <v>1</v>
      </c>
      <c r="M88" s="849">
        <v>1631.8619047619047</v>
      </c>
      <c r="N88" s="849"/>
      <c r="O88" s="849"/>
      <c r="P88" s="837"/>
      <c r="Q88" s="850"/>
    </row>
    <row r="89" spans="1:17" ht="14.4" customHeight="1" x14ac:dyDescent="0.3">
      <c r="A89" s="831" t="s">
        <v>565</v>
      </c>
      <c r="B89" s="832" t="s">
        <v>4081</v>
      </c>
      <c r="C89" s="832" t="s">
        <v>3975</v>
      </c>
      <c r="D89" s="832" t="s">
        <v>4136</v>
      </c>
      <c r="E89" s="832" t="s">
        <v>2127</v>
      </c>
      <c r="F89" s="849">
        <v>43.2</v>
      </c>
      <c r="G89" s="849">
        <v>140993.5</v>
      </c>
      <c r="H89" s="849">
        <v>0.95363780897767614</v>
      </c>
      <c r="I89" s="849">
        <v>3263.7384259259256</v>
      </c>
      <c r="J89" s="849">
        <v>45.3</v>
      </c>
      <c r="K89" s="849">
        <v>147848.06</v>
      </c>
      <c r="L89" s="849">
        <v>1</v>
      </c>
      <c r="M89" s="849">
        <v>3263.7540838852101</v>
      </c>
      <c r="N89" s="849">
        <v>9.8000000000000007</v>
      </c>
      <c r="O89" s="849">
        <v>9857.52</v>
      </c>
      <c r="P89" s="837">
        <v>6.6673313129708978E-2</v>
      </c>
      <c r="Q89" s="850">
        <v>1005.869387755102</v>
      </c>
    </row>
    <row r="90" spans="1:17" ht="14.4" customHeight="1" x14ac:dyDescent="0.3">
      <c r="A90" s="831" t="s">
        <v>565</v>
      </c>
      <c r="B90" s="832" t="s">
        <v>4081</v>
      </c>
      <c r="C90" s="832" t="s">
        <v>3975</v>
      </c>
      <c r="D90" s="832" t="s">
        <v>4137</v>
      </c>
      <c r="E90" s="832" t="s">
        <v>4102</v>
      </c>
      <c r="F90" s="849">
        <v>2</v>
      </c>
      <c r="G90" s="849">
        <v>1183.4000000000001</v>
      </c>
      <c r="H90" s="849"/>
      <c r="I90" s="849">
        <v>591.70000000000005</v>
      </c>
      <c r="J90" s="849"/>
      <c r="K90" s="849"/>
      <c r="L90" s="849"/>
      <c r="M90" s="849"/>
      <c r="N90" s="849">
        <v>3.05</v>
      </c>
      <c r="O90" s="849">
        <v>1804.68</v>
      </c>
      <c r="P90" s="837"/>
      <c r="Q90" s="850">
        <v>591.69836065573782</v>
      </c>
    </row>
    <row r="91" spans="1:17" ht="14.4" customHeight="1" x14ac:dyDescent="0.3">
      <c r="A91" s="831" t="s">
        <v>565</v>
      </c>
      <c r="B91" s="832" t="s">
        <v>4081</v>
      </c>
      <c r="C91" s="832" t="s">
        <v>3975</v>
      </c>
      <c r="D91" s="832" t="s">
        <v>4138</v>
      </c>
      <c r="E91" s="832" t="s">
        <v>4139</v>
      </c>
      <c r="F91" s="849"/>
      <c r="G91" s="849"/>
      <c r="H91" s="849"/>
      <c r="I91" s="849"/>
      <c r="J91" s="849">
        <v>10</v>
      </c>
      <c r="K91" s="849">
        <v>924.9</v>
      </c>
      <c r="L91" s="849">
        <v>1</v>
      </c>
      <c r="M91" s="849">
        <v>92.49</v>
      </c>
      <c r="N91" s="849"/>
      <c r="O91" s="849"/>
      <c r="P91" s="837"/>
      <c r="Q91" s="850"/>
    </row>
    <row r="92" spans="1:17" ht="14.4" customHeight="1" x14ac:dyDescent="0.3">
      <c r="A92" s="831" t="s">
        <v>565</v>
      </c>
      <c r="B92" s="832" t="s">
        <v>4081</v>
      </c>
      <c r="C92" s="832" t="s">
        <v>3975</v>
      </c>
      <c r="D92" s="832" t="s">
        <v>4140</v>
      </c>
      <c r="E92" s="832" t="s">
        <v>4094</v>
      </c>
      <c r="F92" s="849"/>
      <c r="G92" s="849"/>
      <c r="H92" s="849"/>
      <c r="I92" s="849"/>
      <c r="J92" s="849">
        <v>0.4</v>
      </c>
      <c r="K92" s="849">
        <v>308.88</v>
      </c>
      <c r="L92" s="849">
        <v>1</v>
      </c>
      <c r="M92" s="849">
        <v>772.19999999999993</v>
      </c>
      <c r="N92" s="849"/>
      <c r="O92" s="849"/>
      <c r="P92" s="837"/>
      <c r="Q92" s="850"/>
    </row>
    <row r="93" spans="1:17" ht="14.4" customHeight="1" x14ac:dyDescent="0.3">
      <c r="A93" s="831" t="s">
        <v>565</v>
      </c>
      <c r="B93" s="832" t="s">
        <v>4081</v>
      </c>
      <c r="C93" s="832" t="s">
        <v>3975</v>
      </c>
      <c r="D93" s="832" t="s">
        <v>4141</v>
      </c>
      <c r="E93" s="832" t="s">
        <v>4139</v>
      </c>
      <c r="F93" s="849"/>
      <c r="G93" s="849"/>
      <c r="H93" s="849"/>
      <c r="I93" s="849"/>
      <c r="J93" s="849"/>
      <c r="K93" s="849"/>
      <c r="L93" s="849"/>
      <c r="M93" s="849"/>
      <c r="N93" s="849">
        <v>1</v>
      </c>
      <c r="O93" s="849">
        <v>99.9</v>
      </c>
      <c r="P93" s="837"/>
      <c r="Q93" s="850">
        <v>99.9</v>
      </c>
    </row>
    <row r="94" spans="1:17" ht="14.4" customHeight="1" x14ac:dyDescent="0.3">
      <c r="A94" s="831" t="s">
        <v>565</v>
      </c>
      <c r="B94" s="832" t="s">
        <v>4081</v>
      </c>
      <c r="C94" s="832" t="s">
        <v>3975</v>
      </c>
      <c r="D94" s="832" t="s">
        <v>4142</v>
      </c>
      <c r="E94" s="832" t="s">
        <v>4117</v>
      </c>
      <c r="F94" s="849"/>
      <c r="G94" s="849"/>
      <c r="H94" s="849"/>
      <c r="I94" s="849"/>
      <c r="J94" s="849"/>
      <c r="K94" s="849"/>
      <c r="L94" s="849"/>
      <c r="M94" s="849"/>
      <c r="N94" s="849">
        <v>0</v>
      </c>
      <c r="O94" s="849">
        <v>0</v>
      </c>
      <c r="P94" s="837"/>
      <c r="Q94" s="850"/>
    </row>
    <row r="95" spans="1:17" ht="14.4" customHeight="1" x14ac:dyDescent="0.3">
      <c r="A95" s="831" t="s">
        <v>565</v>
      </c>
      <c r="B95" s="832" t="s">
        <v>4081</v>
      </c>
      <c r="C95" s="832" t="s">
        <v>3975</v>
      </c>
      <c r="D95" s="832" t="s">
        <v>4143</v>
      </c>
      <c r="E95" s="832" t="s">
        <v>2130</v>
      </c>
      <c r="F95" s="849"/>
      <c r="G95" s="849"/>
      <c r="H95" s="849"/>
      <c r="I95" s="849"/>
      <c r="J95" s="849"/>
      <c r="K95" s="849"/>
      <c r="L95" s="849"/>
      <c r="M95" s="849"/>
      <c r="N95" s="849">
        <v>7.9</v>
      </c>
      <c r="O95" s="849">
        <v>12790.89</v>
      </c>
      <c r="P95" s="837"/>
      <c r="Q95" s="850">
        <v>1619.1</v>
      </c>
    </row>
    <row r="96" spans="1:17" ht="14.4" customHeight="1" x14ac:dyDescent="0.3">
      <c r="A96" s="831" t="s">
        <v>565</v>
      </c>
      <c r="B96" s="832" t="s">
        <v>4081</v>
      </c>
      <c r="C96" s="832" t="s">
        <v>3975</v>
      </c>
      <c r="D96" s="832" t="s">
        <v>4144</v>
      </c>
      <c r="E96" s="832" t="s">
        <v>2145</v>
      </c>
      <c r="F96" s="849"/>
      <c r="G96" s="849"/>
      <c r="H96" s="849"/>
      <c r="I96" s="849"/>
      <c r="J96" s="849"/>
      <c r="K96" s="849"/>
      <c r="L96" s="849"/>
      <c r="M96" s="849"/>
      <c r="N96" s="849">
        <v>1</v>
      </c>
      <c r="O96" s="849">
        <v>2113.8000000000002</v>
      </c>
      <c r="P96" s="837"/>
      <c r="Q96" s="850">
        <v>2113.8000000000002</v>
      </c>
    </row>
    <row r="97" spans="1:17" ht="14.4" customHeight="1" x14ac:dyDescent="0.3">
      <c r="A97" s="831" t="s">
        <v>565</v>
      </c>
      <c r="B97" s="832" t="s">
        <v>4081</v>
      </c>
      <c r="C97" s="832" t="s">
        <v>4145</v>
      </c>
      <c r="D97" s="832" t="s">
        <v>4146</v>
      </c>
      <c r="E97" s="832" t="s">
        <v>4147</v>
      </c>
      <c r="F97" s="849">
        <v>17</v>
      </c>
      <c r="G97" s="849">
        <v>36712.69</v>
      </c>
      <c r="H97" s="849">
        <v>1.2142857142857142</v>
      </c>
      <c r="I97" s="849">
        <v>2159.5700000000002</v>
      </c>
      <c r="J97" s="849">
        <v>14</v>
      </c>
      <c r="K97" s="849">
        <v>30233.980000000003</v>
      </c>
      <c r="L97" s="849">
        <v>1</v>
      </c>
      <c r="M97" s="849">
        <v>2159.5700000000002</v>
      </c>
      <c r="N97" s="849">
        <v>6</v>
      </c>
      <c r="O97" s="849">
        <v>13093.52</v>
      </c>
      <c r="P97" s="837">
        <v>0.43307298609048489</v>
      </c>
      <c r="Q97" s="850">
        <v>2182.2533333333336</v>
      </c>
    </row>
    <row r="98" spans="1:17" ht="14.4" customHeight="1" x14ac:dyDescent="0.3">
      <c r="A98" s="831" t="s">
        <v>565</v>
      </c>
      <c r="B98" s="832" t="s">
        <v>4081</v>
      </c>
      <c r="C98" s="832" t="s">
        <v>4145</v>
      </c>
      <c r="D98" s="832" t="s">
        <v>4148</v>
      </c>
      <c r="E98" s="832" t="s">
        <v>4149</v>
      </c>
      <c r="F98" s="849">
        <v>3</v>
      </c>
      <c r="G98" s="849">
        <v>7923.45</v>
      </c>
      <c r="H98" s="849">
        <v>0.6</v>
      </c>
      <c r="I98" s="849">
        <v>2641.15</v>
      </c>
      <c r="J98" s="849">
        <v>5</v>
      </c>
      <c r="K98" s="849">
        <v>13205.75</v>
      </c>
      <c r="L98" s="849">
        <v>1</v>
      </c>
      <c r="M98" s="849">
        <v>2641.15</v>
      </c>
      <c r="N98" s="849">
        <v>7</v>
      </c>
      <c r="O98" s="849">
        <v>18692.38</v>
      </c>
      <c r="P98" s="837">
        <v>1.4154728054067358</v>
      </c>
      <c r="Q98" s="850">
        <v>2670.34</v>
      </c>
    </row>
    <row r="99" spans="1:17" ht="14.4" customHeight="1" x14ac:dyDescent="0.3">
      <c r="A99" s="831" t="s">
        <v>565</v>
      </c>
      <c r="B99" s="832" t="s">
        <v>4081</v>
      </c>
      <c r="C99" s="832" t="s">
        <v>4145</v>
      </c>
      <c r="D99" s="832" t="s">
        <v>4150</v>
      </c>
      <c r="E99" s="832" t="s">
        <v>4151</v>
      </c>
      <c r="F99" s="849">
        <v>2</v>
      </c>
      <c r="G99" s="849">
        <v>2423.2199999999998</v>
      </c>
      <c r="H99" s="849">
        <v>1</v>
      </c>
      <c r="I99" s="849">
        <v>1211.6099999999999</v>
      </c>
      <c r="J99" s="849">
        <v>2</v>
      </c>
      <c r="K99" s="849">
        <v>2423.2199999999998</v>
      </c>
      <c r="L99" s="849">
        <v>1</v>
      </c>
      <c r="M99" s="849">
        <v>1211.6099999999999</v>
      </c>
      <c r="N99" s="849"/>
      <c r="O99" s="849"/>
      <c r="P99" s="837"/>
      <c r="Q99" s="850"/>
    </row>
    <row r="100" spans="1:17" ht="14.4" customHeight="1" x14ac:dyDescent="0.3">
      <c r="A100" s="831" t="s">
        <v>565</v>
      </c>
      <c r="B100" s="832" t="s">
        <v>4081</v>
      </c>
      <c r="C100" s="832" t="s">
        <v>4152</v>
      </c>
      <c r="D100" s="832" t="s">
        <v>4153</v>
      </c>
      <c r="E100" s="832" t="s">
        <v>4154</v>
      </c>
      <c r="F100" s="849"/>
      <c r="G100" s="849"/>
      <c r="H100" s="849"/>
      <c r="I100" s="849"/>
      <c r="J100" s="849">
        <v>0.1</v>
      </c>
      <c r="K100" s="849">
        <v>25.2</v>
      </c>
      <c r="L100" s="849">
        <v>1</v>
      </c>
      <c r="M100" s="849">
        <v>251.99999999999997</v>
      </c>
      <c r="N100" s="849"/>
      <c r="O100" s="849"/>
      <c r="P100" s="837"/>
      <c r="Q100" s="850"/>
    </row>
    <row r="101" spans="1:17" ht="14.4" customHeight="1" x14ac:dyDescent="0.3">
      <c r="A101" s="831" t="s">
        <v>565</v>
      </c>
      <c r="B101" s="832" t="s">
        <v>4081</v>
      </c>
      <c r="C101" s="832" t="s">
        <v>4152</v>
      </c>
      <c r="D101" s="832" t="s">
        <v>4155</v>
      </c>
      <c r="E101" s="832" t="s">
        <v>4154</v>
      </c>
      <c r="F101" s="849"/>
      <c r="G101" s="849"/>
      <c r="H101" s="849"/>
      <c r="I101" s="849"/>
      <c r="J101" s="849">
        <v>1</v>
      </c>
      <c r="K101" s="849">
        <v>1848.87</v>
      </c>
      <c r="L101" s="849">
        <v>1</v>
      </c>
      <c r="M101" s="849">
        <v>1848.87</v>
      </c>
      <c r="N101" s="849"/>
      <c r="O101" s="849"/>
      <c r="P101" s="837"/>
      <c r="Q101" s="850"/>
    </row>
    <row r="102" spans="1:17" ht="14.4" customHeight="1" x14ac:dyDescent="0.3">
      <c r="A102" s="831" t="s">
        <v>565</v>
      </c>
      <c r="B102" s="832" t="s">
        <v>4081</v>
      </c>
      <c r="C102" s="832" t="s">
        <v>3970</v>
      </c>
      <c r="D102" s="832" t="s">
        <v>4156</v>
      </c>
      <c r="E102" s="832" t="s">
        <v>4157</v>
      </c>
      <c r="F102" s="849">
        <v>5344</v>
      </c>
      <c r="G102" s="849">
        <v>5924429</v>
      </c>
      <c r="H102" s="849">
        <v>1.0027964213389917</v>
      </c>
      <c r="I102" s="849">
        <v>1108.6132110778442</v>
      </c>
      <c r="J102" s="849">
        <v>5382</v>
      </c>
      <c r="K102" s="849">
        <v>5907908</v>
      </c>
      <c r="L102" s="849">
        <v>1</v>
      </c>
      <c r="M102" s="849">
        <v>1097.7160906726124</v>
      </c>
      <c r="N102" s="849">
        <v>3579</v>
      </c>
      <c r="O102" s="849">
        <v>3884139</v>
      </c>
      <c r="P102" s="837">
        <v>0.6574474416324696</v>
      </c>
      <c r="Q102" s="850">
        <v>1085.2581726739313</v>
      </c>
    </row>
    <row r="103" spans="1:17" ht="14.4" customHeight="1" x14ac:dyDescent="0.3">
      <c r="A103" s="831" t="s">
        <v>565</v>
      </c>
      <c r="B103" s="832" t="s">
        <v>4081</v>
      </c>
      <c r="C103" s="832" t="s">
        <v>3970</v>
      </c>
      <c r="D103" s="832" t="s">
        <v>4024</v>
      </c>
      <c r="E103" s="832" t="s">
        <v>4025</v>
      </c>
      <c r="F103" s="849">
        <v>21</v>
      </c>
      <c r="G103" s="849">
        <v>4116</v>
      </c>
      <c r="H103" s="849">
        <v>1</v>
      </c>
      <c r="I103" s="849">
        <v>196</v>
      </c>
      <c r="J103" s="849">
        <v>21</v>
      </c>
      <c r="K103" s="849">
        <v>4116</v>
      </c>
      <c r="L103" s="849">
        <v>1</v>
      </c>
      <c r="M103" s="849">
        <v>196</v>
      </c>
      <c r="N103" s="849">
        <v>13</v>
      </c>
      <c r="O103" s="849">
        <v>2587</v>
      </c>
      <c r="P103" s="837">
        <v>0.62852283770651118</v>
      </c>
      <c r="Q103" s="850">
        <v>199</v>
      </c>
    </row>
    <row r="104" spans="1:17" ht="14.4" customHeight="1" x14ac:dyDescent="0.3">
      <c r="A104" s="831" t="s">
        <v>565</v>
      </c>
      <c r="B104" s="832" t="s">
        <v>4081</v>
      </c>
      <c r="C104" s="832" t="s">
        <v>3970</v>
      </c>
      <c r="D104" s="832" t="s">
        <v>4032</v>
      </c>
      <c r="E104" s="832" t="s">
        <v>4033</v>
      </c>
      <c r="F104" s="849">
        <v>323</v>
      </c>
      <c r="G104" s="849">
        <v>226423</v>
      </c>
      <c r="H104" s="849">
        <v>1.11231577913146</v>
      </c>
      <c r="I104" s="849">
        <v>701</v>
      </c>
      <c r="J104" s="849">
        <v>290</v>
      </c>
      <c r="K104" s="849">
        <v>203560</v>
      </c>
      <c r="L104" s="849">
        <v>1</v>
      </c>
      <c r="M104" s="849">
        <v>701.93103448275861</v>
      </c>
      <c r="N104" s="849">
        <v>175</v>
      </c>
      <c r="O104" s="849">
        <v>123645</v>
      </c>
      <c r="P104" s="837">
        <v>0.60741304775004912</v>
      </c>
      <c r="Q104" s="850">
        <v>706.54285714285709</v>
      </c>
    </row>
    <row r="105" spans="1:17" ht="14.4" customHeight="1" x14ac:dyDescent="0.3">
      <c r="A105" s="831" t="s">
        <v>565</v>
      </c>
      <c r="B105" s="832" t="s">
        <v>4081</v>
      </c>
      <c r="C105" s="832" t="s">
        <v>3970</v>
      </c>
      <c r="D105" s="832" t="s">
        <v>4034</v>
      </c>
      <c r="E105" s="832" t="s">
        <v>4035</v>
      </c>
      <c r="F105" s="849">
        <v>354</v>
      </c>
      <c r="G105" s="849">
        <v>157176</v>
      </c>
      <c r="H105" s="849">
        <v>1.0006939713625396</v>
      </c>
      <c r="I105" s="849">
        <v>444</v>
      </c>
      <c r="J105" s="849">
        <v>353</v>
      </c>
      <c r="K105" s="849">
        <v>157067</v>
      </c>
      <c r="L105" s="849">
        <v>1</v>
      </c>
      <c r="M105" s="849">
        <v>444.94900849858357</v>
      </c>
      <c r="N105" s="849">
        <v>169</v>
      </c>
      <c r="O105" s="849">
        <v>75980</v>
      </c>
      <c r="P105" s="837">
        <v>0.48374260665830504</v>
      </c>
      <c r="Q105" s="850">
        <v>449.58579881656806</v>
      </c>
    </row>
    <row r="106" spans="1:17" ht="14.4" customHeight="1" x14ac:dyDescent="0.3">
      <c r="A106" s="831" t="s">
        <v>565</v>
      </c>
      <c r="B106" s="832" t="s">
        <v>4081</v>
      </c>
      <c r="C106" s="832" t="s">
        <v>3970</v>
      </c>
      <c r="D106" s="832" t="s">
        <v>4036</v>
      </c>
      <c r="E106" s="832" t="s">
        <v>4037</v>
      </c>
      <c r="F106" s="849">
        <v>316</v>
      </c>
      <c r="G106" s="849">
        <v>70452</v>
      </c>
      <c r="H106" s="849">
        <v>1.0819460654831379</v>
      </c>
      <c r="I106" s="849">
        <v>222.9493670886076</v>
      </c>
      <c r="J106" s="849">
        <v>292</v>
      </c>
      <c r="K106" s="849">
        <v>65116</v>
      </c>
      <c r="L106" s="849">
        <v>1</v>
      </c>
      <c r="M106" s="849">
        <v>223</v>
      </c>
      <c r="N106" s="849">
        <v>179</v>
      </c>
      <c r="O106" s="849">
        <v>40409</v>
      </c>
      <c r="P106" s="837">
        <v>0.6205694452976227</v>
      </c>
      <c r="Q106" s="850">
        <v>225.7486033519553</v>
      </c>
    </row>
    <row r="107" spans="1:17" ht="14.4" customHeight="1" x14ac:dyDescent="0.3">
      <c r="A107" s="831" t="s">
        <v>565</v>
      </c>
      <c r="B107" s="832" t="s">
        <v>4081</v>
      </c>
      <c r="C107" s="832" t="s">
        <v>3970</v>
      </c>
      <c r="D107" s="832" t="s">
        <v>4158</v>
      </c>
      <c r="E107" s="832" t="s">
        <v>4159</v>
      </c>
      <c r="F107" s="849">
        <v>0</v>
      </c>
      <c r="G107" s="849">
        <v>0</v>
      </c>
      <c r="H107" s="849"/>
      <c r="I107" s="849"/>
      <c r="J107" s="849">
        <v>0</v>
      </c>
      <c r="K107" s="849">
        <v>0</v>
      </c>
      <c r="L107" s="849"/>
      <c r="M107" s="849"/>
      <c r="N107" s="849">
        <v>0</v>
      </c>
      <c r="O107" s="849">
        <v>0</v>
      </c>
      <c r="P107" s="837"/>
      <c r="Q107" s="850"/>
    </row>
    <row r="108" spans="1:17" ht="14.4" customHeight="1" x14ac:dyDescent="0.3">
      <c r="A108" s="831" t="s">
        <v>565</v>
      </c>
      <c r="B108" s="832" t="s">
        <v>4081</v>
      </c>
      <c r="C108" s="832" t="s">
        <v>3970</v>
      </c>
      <c r="D108" s="832" t="s">
        <v>4160</v>
      </c>
      <c r="E108" s="832" t="s">
        <v>4161</v>
      </c>
      <c r="F108" s="849">
        <v>213</v>
      </c>
      <c r="G108" s="849">
        <v>0</v>
      </c>
      <c r="H108" s="849"/>
      <c r="I108" s="849">
        <v>0</v>
      </c>
      <c r="J108" s="849">
        <v>191</v>
      </c>
      <c r="K108" s="849">
        <v>0</v>
      </c>
      <c r="L108" s="849"/>
      <c r="M108" s="849">
        <v>0</v>
      </c>
      <c r="N108" s="849">
        <v>29</v>
      </c>
      <c r="O108" s="849">
        <v>0</v>
      </c>
      <c r="P108" s="837"/>
      <c r="Q108" s="850">
        <v>0</v>
      </c>
    </row>
    <row r="109" spans="1:17" ht="14.4" customHeight="1" x14ac:dyDescent="0.3">
      <c r="A109" s="831" t="s">
        <v>565</v>
      </c>
      <c r="B109" s="832" t="s">
        <v>4081</v>
      </c>
      <c r="C109" s="832" t="s">
        <v>3970</v>
      </c>
      <c r="D109" s="832" t="s">
        <v>3995</v>
      </c>
      <c r="E109" s="832" t="s">
        <v>3996</v>
      </c>
      <c r="F109" s="849">
        <v>344</v>
      </c>
      <c r="G109" s="849">
        <v>122119</v>
      </c>
      <c r="H109" s="849">
        <v>1.0058397166625483</v>
      </c>
      <c r="I109" s="849">
        <v>354.99709302325579</v>
      </c>
      <c r="J109" s="849">
        <v>342</v>
      </c>
      <c r="K109" s="849">
        <v>121410</v>
      </c>
      <c r="L109" s="849">
        <v>1</v>
      </c>
      <c r="M109" s="849">
        <v>355</v>
      </c>
      <c r="N109" s="849">
        <v>195</v>
      </c>
      <c r="O109" s="849">
        <v>69810</v>
      </c>
      <c r="P109" s="837">
        <v>0.57499382258463061</v>
      </c>
      <c r="Q109" s="850">
        <v>358</v>
      </c>
    </row>
    <row r="110" spans="1:17" ht="14.4" customHeight="1" x14ac:dyDescent="0.3">
      <c r="A110" s="831" t="s">
        <v>565</v>
      </c>
      <c r="B110" s="832" t="s">
        <v>4081</v>
      </c>
      <c r="C110" s="832" t="s">
        <v>3970</v>
      </c>
      <c r="D110" s="832" t="s">
        <v>4162</v>
      </c>
      <c r="E110" s="832" t="s">
        <v>4163</v>
      </c>
      <c r="F110" s="849">
        <v>1</v>
      </c>
      <c r="G110" s="849">
        <v>0</v>
      </c>
      <c r="H110" s="849"/>
      <c r="I110" s="849">
        <v>0</v>
      </c>
      <c r="J110" s="849"/>
      <c r="K110" s="849"/>
      <c r="L110" s="849"/>
      <c r="M110" s="849"/>
      <c r="N110" s="849"/>
      <c r="O110" s="849"/>
      <c r="P110" s="837"/>
      <c r="Q110" s="850"/>
    </row>
    <row r="111" spans="1:17" ht="14.4" customHeight="1" x14ac:dyDescent="0.3">
      <c r="A111" s="831" t="s">
        <v>565</v>
      </c>
      <c r="B111" s="832" t="s">
        <v>4081</v>
      </c>
      <c r="C111" s="832" t="s">
        <v>3970</v>
      </c>
      <c r="D111" s="832" t="s">
        <v>4164</v>
      </c>
      <c r="E111" s="832" t="s">
        <v>4165</v>
      </c>
      <c r="F111" s="849"/>
      <c r="G111" s="849"/>
      <c r="H111" s="849"/>
      <c r="I111" s="849"/>
      <c r="J111" s="849">
        <v>2</v>
      </c>
      <c r="K111" s="849">
        <v>0</v>
      </c>
      <c r="L111" s="849"/>
      <c r="M111" s="849">
        <v>0</v>
      </c>
      <c r="N111" s="849">
        <v>3</v>
      </c>
      <c r="O111" s="849">
        <v>0</v>
      </c>
      <c r="P111" s="837"/>
      <c r="Q111" s="850">
        <v>0</v>
      </c>
    </row>
    <row r="112" spans="1:17" ht="14.4" customHeight="1" x14ac:dyDescent="0.3">
      <c r="A112" s="831" t="s">
        <v>565</v>
      </c>
      <c r="B112" s="832" t="s">
        <v>4081</v>
      </c>
      <c r="C112" s="832" t="s">
        <v>3970</v>
      </c>
      <c r="D112" s="832" t="s">
        <v>4166</v>
      </c>
      <c r="E112" s="832" t="s">
        <v>4167</v>
      </c>
      <c r="F112" s="849">
        <v>4</v>
      </c>
      <c r="G112" s="849">
        <v>940</v>
      </c>
      <c r="H112" s="849"/>
      <c r="I112" s="849">
        <v>235</v>
      </c>
      <c r="J112" s="849"/>
      <c r="K112" s="849"/>
      <c r="L112" s="849"/>
      <c r="M112" s="849"/>
      <c r="N112" s="849">
        <v>294</v>
      </c>
      <c r="O112" s="849">
        <v>69678</v>
      </c>
      <c r="P112" s="837"/>
      <c r="Q112" s="850">
        <v>237</v>
      </c>
    </row>
    <row r="113" spans="1:17" ht="14.4" customHeight="1" x14ac:dyDescent="0.3">
      <c r="A113" s="831" t="s">
        <v>565</v>
      </c>
      <c r="B113" s="832" t="s">
        <v>4168</v>
      </c>
      <c r="C113" s="832" t="s">
        <v>3970</v>
      </c>
      <c r="D113" s="832" t="s">
        <v>4169</v>
      </c>
      <c r="E113" s="832" t="s">
        <v>4170</v>
      </c>
      <c r="F113" s="849"/>
      <c r="G113" s="849"/>
      <c r="H113" s="849"/>
      <c r="I113" s="849"/>
      <c r="J113" s="849">
        <v>1</v>
      </c>
      <c r="K113" s="849">
        <v>2774</v>
      </c>
      <c r="L113" s="849">
        <v>1</v>
      </c>
      <c r="M113" s="849">
        <v>2774</v>
      </c>
      <c r="N113" s="849"/>
      <c r="O113" s="849"/>
      <c r="P113" s="837"/>
      <c r="Q113" s="850"/>
    </row>
    <row r="114" spans="1:17" ht="14.4" customHeight="1" x14ac:dyDescent="0.3">
      <c r="A114" s="831" t="s">
        <v>565</v>
      </c>
      <c r="B114" s="832" t="s">
        <v>4168</v>
      </c>
      <c r="C114" s="832" t="s">
        <v>3970</v>
      </c>
      <c r="D114" s="832" t="s">
        <v>4171</v>
      </c>
      <c r="E114" s="832" t="s">
        <v>4172</v>
      </c>
      <c r="F114" s="849"/>
      <c r="G114" s="849"/>
      <c r="H114" s="849"/>
      <c r="I114" s="849"/>
      <c r="J114" s="849"/>
      <c r="K114" s="849"/>
      <c r="L114" s="849"/>
      <c r="M114" s="849"/>
      <c r="N114" s="849">
        <v>0</v>
      </c>
      <c r="O114" s="849">
        <v>0</v>
      </c>
      <c r="P114" s="837"/>
      <c r="Q114" s="850"/>
    </row>
    <row r="115" spans="1:17" ht="14.4" customHeight="1" x14ac:dyDescent="0.3">
      <c r="A115" s="831" t="s">
        <v>565</v>
      </c>
      <c r="B115" s="832" t="s">
        <v>4168</v>
      </c>
      <c r="C115" s="832" t="s">
        <v>3970</v>
      </c>
      <c r="D115" s="832" t="s">
        <v>4173</v>
      </c>
      <c r="E115" s="832" t="s">
        <v>4174</v>
      </c>
      <c r="F115" s="849"/>
      <c r="G115" s="849"/>
      <c r="H115" s="849"/>
      <c r="I115" s="849"/>
      <c r="J115" s="849"/>
      <c r="K115" s="849"/>
      <c r="L115" s="849"/>
      <c r="M115" s="849"/>
      <c r="N115" s="849">
        <v>0</v>
      </c>
      <c r="O115" s="849">
        <v>0</v>
      </c>
      <c r="P115" s="837"/>
      <c r="Q115" s="850"/>
    </row>
    <row r="116" spans="1:17" ht="14.4" customHeight="1" x14ac:dyDescent="0.3">
      <c r="A116" s="831" t="s">
        <v>565</v>
      </c>
      <c r="B116" s="832" t="s">
        <v>4168</v>
      </c>
      <c r="C116" s="832" t="s">
        <v>3970</v>
      </c>
      <c r="D116" s="832" t="s">
        <v>4175</v>
      </c>
      <c r="E116" s="832" t="s">
        <v>4176</v>
      </c>
      <c r="F116" s="849"/>
      <c r="G116" s="849"/>
      <c r="H116" s="849"/>
      <c r="I116" s="849"/>
      <c r="J116" s="849"/>
      <c r="K116" s="849"/>
      <c r="L116" s="849"/>
      <c r="M116" s="849"/>
      <c r="N116" s="849">
        <v>0</v>
      </c>
      <c r="O116" s="849">
        <v>0</v>
      </c>
      <c r="P116" s="837"/>
      <c r="Q116" s="850"/>
    </row>
    <row r="117" spans="1:17" ht="14.4" customHeight="1" x14ac:dyDescent="0.3">
      <c r="A117" s="831" t="s">
        <v>565</v>
      </c>
      <c r="B117" s="832" t="s">
        <v>4168</v>
      </c>
      <c r="C117" s="832" t="s">
        <v>3970</v>
      </c>
      <c r="D117" s="832" t="s">
        <v>4177</v>
      </c>
      <c r="E117" s="832" t="s">
        <v>4178</v>
      </c>
      <c r="F117" s="849">
        <v>1</v>
      </c>
      <c r="G117" s="849">
        <v>4573</v>
      </c>
      <c r="H117" s="849"/>
      <c r="I117" s="849">
        <v>4573</v>
      </c>
      <c r="J117" s="849">
        <v>0</v>
      </c>
      <c r="K117" s="849">
        <v>0</v>
      </c>
      <c r="L117" s="849"/>
      <c r="M117" s="849"/>
      <c r="N117" s="849"/>
      <c r="O117" s="849"/>
      <c r="P117" s="837"/>
      <c r="Q117" s="850"/>
    </row>
    <row r="118" spans="1:17" ht="14.4" customHeight="1" x14ac:dyDescent="0.3">
      <c r="A118" s="831" t="s">
        <v>565</v>
      </c>
      <c r="B118" s="832" t="s">
        <v>4179</v>
      </c>
      <c r="C118" s="832" t="s">
        <v>3970</v>
      </c>
      <c r="D118" s="832" t="s">
        <v>4180</v>
      </c>
      <c r="E118" s="832" t="s">
        <v>4181</v>
      </c>
      <c r="F118" s="849"/>
      <c r="G118" s="849"/>
      <c r="H118" s="849"/>
      <c r="I118" s="849"/>
      <c r="J118" s="849">
        <v>1</v>
      </c>
      <c r="K118" s="849">
        <v>121</v>
      </c>
      <c r="L118" s="849">
        <v>1</v>
      </c>
      <c r="M118" s="849">
        <v>121</v>
      </c>
      <c r="N118" s="849"/>
      <c r="O118" s="849"/>
      <c r="P118" s="837"/>
      <c r="Q118" s="850"/>
    </row>
    <row r="119" spans="1:17" ht="14.4" customHeight="1" x14ac:dyDescent="0.3">
      <c r="A119" s="831" t="s">
        <v>565</v>
      </c>
      <c r="B119" s="832" t="s">
        <v>4179</v>
      </c>
      <c r="C119" s="832" t="s">
        <v>3970</v>
      </c>
      <c r="D119" s="832" t="s">
        <v>4182</v>
      </c>
      <c r="E119" s="832" t="s">
        <v>4183</v>
      </c>
      <c r="F119" s="849"/>
      <c r="G119" s="849"/>
      <c r="H119" s="849"/>
      <c r="I119" s="849"/>
      <c r="J119" s="849">
        <v>1</v>
      </c>
      <c r="K119" s="849">
        <v>1114</v>
      </c>
      <c r="L119" s="849">
        <v>1</v>
      </c>
      <c r="M119" s="849">
        <v>1114</v>
      </c>
      <c r="N119" s="849"/>
      <c r="O119" s="849"/>
      <c r="P119" s="837"/>
      <c r="Q119" s="850"/>
    </row>
    <row r="120" spans="1:17" ht="14.4" customHeight="1" x14ac:dyDescent="0.3">
      <c r="A120" s="831" t="s">
        <v>565</v>
      </c>
      <c r="B120" s="832" t="s">
        <v>4184</v>
      </c>
      <c r="C120" s="832" t="s">
        <v>3970</v>
      </c>
      <c r="D120" s="832" t="s">
        <v>4185</v>
      </c>
      <c r="E120" s="832" t="s">
        <v>4186</v>
      </c>
      <c r="F120" s="849"/>
      <c r="G120" s="849"/>
      <c r="H120" s="849"/>
      <c r="I120" s="849"/>
      <c r="J120" s="849"/>
      <c r="K120" s="849"/>
      <c r="L120" s="849"/>
      <c r="M120" s="849"/>
      <c r="N120" s="849">
        <v>0</v>
      </c>
      <c r="O120" s="849">
        <v>0</v>
      </c>
      <c r="P120" s="837"/>
      <c r="Q120" s="850"/>
    </row>
    <row r="121" spans="1:17" ht="14.4" customHeight="1" x14ac:dyDescent="0.3">
      <c r="A121" s="831" t="s">
        <v>565</v>
      </c>
      <c r="B121" s="832" t="s">
        <v>4184</v>
      </c>
      <c r="C121" s="832" t="s">
        <v>3970</v>
      </c>
      <c r="D121" s="832" t="s">
        <v>4187</v>
      </c>
      <c r="E121" s="832" t="s">
        <v>4188</v>
      </c>
      <c r="F121" s="849"/>
      <c r="G121" s="849"/>
      <c r="H121" s="849"/>
      <c r="I121" s="849"/>
      <c r="J121" s="849"/>
      <c r="K121" s="849"/>
      <c r="L121" s="849"/>
      <c r="M121" s="849"/>
      <c r="N121" s="849">
        <v>0</v>
      </c>
      <c r="O121" s="849">
        <v>0</v>
      </c>
      <c r="P121" s="837"/>
      <c r="Q121" s="850"/>
    </row>
    <row r="122" spans="1:17" ht="14.4" customHeight="1" x14ac:dyDescent="0.3">
      <c r="A122" s="831" t="s">
        <v>565</v>
      </c>
      <c r="B122" s="832" t="s">
        <v>4184</v>
      </c>
      <c r="C122" s="832" t="s">
        <v>3970</v>
      </c>
      <c r="D122" s="832" t="s">
        <v>4189</v>
      </c>
      <c r="E122" s="832" t="s">
        <v>4190</v>
      </c>
      <c r="F122" s="849"/>
      <c r="G122" s="849"/>
      <c r="H122" s="849"/>
      <c r="I122" s="849"/>
      <c r="J122" s="849"/>
      <c r="K122" s="849"/>
      <c r="L122" s="849"/>
      <c r="M122" s="849"/>
      <c r="N122" s="849">
        <v>0</v>
      </c>
      <c r="O122" s="849">
        <v>0</v>
      </c>
      <c r="P122" s="837"/>
      <c r="Q122" s="850"/>
    </row>
    <row r="123" spans="1:17" ht="14.4" customHeight="1" x14ac:dyDescent="0.3">
      <c r="A123" s="831" t="s">
        <v>565</v>
      </c>
      <c r="B123" s="832" t="s">
        <v>4184</v>
      </c>
      <c r="C123" s="832" t="s">
        <v>3970</v>
      </c>
      <c r="D123" s="832" t="s">
        <v>4191</v>
      </c>
      <c r="E123" s="832" t="s">
        <v>4192</v>
      </c>
      <c r="F123" s="849"/>
      <c r="G123" s="849"/>
      <c r="H123" s="849"/>
      <c r="I123" s="849"/>
      <c r="J123" s="849"/>
      <c r="K123" s="849"/>
      <c r="L123" s="849"/>
      <c r="M123" s="849"/>
      <c r="N123" s="849">
        <v>0</v>
      </c>
      <c r="O123" s="849">
        <v>0</v>
      </c>
      <c r="P123" s="837"/>
      <c r="Q123" s="850"/>
    </row>
    <row r="124" spans="1:17" ht="14.4" customHeight="1" x14ac:dyDescent="0.3">
      <c r="A124" s="831" t="s">
        <v>565</v>
      </c>
      <c r="B124" s="832" t="s">
        <v>4193</v>
      </c>
      <c r="C124" s="832" t="s">
        <v>3970</v>
      </c>
      <c r="D124" s="832" t="s">
        <v>4194</v>
      </c>
      <c r="E124" s="832" t="s">
        <v>4195</v>
      </c>
      <c r="F124" s="849"/>
      <c r="G124" s="849"/>
      <c r="H124" s="849"/>
      <c r="I124" s="849"/>
      <c r="J124" s="849"/>
      <c r="K124" s="849"/>
      <c r="L124" s="849"/>
      <c r="M124" s="849"/>
      <c r="N124" s="849">
        <v>1</v>
      </c>
      <c r="O124" s="849">
        <v>5410</v>
      </c>
      <c r="P124" s="837"/>
      <c r="Q124" s="850">
        <v>5410</v>
      </c>
    </row>
    <row r="125" spans="1:17" ht="14.4" customHeight="1" x14ac:dyDescent="0.3">
      <c r="A125" s="831" t="s">
        <v>565</v>
      </c>
      <c r="B125" s="832" t="s">
        <v>4193</v>
      </c>
      <c r="C125" s="832" t="s">
        <v>3970</v>
      </c>
      <c r="D125" s="832" t="s">
        <v>4196</v>
      </c>
      <c r="E125" s="832" t="s">
        <v>4197</v>
      </c>
      <c r="F125" s="849"/>
      <c r="G125" s="849"/>
      <c r="H125" s="849"/>
      <c r="I125" s="849"/>
      <c r="J125" s="849"/>
      <c r="K125" s="849"/>
      <c r="L125" s="849"/>
      <c r="M125" s="849"/>
      <c r="N125" s="849">
        <v>1</v>
      </c>
      <c r="O125" s="849">
        <v>3760</v>
      </c>
      <c r="P125" s="837"/>
      <c r="Q125" s="850">
        <v>3760</v>
      </c>
    </row>
    <row r="126" spans="1:17" ht="14.4" customHeight="1" x14ac:dyDescent="0.3">
      <c r="A126" s="831" t="s">
        <v>565</v>
      </c>
      <c r="B126" s="832" t="s">
        <v>4193</v>
      </c>
      <c r="C126" s="832" t="s">
        <v>3970</v>
      </c>
      <c r="D126" s="832" t="s">
        <v>4198</v>
      </c>
      <c r="E126" s="832" t="s">
        <v>4199</v>
      </c>
      <c r="F126" s="849"/>
      <c r="G126" s="849"/>
      <c r="H126" s="849"/>
      <c r="I126" s="849"/>
      <c r="J126" s="849"/>
      <c r="K126" s="849"/>
      <c r="L126" s="849"/>
      <c r="M126" s="849"/>
      <c r="N126" s="849">
        <v>1</v>
      </c>
      <c r="O126" s="849">
        <v>937</v>
      </c>
      <c r="P126" s="837"/>
      <c r="Q126" s="850">
        <v>937</v>
      </c>
    </row>
    <row r="127" spans="1:17" ht="14.4" customHeight="1" x14ac:dyDescent="0.3">
      <c r="A127" s="831" t="s">
        <v>565</v>
      </c>
      <c r="B127" s="832" t="s">
        <v>4193</v>
      </c>
      <c r="C127" s="832" t="s">
        <v>3970</v>
      </c>
      <c r="D127" s="832" t="s">
        <v>4200</v>
      </c>
      <c r="E127" s="832" t="s">
        <v>4201</v>
      </c>
      <c r="F127" s="849"/>
      <c r="G127" s="849"/>
      <c r="H127" s="849"/>
      <c r="I127" s="849"/>
      <c r="J127" s="849"/>
      <c r="K127" s="849"/>
      <c r="L127" s="849"/>
      <c r="M127" s="849"/>
      <c r="N127" s="849">
        <v>1</v>
      </c>
      <c r="O127" s="849">
        <v>2237</v>
      </c>
      <c r="P127" s="837"/>
      <c r="Q127" s="850">
        <v>2237</v>
      </c>
    </row>
    <row r="128" spans="1:17" ht="14.4" customHeight="1" x14ac:dyDescent="0.3">
      <c r="A128" s="831" t="s">
        <v>565</v>
      </c>
      <c r="B128" s="832" t="s">
        <v>4193</v>
      </c>
      <c r="C128" s="832" t="s">
        <v>3970</v>
      </c>
      <c r="D128" s="832" t="s">
        <v>4202</v>
      </c>
      <c r="E128" s="832" t="s">
        <v>4203</v>
      </c>
      <c r="F128" s="849"/>
      <c r="G128" s="849"/>
      <c r="H128" s="849"/>
      <c r="I128" s="849"/>
      <c r="J128" s="849"/>
      <c r="K128" s="849"/>
      <c r="L128" s="849"/>
      <c r="M128" s="849"/>
      <c r="N128" s="849">
        <v>1</v>
      </c>
      <c r="O128" s="849">
        <v>0</v>
      </c>
      <c r="P128" s="837"/>
      <c r="Q128" s="850">
        <v>0</v>
      </c>
    </row>
    <row r="129" spans="1:17" ht="14.4" customHeight="1" x14ac:dyDescent="0.3">
      <c r="A129" s="831" t="s">
        <v>565</v>
      </c>
      <c r="B129" s="832" t="s">
        <v>3969</v>
      </c>
      <c r="C129" s="832" t="s">
        <v>3975</v>
      </c>
      <c r="D129" s="832" t="s">
        <v>4084</v>
      </c>
      <c r="E129" s="832" t="s">
        <v>2441</v>
      </c>
      <c r="F129" s="849"/>
      <c r="G129" s="849"/>
      <c r="H129" s="849"/>
      <c r="I129" s="849"/>
      <c r="J129" s="849"/>
      <c r="K129" s="849"/>
      <c r="L129" s="849"/>
      <c r="M129" s="849"/>
      <c r="N129" s="849">
        <v>2.9</v>
      </c>
      <c r="O129" s="849">
        <v>1074.5899999999999</v>
      </c>
      <c r="P129" s="837"/>
      <c r="Q129" s="850">
        <v>370.54827586206898</v>
      </c>
    </row>
    <row r="130" spans="1:17" ht="14.4" customHeight="1" x14ac:dyDescent="0.3">
      <c r="A130" s="831" t="s">
        <v>565</v>
      </c>
      <c r="B130" s="832" t="s">
        <v>3969</v>
      </c>
      <c r="C130" s="832" t="s">
        <v>3975</v>
      </c>
      <c r="D130" s="832" t="s">
        <v>4085</v>
      </c>
      <c r="E130" s="832" t="s">
        <v>680</v>
      </c>
      <c r="F130" s="849"/>
      <c r="G130" s="849"/>
      <c r="H130" s="849"/>
      <c r="I130" s="849"/>
      <c r="J130" s="849"/>
      <c r="K130" s="849"/>
      <c r="L130" s="849"/>
      <c r="M130" s="849"/>
      <c r="N130" s="849">
        <v>2</v>
      </c>
      <c r="O130" s="849">
        <v>622.70000000000005</v>
      </c>
      <c r="P130" s="837"/>
      <c r="Q130" s="850">
        <v>311.35000000000002</v>
      </c>
    </row>
    <row r="131" spans="1:17" ht="14.4" customHeight="1" x14ac:dyDescent="0.3">
      <c r="A131" s="831" t="s">
        <v>565</v>
      </c>
      <c r="B131" s="832" t="s">
        <v>3969</v>
      </c>
      <c r="C131" s="832" t="s">
        <v>3975</v>
      </c>
      <c r="D131" s="832" t="s">
        <v>4095</v>
      </c>
      <c r="E131" s="832" t="s">
        <v>4096</v>
      </c>
      <c r="F131" s="849"/>
      <c r="G131" s="849"/>
      <c r="H131" s="849"/>
      <c r="I131" s="849"/>
      <c r="J131" s="849"/>
      <c r="K131" s="849"/>
      <c r="L131" s="849"/>
      <c r="M131" s="849"/>
      <c r="N131" s="849">
        <v>12.8</v>
      </c>
      <c r="O131" s="849">
        <v>2324.25</v>
      </c>
      <c r="P131" s="837"/>
      <c r="Q131" s="850">
        <v>181.58203125</v>
      </c>
    </row>
    <row r="132" spans="1:17" ht="14.4" customHeight="1" x14ac:dyDescent="0.3">
      <c r="A132" s="831" t="s">
        <v>565</v>
      </c>
      <c r="B132" s="832" t="s">
        <v>3969</v>
      </c>
      <c r="C132" s="832" t="s">
        <v>3975</v>
      </c>
      <c r="D132" s="832" t="s">
        <v>4097</v>
      </c>
      <c r="E132" s="832" t="s">
        <v>4098</v>
      </c>
      <c r="F132" s="849"/>
      <c r="G132" s="849"/>
      <c r="H132" s="849"/>
      <c r="I132" s="849"/>
      <c r="J132" s="849"/>
      <c r="K132" s="849"/>
      <c r="L132" s="849"/>
      <c r="M132" s="849"/>
      <c r="N132" s="849">
        <v>38</v>
      </c>
      <c r="O132" s="849">
        <v>2498.5</v>
      </c>
      <c r="P132" s="837"/>
      <c r="Q132" s="850">
        <v>65.75</v>
      </c>
    </row>
    <row r="133" spans="1:17" ht="14.4" customHeight="1" x14ac:dyDescent="0.3">
      <c r="A133" s="831" t="s">
        <v>565</v>
      </c>
      <c r="B133" s="832" t="s">
        <v>3969</v>
      </c>
      <c r="C133" s="832" t="s">
        <v>3975</v>
      </c>
      <c r="D133" s="832" t="s">
        <v>4129</v>
      </c>
      <c r="E133" s="832" t="s">
        <v>2111</v>
      </c>
      <c r="F133" s="849"/>
      <c r="G133" s="849"/>
      <c r="H133" s="849"/>
      <c r="I133" s="849"/>
      <c r="J133" s="849"/>
      <c r="K133" s="849"/>
      <c r="L133" s="849"/>
      <c r="M133" s="849"/>
      <c r="N133" s="849">
        <v>2.9</v>
      </c>
      <c r="O133" s="849">
        <v>1330.23</v>
      </c>
      <c r="P133" s="837"/>
      <c r="Q133" s="850">
        <v>458.70000000000005</v>
      </c>
    </row>
    <row r="134" spans="1:17" ht="14.4" customHeight="1" x14ac:dyDescent="0.3">
      <c r="A134" s="831" t="s">
        <v>565</v>
      </c>
      <c r="B134" s="832" t="s">
        <v>3969</v>
      </c>
      <c r="C134" s="832" t="s">
        <v>3975</v>
      </c>
      <c r="D134" s="832" t="s">
        <v>4132</v>
      </c>
      <c r="E134" s="832" t="s">
        <v>2130</v>
      </c>
      <c r="F134" s="849"/>
      <c r="G134" s="849"/>
      <c r="H134" s="849"/>
      <c r="I134" s="849"/>
      <c r="J134" s="849"/>
      <c r="K134" s="849"/>
      <c r="L134" s="849"/>
      <c r="M134" s="849"/>
      <c r="N134" s="849">
        <v>3.8000000000000003</v>
      </c>
      <c r="O134" s="849">
        <v>999.02</v>
      </c>
      <c r="P134" s="837"/>
      <c r="Q134" s="850">
        <v>262.89999999999998</v>
      </c>
    </row>
    <row r="135" spans="1:17" ht="14.4" customHeight="1" x14ac:dyDescent="0.3">
      <c r="A135" s="831" t="s">
        <v>565</v>
      </c>
      <c r="B135" s="832" t="s">
        <v>3969</v>
      </c>
      <c r="C135" s="832" t="s">
        <v>3975</v>
      </c>
      <c r="D135" s="832" t="s">
        <v>4133</v>
      </c>
      <c r="E135" s="832" t="s">
        <v>2136</v>
      </c>
      <c r="F135" s="849"/>
      <c r="G135" s="849"/>
      <c r="H135" s="849"/>
      <c r="I135" s="849"/>
      <c r="J135" s="849">
        <v>14</v>
      </c>
      <c r="K135" s="849">
        <v>1534.4</v>
      </c>
      <c r="L135" s="849">
        <v>1</v>
      </c>
      <c r="M135" s="849">
        <v>109.60000000000001</v>
      </c>
      <c r="N135" s="849"/>
      <c r="O135" s="849"/>
      <c r="P135" s="837"/>
      <c r="Q135" s="850"/>
    </row>
    <row r="136" spans="1:17" ht="14.4" customHeight="1" x14ac:dyDescent="0.3">
      <c r="A136" s="831" t="s">
        <v>565</v>
      </c>
      <c r="B136" s="832" t="s">
        <v>3969</v>
      </c>
      <c r="C136" s="832" t="s">
        <v>3975</v>
      </c>
      <c r="D136" s="832" t="s">
        <v>4134</v>
      </c>
      <c r="E136" s="832" t="s">
        <v>2437</v>
      </c>
      <c r="F136" s="849"/>
      <c r="G136" s="849"/>
      <c r="H136" s="849"/>
      <c r="I136" s="849"/>
      <c r="J136" s="849"/>
      <c r="K136" s="849"/>
      <c r="L136" s="849"/>
      <c r="M136" s="849"/>
      <c r="N136" s="849">
        <v>0</v>
      </c>
      <c r="O136" s="849">
        <v>0</v>
      </c>
      <c r="P136" s="837"/>
      <c r="Q136" s="850"/>
    </row>
    <row r="137" spans="1:17" ht="14.4" customHeight="1" x14ac:dyDescent="0.3">
      <c r="A137" s="831" t="s">
        <v>565</v>
      </c>
      <c r="B137" s="832" t="s">
        <v>3969</v>
      </c>
      <c r="C137" s="832" t="s">
        <v>3975</v>
      </c>
      <c r="D137" s="832" t="s">
        <v>4136</v>
      </c>
      <c r="E137" s="832" t="s">
        <v>2127</v>
      </c>
      <c r="F137" s="849"/>
      <c r="G137" s="849"/>
      <c r="H137" s="849"/>
      <c r="I137" s="849"/>
      <c r="J137" s="849"/>
      <c r="K137" s="849"/>
      <c r="L137" s="849"/>
      <c r="M137" s="849"/>
      <c r="N137" s="849">
        <v>1.6</v>
      </c>
      <c r="O137" s="849">
        <v>1861.02</v>
      </c>
      <c r="P137" s="837"/>
      <c r="Q137" s="850">
        <v>1163.1374999999998</v>
      </c>
    </row>
    <row r="138" spans="1:17" ht="14.4" customHeight="1" x14ac:dyDescent="0.3">
      <c r="A138" s="831" t="s">
        <v>565</v>
      </c>
      <c r="B138" s="832" t="s">
        <v>3969</v>
      </c>
      <c r="C138" s="832" t="s">
        <v>4145</v>
      </c>
      <c r="D138" s="832" t="s">
        <v>4146</v>
      </c>
      <c r="E138" s="832" t="s">
        <v>4147</v>
      </c>
      <c r="F138" s="849"/>
      <c r="G138" s="849"/>
      <c r="H138" s="849"/>
      <c r="I138" s="849"/>
      <c r="J138" s="849">
        <v>1</v>
      </c>
      <c r="K138" s="849">
        <v>2159.5700000000002</v>
      </c>
      <c r="L138" s="849">
        <v>1</v>
      </c>
      <c r="M138" s="849">
        <v>2159.5700000000002</v>
      </c>
      <c r="N138" s="849">
        <v>3</v>
      </c>
      <c r="O138" s="849">
        <v>6553.4400000000005</v>
      </c>
      <c r="P138" s="837">
        <v>3.0346041110035795</v>
      </c>
      <c r="Q138" s="850">
        <v>2184.48</v>
      </c>
    </row>
    <row r="139" spans="1:17" ht="14.4" customHeight="1" x14ac:dyDescent="0.3">
      <c r="A139" s="831" t="s">
        <v>565</v>
      </c>
      <c r="B139" s="832" t="s">
        <v>3969</v>
      </c>
      <c r="C139" s="832" t="s">
        <v>4145</v>
      </c>
      <c r="D139" s="832" t="s">
        <v>4148</v>
      </c>
      <c r="E139" s="832" t="s">
        <v>4149</v>
      </c>
      <c r="F139" s="849"/>
      <c r="G139" s="849"/>
      <c r="H139" s="849"/>
      <c r="I139" s="849"/>
      <c r="J139" s="849"/>
      <c r="K139" s="849"/>
      <c r="L139" s="849"/>
      <c r="M139" s="849"/>
      <c r="N139" s="849">
        <v>3</v>
      </c>
      <c r="O139" s="849">
        <v>8002.88</v>
      </c>
      <c r="P139" s="837"/>
      <c r="Q139" s="850">
        <v>2667.6266666666666</v>
      </c>
    </row>
    <row r="140" spans="1:17" ht="14.4" customHeight="1" x14ac:dyDescent="0.3">
      <c r="A140" s="831" t="s">
        <v>565</v>
      </c>
      <c r="B140" s="832" t="s">
        <v>3969</v>
      </c>
      <c r="C140" s="832" t="s">
        <v>4152</v>
      </c>
      <c r="D140" s="832" t="s">
        <v>4204</v>
      </c>
      <c r="E140" s="832" t="s">
        <v>4205</v>
      </c>
      <c r="F140" s="849"/>
      <c r="G140" s="849"/>
      <c r="H140" s="849"/>
      <c r="I140" s="849"/>
      <c r="J140" s="849"/>
      <c r="K140" s="849"/>
      <c r="L140" s="849"/>
      <c r="M140" s="849"/>
      <c r="N140" s="849">
        <v>0</v>
      </c>
      <c r="O140" s="849">
        <v>0</v>
      </c>
      <c r="P140" s="837"/>
      <c r="Q140" s="850"/>
    </row>
    <row r="141" spans="1:17" ht="14.4" customHeight="1" x14ac:dyDescent="0.3">
      <c r="A141" s="831" t="s">
        <v>565</v>
      </c>
      <c r="B141" s="832" t="s">
        <v>3969</v>
      </c>
      <c r="C141" s="832" t="s">
        <v>4152</v>
      </c>
      <c r="D141" s="832" t="s">
        <v>4206</v>
      </c>
      <c r="E141" s="832" t="s">
        <v>4207</v>
      </c>
      <c r="F141" s="849"/>
      <c r="G141" s="849"/>
      <c r="H141" s="849"/>
      <c r="I141" s="849"/>
      <c r="J141" s="849"/>
      <c r="K141" s="849"/>
      <c r="L141" s="849"/>
      <c r="M141" s="849"/>
      <c r="N141" s="849">
        <v>0</v>
      </c>
      <c r="O141" s="849">
        <v>0</v>
      </c>
      <c r="P141" s="837"/>
      <c r="Q141" s="850"/>
    </row>
    <row r="142" spans="1:17" ht="14.4" customHeight="1" x14ac:dyDescent="0.3">
      <c r="A142" s="831" t="s">
        <v>565</v>
      </c>
      <c r="B142" s="832" t="s">
        <v>3969</v>
      </c>
      <c r="C142" s="832" t="s">
        <v>4152</v>
      </c>
      <c r="D142" s="832" t="s">
        <v>4208</v>
      </c>
      <c r="E142" s="832" t="s">
        <v>4209</v>
      </c>
      <c r="F142" s="849"/>
      <c r="G142" s="849"/>
      <c r="H142" s="849"/>
      <c r="I142" s="849"/>
      <c r="J142" s="849"/>
      <c r="K142" s="849"/>
      <c r="L142" s="849"/>
      <c r="M142" s="849"/>
      <c r="N142" s="849">
        <v>0</v>
      </c>
      <c r="O142" s="849">
        <v>0</v>
      </c>
      <c r="P142" s="837"/>
      <c r="Q142" s="850"/>
    </row>
    <row r="143" spans="1:17" ht="14.4" customHeight="1" x14ac:dyDescent="0.3">
      <c r="A143" s="831" t="s">
        <v>565</v>
      </c>
      <c r="B143" s="832" t="s">
        <v>3969</v>
      </c>
      <c r="C143" s="832" t="s">
        <v>4152</v>
      </c>
      <c r="D143" s="832" t="s">
        <v>4210</v>
      </c>
      <c r="E143" s="832" t="s">
        <v>4211</v>
      </c>
      <c r="F143" s="849"/>
      <c r="G143" s="849"/>
      <c r="H143" s="849"/>
      <c r="I143" s="849"/>
      <c r="J143" s="849"/>
      <c r="K143" s="849"/>
      <c r="L143" s="849"/>
      <c r="M143" s="849"/>
      <c r="N143" s="849">
        <v>0</v>
      </c>
      <c r="O143" s="849">
        <v>0</v>
      </c>
      <c r="P143" s="837"/>
      <c r="Q143" s="850"/>
    </row>
    <row r="144" spans="1:17" ht="14.4" customHeight="1" x14ac:dyDescent="0.3">
      <c r="A144" s="831" t="s">
        <v>565</v>
      </c>
      <c r="B144" s="832" t="s">
        <v>3969</v>
      </c>
      <c r="C144" s="832" t="s">
        <v>3970</v>
      </c>
      <c r="D144" s="832" t="s">
        <v>4024</v>
      </c>
      <c r="E144" s="832" t="s">
        <v>4025</v>
      </c>
      <c r="F144" s="849"/>
      <c r="G144" s="849"/>
      <c r="H144" s="849"/>
      <c r="I144" s="849"/>
      <c r="J144" s="849">
        <v>1</v>
      </c>
      <c r="K144" s="849">
        <v>196</v>
      </c>
      <c r="L144" s="849">
        <v>1</v>
      </c>
      <c r="M144" s="849">
        <v>196</v>
      </c>
      <c r="N144" s="849"/>
      <c r="O144" s="849"/>
      <c r="P144" s="837"/>
      <c r="Q144" s="850"/>
    </row>
    <row r="145" spans="1:17" ht="14.4" customHeight="1" x14ac:dyDescent="0.3">
      <c r="A145" s="831" t="s">
        <v>565</v>
      </c>
      <c r="B145" s="832" t="s">
        <v>3969</v>
      </c>
      <c r="C145" s="832" t="s">
        <v>3970</v>
      </c>
      <c r="D145" s="832" t="s">
        <v>4032</v>
      </c>
      <c r="E145" s="832" t="s">
        <v>4033</v>
      </c>
      <c r="F145" s="849"/>
      <c r="G145" s="849"/>
      <c r="H145" s="849"/>
      <c r="I145" s="849"/>
      <c r="J145" s="849">
        <v>28</v>
      </c>
      <c r="K145" s="849">
        <v>19656</v>
      </c>
      <c r="L145" s="849">
        <v>1</v>
      </c>
      <c r="M145" s="849">
        <v>702</v>
      </c>
      <c r="N145" s="849">
        <v>49</v>
      </c>
      <c r="O145" s="849">
        <v>0</v>
      </c>
      <c r="P145" s="837">
        <v>0</v>
      </c>
      <c r="Q145" s="850">
        <v>0</v>
      </c>
    </row>
    <row r="146" spans="1:17" ht="14.4" customHeight="1" x14ac:dyDescent="0.3">
      <c r="A146" s="831" t="s">
        <v>565</v>
      </c>
      <c r="B146" s="832" t="s">
        <v>3969</v>
      </c>
      <c r="C146" s="832" t="s">
        <v>3970</v>
      </c>
      <c r="D146" s="832" t="s">
        <v>4034</v>
      </c>
      <c r="E146" s="832" t="s">
        <v>4035</v>
      </c>
      <c r="F146" s="849"/>
      <c r="G146" s="849"/>
      <c r="H146" s="849"/>
      <c r="I146" s="849"/>
      <c r="J146" s="849">
        <v>2</v>
      </c>
      <c r="K146" s="849">
        <v>890</v>
      </c>
      <c r="L146" s="849">
        <v>1</v>
      </c>
      <c r="M146" s="849">
        <v>445</v>
      </c>
      <c r="N146" s="849">
        <v>37</v>
      </c>
      <c r="O146" s="849">
        <v>0</v>
      </c>
      <c r="P146" s="837">
        <v>0</v>
      </c>
      <c r="Q146" s="850">
        <v>0</v>
      </c>
    </row>
    <row r="147" spans="1:17" ht="14.4" customHeight="1" x14ac:dyDescent="0.3">
      <c r="A147" s="831" t="s">
        <v>565</v>
      </c>
      <c r="B147" s="832" t="s">
        <v>3969</v>
      </c>
      <c r="C147" s="832" t="s">
        <v>3970</v>
      </c>
      <c r="D147" s="832" t="s">
        <v>4036</v>
      </c>
      <c r="E147" s="832" t="s">
        <v>4037</v>
      </c>
      <c r="F147" s="849"/>
      <c r="G147" s="849"/>
      <c r="H147" s="849"/>
      <c r="I147" s="849"/>
      <c r="J147" s="849">
        <v>3</v>
      </c>
      <c r="K147" s="849">
        <v>669</v>
      </c>
      <c r="L147" s="849">
        <v>1</v>
      </c>
      <c r="M147" s="849">
        <v>223</v>
      </c>
      <c r="N147" s="849">
        <v>2</v>
      </c>
      <c r="O147" s="849">
        <v>0</v>
      </c>
      <c r="P147" s="837">
        <v>0</v>
      </c>
      <c r="Q147" s="850">
        <v>0</v>
      </c>
    </row>
    <row r="148" spans="1:17" ht="14.4" customHeight="1" x14ac:dyDescent="0.3">
      <c r="A148" s="831" t="s">
        <v>565</v>
      </c>
      <c r="B148" s="832" t="s">
        <v>3969</v>
      </c>
      <c r="C148" s="832" t="s">
        <v>3970</v>
      </c>
      <c r="D148" s="832" t="s">
        <v>4158</v>
      </c>
      <c r="E148" s="832" t="s">
        <v>4159</v>
      </c>
      <c r="F148" s="849"/>
      <c r="G148" s="849"/>
      <c r="H148" s="849"/>
      <c r="I148" s="849"/>
      <c r="J148" s="849">
        <v>0</v>
      </c>
      <c r="K148" s="849">
        <v>0</v>
      </c>
      <c r="L148" s="849"/>
      <c r="M148" s="849"/>
      <c r="N148" s="849">
        <v>0</v>
      </c>
      <c r="O148" s="849">
        <v>0</v>
      </c>
      <c r="P148" s="837"/>
      <c r="Q148" s="850"/>
    </row>
    <row r="149" spans="1:17" ht="14.4" customHeight="1" x14ac:dyDescent="0.3">
      <c r="A149" s="831" t="s">
        <v>565</v>
      </c>
      <c r="B149" s="832" t="s">
        <v>3969</v>
      </c>
      <c r="C149" s="832" t="s">
        <v>3970</v>
      </c>
      <c r="D149" s="832" t="s">
        <v>4160</v>
      </c>
      <c r="E149" s="832" t="s">
        <v>4161</v>
      </c>
      <c r="F149" s="849"/>
      <c r="G149" s="849"/>
      <c r="H149" s="849"/>
      <c r="I149" s="849"/>
      <c r="J149" s="849">
        <v>45</v>
      </c>
      <c r="K149" s="849">
        <v>0</v>
      </c>
      <c r="L149" s="849"/>
      <c r="M149" s="849">
        <v>0</v>
      </c>
      <c r="N149" s="849">
        <v>9</v>
      </c>
      <c r="O149" s="849">
        <v>0</v>
      </c>
      <c r="P149" s="837"/>
      <c r="Q149" s="850">
        <v>0</v>
      </c>
    </row>
    <row r="150" spans="1:17" ht="14.4" customHeight="1" x14ac:dyDescent="0.3">
      <c r="A150" s="831" t="s">
        <v>565</v>
      </c>
      <c r="B150" s="832" t="s">
        <v>3969</v>
      </c>
      <c r="C150" s="832" t="s">
        <v>3970</v>
      </c>
      <c r="D150" s="832" t="s">
        <v>3995</v>
      </c>
      <c r="E150" s="832" t="s">
        <v>3996</v>
      </c>
      <c r="F150" s="849"/>
      <c r="G150" s="849"/>
      <c r="H150" s="849"/>
      <c r="I150" s="849"/>
      <c r="J150" s="849">
        <v>57</v>
      </c>
      <c r="K150" s="849">
        <v>20235</v>
      </c>
      <c r="L150" s="849">
        <v>1</v>
      </c>
      <c r="M150" s="849">
        <v>355</v>
      </c>
      <c r="N150" s="849">
        <v>109</v>
      </c>
      <c r="O150" s="849">
        <v>0</v>
      </c>
      <c r="P150" s="837">
        <v>0</v>
      </c>
      <c r="Q150" s="850">
        <v>0</v>
      </c>
    </row>
    <row r="151" spans="1:17" ht="14.4" customHeight="1" x14ac:dyDescent="0.3">
      <c r="A151" s="831" t="s">
        <v>565</v>
      </c>
      <c r="B151" s="832" t="s">
        <v>3969</v>
      </c>
      <c r="C151" s="832" t="s">
        <v>3970</v>
      </c>
      <c r="D151" s="832" t="s">
        <v>4212</v>
      </c>
      <c r="E151" s="832" t="s">
        <v>4213</v>
      </c>
      <c r="F151" s="849"/>
      <c r="G151" s="849"/>
      <c r="H151" s="849"/>
      <c r="I151" s="849"/>
      <c r="J151" s="849">
        <v>1774</v>
      </c>
      <c r="K151" s="849">
        <v>0</v>
      </c>
      <c r="L151" s="849"/>
      <c r="M151" s="849">
        <v>0</v>
      </c>
      <c r="N151" s="849">
        <v>3040</v>
      </c>
      <c r="O151" s="849">
        <v>0</v>
      </c>
      <c r="P151" s="837"/>
      <c r="Q151" s="850">
        <v>0</v>
      </c>
    </row>
    <row r="152" spans="1:17" ht="14.4" customHeight="1" x14ac:dyDescent="0.3">
      <c r="A152" s="831" t="s">
        <v>565</v>
      </c>
      <c r="B152" s="832" t="s">
        <v>3969</v>
      </c>
      <c r="C152" s="832" t="s">
        <v>3970</v>
      </c>
      <c r="D152" s="832" t="s">
        <v>4214</v>
      </c>
      <c r="E152" s="832" t="s">
        <v>4215</v>
      </c>
      <c r="F152" s="849"/>
      <c r="G152" s="849"/>
      <c r="H152" s="849"/>
      <c r="I152" s="849"/>
      <c r="J152" s="849"/>
      <c r="K152" s="849"/>
      <c r="L152" s="849"/>
      <c r="M152" s="849"/>
      <c r="N152" s="849">
        <v>91</v>
      </c>
      <c r="O152" s="849">
        <v>0</v>
      </c>
      <c r="P152" s="837"/>
      <c r="Q152" s="850">
        <v>0</v>
      </c>
    </row>
    <row r="153" spans="1:17" ht="14.4" customHeight="1" x14ac:dyDescent="0.3">
      <c r="A153" s="831" t="s">
        <v>565</v>
      </c>
      <c r="B153" s="832" t="s">
        <v>3969</v>
      </c>
      <c r="C153" s="832" t="s">
        <v>3970</v>
      </c>
      <c r="D153" s="832" t="s">
        <v>4216</v>
      </c>
      <c r="E153" s="832" t="s">
        <v>4217</v>
      </c>
      <c r="F153" s="849"/>
      <c r="G153" s="849"/>
      <c r="H153" s="849"/>
      <c r="I153" s="849"/>
      <c r="J153" s="849"/>
      <c r="K153" s="849"/>
      <c r="L153" s="849"/>
      <c r="M153" s="849"/>
      <c r="N153" s="849">
        <v>1</v>
      </c>
      <c r="O153" s="849">
        <v>0</v>
      </c>
      <c r="P153" s="837"/>
      <c r="Q153" s="850">
        <v>0</v>
      </c>
    </row>
    <row r="154" spans="1:17" ht="14.4" customHeight="1" x14ac:dyDescent="0.3">
      <c r="A154" s="831" t="s">
        <v>565</v>
      </c>
      <c r="B154" s="832" t="s">
        <v>3969</v>
      </c>
      <c r="C154" s="832" t="s">
        <v>3970</v>
      </c>
      <c r="D154" s="832" t="s">
        <v>4218</v>
      </c>
      <c r="E154" s="832" t="s">
        <v>4219</v>
      </c>
      <c r="F154" s="849"/>
      <c r="G154" s="849"/>
      <c r="H154" s="849"/>
      <c r="I154" s="849"/>
      <c r="J154" s="849"/>
      <c r="K154" s="849"/>
      <c r="L154" s="849"/>
      <c r="M154" s="849"/>
      <c r="N154" s="849">
        <v>1</v>
      </c>
      <c r="O154" s="849">
        <v>0</v>
      </c>
      <c r="P154" s="837"/>
      <c r="Q154" s="850">
        <v>0</v>
      </c>
    </row>
    <row r="155" spans="1:17" ht="14.4" customHeight="1" x14ac:dyDescent="0.3">
      <c r="A155" s="831" t="s">
        <v>565</v>
      </c>
      <c r="B155" s="832" t="s">
        <v>4220</v>
      </c>
      <c r="C155" s="832" t="s">
        <v>3975</v>
      </c>
      <c r="D155" s="832" t="s">
        <v>4085</v>
      </c>
      <c r="E155" s="832" t="s">
        <v>680</v>
      </c>
      <c r="F155" s="849"/>
      <c r="G155" s="849"/>
      <c r="H155" s="849"/>
      <c r="I155" s="849"/>
      <c r="J155" s="849"/>
      <c r="K155" s="849"/>
      <c r="L155" s="849"/>
      <c r="M155" s="849"/>
      <c r="N155" s="849">
        <v>0</v>
      </c>
      <c r="O155" s="849">
        <v>0</v>
      </c>
      <c r="P155" s="837"/>
      <c r="Q155" s="850"/>
    </row>
    <row r="156" spans="1:17" ht="14.4" customHeight="1" x14ac:dyDescent="0.3">
      <c r="A156" s="831" t="s">
        <v>565</v>
      </c>
      <c r="B156" s="832" t="s">
        <v>4220</v>
      </c>
      <c r="C156" s="832" t="s">
        <v>3975</v>
      </c>
      <c r="D156" s="832" t="s">
        <v>4095</v>
      </c>
      <c r="E156" s="832" t="s">
        <v>4096</v>
      </c>
      <c r="F156" s="849"/>
      <c r="G156" s="849"/>
      <c r="H156" s="849"/>
      <c r="I156" s="849"/>
      <c r="J156" s="849"/>
      <c r="K156" s="849"/>
      <c r="L156" s="849"/>
      <c r="M156" s="849"/>
      <c r="N156" s="849">
        <v>2.8</v>
      </c>
      <c r="O156" s="849">
        <v>508.44</v>
      </c>
      <c r="P156" s="837"/>
      <c r="Q156" s="850">
        <v>181.58571428571429</v>
      </c>
    </row>
    <row r="157" spans="1:17" ht="14.4" customHeight="1" x14ac:dyDescent="0.3">
      <c r="A157" s="831" t="s">
        <v>565</v>
      </c>
      <c r="B157" s="832" t="s">
        <v>4220</v>
      </c>
      <c r="C157" s="832" t="s">
        <v>3975</v>
      </c>
      <c r="D157" s="832" t="s">
        <v>4123</v>
      </c>
      <c r="E157" s="832" t="s">
        <v>4124</v>
      </c>
      <c r="F157" s="849"/>
      <c r="G157" s="849"/>
      <c r="H157" s="849"/>
      <c r="I157" s="849"/>
      <c r="J157" s="849"/>
      <c r="K157" s="849"/>
      <c r="L157" s="849"/>
      <c r="M157" s="849"/>
      <c r="N157" s="849">
        <v>0</v>
      </c>
      <c r="O157" s="849">
        <v>0</v>
      </c>
      <c r="P157" s="837"/>
      <c r="Q157" s="850"/>
    </row>
    <row r="158" spans="1:17" ht="14.4" customHeight="1" x14ac:dyDescent="0.3">
      <c r="A158" s="831" t="s">
        <v>565</v>
      </c>
      <c r="B158" s="832" t="s">
        <v>4220</v>
      </c>
      <c r="C158" s="832" t="s">
        <v>3975</v>
      </c>
      <c r="D158" s="832" t="s">
        <v>4132</v>
      </c>
      <c r="E158" s="832" t="s">
        <v>2130</v>
      </c>
      <c r="F158" s="849"/>
      <c r="G158" s="849"/>
      <c r="H158" s="849"/>
      <c r="I158" s="849"/>
      <c r="J158" s="849"/>
      <c r="K158" s="849"/>
      <c r="L158" s="849"/>
      <c r="M158" s="849"/>
      <c r="N158" s="849">
        <v>0</v>
      </c>
      <c r="O158" s="849">
        <v>0</v>
      </c>
      <c r="P158" s="837"/>
      <c r="Q158" s="850"/>
    </row>
    <row r="159" spans="1:17" ht="14.4" customHeight="1" x14ac:dyDescent="0.3">
      <c r="A159" s="831" t="s">
        <v>565</v>
      </c>
      <c r="B159" s="832" t="s">
        <v>4220</v>
      </c>
      <c r="C159" s="832" t="s">
        <v>3975</v>
      </c>
      <c r="D159" s="832" t="s">
        <v>4134</v>
      </c>
      <c r="E159" s="832" t="s">
        <v>2437</v>
      </c>
      <c r="F159" s="849"/>
      <c r="G159" s="849"/>
      <c r="H159" s="849"/>
      <c r="I159" s="849"/>
      <c r="J159" s="849"/>
      <c r="K159" s="849"/>
      <c r="L159" s="849"/>
      <c r="M159" s="849"/>
      <c r="N159" s="849">
        <v>1</v>
      </c>
      <c r="O159" s="849">
        <v>561.5</v>
      </c>
      <c r="P159" s="837"/>
      <c r="Q159" s="850">
        <v>561.5</v>
      </c>
    </row>
    <row r="160" spans="1:17" ht="14.4" customHeight="1" x14ac:dyDescent="0.3">
      <c r="A160" s="831" t="s">
        <v>565</v>
      </c>
      <c r="B160" s="832" t="s">
        <v>4220</v>
      </c>
      <c r="C160" s="832" t="s">
        <v>3975</v>
      </c>
      <c r="D160" s="832" t="s">
        <v>4136</v>
      </c>
      <c r="E160" s="832" t="s">
        <v>2127</v>
      </c>
      <c r="F160" s="849"/>
      <c r="G160" s="849"/>
      <c r="H160" s="849"/>
      <c r="I160" s="849"/>
      <c r="J160" s="849"/>
      <c r="K160" s="849"/>
      <c r="L160" s="849"/>
      <c r="M160" s="849"/>
      <c r="N160" s="849">
        <v>0</v>
      </c>
      <c r="O160" s="849">
        <v>0</v>
      </c>
      <c r="P160" s="837"/>
      <c r="Q160" s="850"/>
    </row>
    <row r="161" spans="1:17" ht="14.4" customHeight="1" x14ac:dyDescent="0.3">
      <c r="A161" s="831" t="s">
        <v>565</v>
      </c>
      <c r="B161" s="832" t="s">
        <v>4220</v>
      </c>
      <c r="C161" s="832" t="s">
        <v>4145</v>
      </c>
      <c r="D161" s="832" t="s">
        <v>4146</v>
      </c>
      <c r="E161" s="832" t="s">
        <v>4147</v>
      </c>
      <c r="F161" s="849"/>
      <c r="G161" s="849"/>
      <c r="H161" s="849"/>
      <c r="I161" s="849"/>
      <c r="J161" s="849"/>
      <c r="K161" s="849"/>
      <c r="L161" s="849"/>
      <c r="M161" s="849"/>
      <c r="N161" s="849">
        <v>3</v>
      </c>
      <c r="O161" s="849">
        <v>6553.44</v>
      </c>
      <c r="P161" s="837"/>
      <c r="Q161" s="850">
        <v>2184.48</v>
      </c>
    </row>
    <row r="162" spans="1:17" ht="14.4" customHeight="1" x14ac:dyDescent="0.3">
      <c r="A162" s="831" t="s">
        <v>565</v>
      </c>
      <c r="B162" s="832" t="s">
        <v>4220</v>
      </c>
      <c r="C162" s="832" t="s">
        <v>3970</v>
      </c>
      <c r="D162" s="832" t="s">
        <v>4032</v>
      </c>
      <c r="E162" s="832" t="s">
        <v>4033</v>
      </c>
      <c r="F162" s="849"/>
      <c r="G162" s="849"/>
      <c r="H162" s="849"/>
      <c r="I162" s="849"/>
      <c r="J162" s="849"/>
      <c r="K162" s="849"/>
      <c r="L162" s="849"/>
      <c r="M162" s="849"/>
      <c r="N162" s="849">
        <v>1</v>
      </c>
      <c r="O162" s="849">
        <v>0</v>
      </c>
      <c r="P162" s="837"/>
      <c r="Q162" s="850">
        <v>0</v>
      </c>
    </row>
    <row r="163" spans="1:17" ht="14.4" customHeight="1" x14ac:dyDescent="0.3">
      <c r="A163" s="831" t="s">
        <v>565</v>
      </c>
      <c r="B163" s="832" t="s">
        <v>4220</v>
      </c>
      <c r="C163" s="832" t="s">
        <v>3970</v>
      </c>
      <c r="D163" s="832" t="s">
        <v>4034</v>
      </c>
      <c r="E163" s="832" t="s">
        <v>4035</v>
      </c>
      <c r="F163" s="849"/>
      <c r="G163" s="849"/>
      <c r="H163" s="849"/>
      <c r="I163" s="849"/>
      <c r="J163" s="849"/>
      <c r="K163" s="849"/>
      <c r="L163" s="849"/>
      <c r="M163" s="849"/>
      <c r="N163" s="849">
        <v>3</v>
      </c>
      <c r="O163" s="849">
        <v>0</v>
      </c>
      <c r="P163" s="837"/>
      <c r="Q163" s="850">
        <v>0</v>
      </c>
    </row>
    <row r="164" spans="1:17" ht="14.4" customHeight="1" x14ac:dyDescent="0.3">
      <c r="A164" s="831" t="s">
        <v>565</v>
      </c>
      <c r="B164" s="832" t="s">
        <v>4220</v>
      </c>
      <c r="C164" s="832" t="s">
        <v>3970</v>
      </c>
      <c r="D164" s="832" t="s">
        <v>4158</v>
      </c>
      <c r="E164" s="832" t="s">
        <v>4159</v>
      </c>
      <c r="F164" s="849"/>
      <c r="G164" s="849"/>
      <c r="H164" s="849"/>
      <c r="I164" s="849"/>
      <c r="J164" s="849"/>
      <c r="K164" s="849"/>
      <c r="L164" s="849"/>
      <c r="M164" s="849"/>
      <c r="N164" s="849">
        <v>0</v>
      </c>
      <c r="O164" s="849">
        <v>0</v>
      </c>
      <c r="P164" s="837"/>
      <c r="Q164" s="850"/>
    </row>
    <row r="165" spans="1:17" ht="14.4" customHeight="1" x14ac:dyDescent="0.3">
      <c r="A165" s="831" t="s">
        <v>565</v>
      </c>
      <c r="B165" s="832" t="s">
        <v>4220</v>
      </c>
      <c r="C165" s="832" t="s">
        <v>3970</v>
      </c>
      <c r="D165" s="832" t="s">
        <v>4160</v>
      </c>
      <c r="E165" s="832" t="s">
        <v>4161</v>
      </c>
      <c r="F165" s="849"/>
      <c r="G165" s="849"/>
      <c r="H165" s="849"/>
      <c r="I165" s="849"/>
      <c r="J165" s="849"/>
      <c r="K165" s="849"/>
      <c r="L165" s="849"/>
      <c r="M165" s="849"/>
      <c r="N165" s="849">
        <v>0</v>
      </c>
      <c r="O165" s="849">
        <v>0</v>
      </c>
      <c r="P165" s="837"/>
      <c r="Q165" s="850"/>
    </row>
    <row r="166" spans="1:17" ht="14.4" customHeight="1" x14ac:dyDescent="0.3">
      <c r="A166" s="831" t="s">
        <v>565</v>
      </c>
      <c r="B166" s="832" t="s">
        <v>4220</v>
      </c>
      <c r="C166" s="832" t="s">
        <v>3970</v>
      </c>
      <c r="D166" s="832" t="s">
        <v>3995</v>
      </c>
      <c r="E166" s="832" t="s">
        <v>3996</v>
      </c>
      <c r="F166" s="849"/>
      <c r="G166" s="849"/>
      <c r="H166" s="849"/>
      <c r="I166" s="849"/>
      <c r="J166" s="849"/>
      <c r="K166" s="849"/>
      <c r="L166" s="849"/>
      <c r="M166" s="849"/>
      <c r="N166" s="849">
        <v>5</v>
      </c>
      <c r="O166" s="849">
        <v>0</v>
      </c>
      <c r="P166" s="837"/>
      <c r="Q166" s="850">
        <v>0</v>
      </c>
    </row>
    <row r="167" spans="1:17" ht="14.4" customHeight="1" x14ac:dyDescent="0.3">
      <c r="A167" s="831" t="s">
        <v>565</v>
      </c>
      <c r="B167" s="832" t="s">
        <v>4220</v>
      </c>
      <c r="C167" s="832" t="s">
        <v>3970</v>
      </c>
      <c r="D167" s="832" t="s">
        <v>4166</v>
      </c>
      <c r="E167" s="832" t="s">
        <v>4167</v>
      </c>
      <c r="F167" s="849"/>
      <c r="G167" s="849"/>
      <c r="H167" s="849"/>
      <c r="I167" s="849"/>
      <c r="J167" s="849"/>
      <c r="K167" s="849"/>
      <c r="L167" s="849"/>
      <c r="M167" s="849"/>
      <c r="N167" s="849">
        <v>78</v>
      </c>
      <c r="O167" s="849">
        <v>0</v>
      </c>
      <c r="P167" s="837"/>
      <c r="Q167" s="850">
        <v>0</v>
      </c>
    </row>
    <row r="168" spans="1:17" ht="14.4" customHeight="1" x14ac:dyDescent="0.3">
      <c r="A168" s="831" t="s">
        <v>565</v>
      </c>
      <c r="B168" s="832" t="s">
        <v>4220</v>
      </c>
      <c r="C168" s="832" t="s">
        <v>3970</v>
      </c>
      <c r="D168" s="832" t="s">
        <v>4212</v>
      </c>
      <c r="E168" s="832" t="s">
        <v>4213</v>
      </c>
      <c r="F168" s="849"/>
      <c r="G168" s="849"/>
      <c r="H168" s="849"/>
      <c r="I168" s="849"/>
      <c r="J168" s="849"/>
      <c r="K168" s="849"/>
      <c r="L168" s="849"/>
      <c r="M168" s="849"/>
      <c r="N168" s="849">
        <v>146</v>
      </c>
      <c r="O168" s="849">
        <v>0</v>
      </c>
      <c r="P168" s="837"/>
      <c r="Q168" s="850">
        <v>0</v>
      </c>
    </row>
    <row r="169" spans="1:17" ht="14.4" customHeight="1" x14ac:dyDescent="0.3">
      <c r="A169" s="831" t="s">
        <v>565</v>
      </c>
      <c r="B169" s="832" t="s">
        <v>4220</v>
      </c>
      <c r="C169" s="832" t="s">
        <v>3970</v>
      </c>
      <c r="D169" s="832" t="s">
        <v>4214</v>
      </c>
      <c r="E169" s="832" t="s">
        <v>4215</v>
      </c>
      <c r="F169" s="849"/>
      <c r="G169" s="849"/>
      <c r="H169" s="849"/>
      <c r="I169" s="849"/>
      <c r="J169" s="849"/>
      <c r="K169" s="849"/>
      <c r="L169" s="849"/>
      <c r="M169" s="849"/>
      <c r="N169" s="849">
        <v>0</v>
      </c>
      <c r="O169" s="849">
        <v>0</v>
      </c>
      <c r="P169" s="837"/>
      <c r="Q169" s="850"/>
    </row>
    <row r="170" spans="1:17" ht="14.4" customHeight="1" x14ac:dyDescent="0.3">
      <c r="A170" s="831" t="s">
        <v>565</v>
      </c>
      <c r="B170" s="832" t="s">
        <v>4220</v>
      </c>
      <c r="C170" s="832" t="s">
        <v>3970</v>
      </c>
      <c r="D170" s="832" t="s">
        <v>4216</v>
      </c>
      <c r="E170" s="832" t="s">
        <v>4217</v>
      </c>
      <c r="F170" s="849"/>
      <c r="G170" s="849"/>
      <c r="H170" s="849"/>
      <c r="I170" s="849"/>
      <c r="J170" s="849"/>
      <c r="K170" s="849"/>
      <c r="L170" s="849"/>
      <c r="M170" s="849"/>
      <c r="N170" s="849">
        <v>0</v>
      </c>
      <c r="O170" s="849">
        <v>0</v>
      </c>
      <c r="P170" s="837"/>
      <c r="Q170" s="850"/>
    </row>
    <row r="171" spans="1:17" ht="14.4" customHeight="1" x14ac:dyDescent="0.3">
      <c r="A171" s="831" t="s">
        <v>565</v>
      </c>
      <c r="B171" s="832" t="s">
        <v>4220</v>
      </c>
      <c r="C171" s="832" t="s">
        <v>3970</v>
      </c>
      <c r="D171" s="832" t="s">
        <v>4218</v>
      </c>
      <c r="E171" s="832" t="s">
        <v>4219</v>
      </c>
      <c r="F171" s="849"/>
      <c r="G171" s="849"/>
      <c r="H171" s="849"/>
      <c r="I171" s="849"/>
      <c r="J171" s="849"/>
      <c r="K171" s="849"/>
      <c r="L171" s="849"/>
      <c r="M171" s="849"/>
      <c r="N171" s="849">
        <v>0</v>
      </c>
      <c r="O171" s="849">
        <v>0</v>
      </c>
      <c r="P171" s="837"/>
      <c r="Q171" s="850"/>
    </row>
    <row r="172" spans="1:17" ht="14.4" customHeight="1" x14ac:dyDescent="0.3">
      <c r="A172" s="831" t="s">
        <v>4221</v>
      </c>
      <c r="B172" s="832" t="s">
        <v>3974</v>
      </c>
      <c r="C172" s="832" t="s">
        <v>3970</v>
      </c>
      <c r="D172" s="832" t="s">
        <v>3971</v>
      </c>
      <c r="E172" s="832" t="s">
        <v>3972</v>
      </c>
      <c r="F172" s="849"/>
      <c r="G172" s="849"/>
      <c r="H172" s="849"/>
      <c r="I172" s="849"/>
      <c r="J172" s="849">
        <v>4</v>
      </c>
      <c r="K172" s="849">
        <v>148</v>
      </c>
      <c r="L172" s="849">
        <v>1</v>
      </c>
      <c r="M172" s="849">
        <v>37</v>
      </c>
      <c r="N172" s="849"/>
      <c r="O172" s="849"/>
      <c r="P172" s="837"/>
      <c r="Q172" s="850"/>
    </row>
    <row r="173" spans="1:17" ht="14.4" customHeight="1" x14ac:dyDescent="0.3">
      <c r="A173" s="831" t="s">
        <v>4221</v>
      </c>
      <c r="B173" s="832" t="s">
        <v>3974</v>
      </c>
      <c r="C173" s="832" t="s">
        <v>3970</v>
      </c>
      <c r="D173" s="832" t="s">
        <v>3991</v>
      </c>
      <c r="E173" s="832" t="s">
        <v>3992</v>
      </c>
      <c r="F173" s="849"/>
      <c r="G173" s="849"/>
      <c r="H173" s="849"/>
      <c r="I173" s="849"/>
      <c r="J173" s="849">
        <v>1</v>
      </c>
      <c r="K173" s="849">
        <v>471</v>
      </c>
      <c r="L173" s="849">
        <v>1</v>
      </c>
      <c r="M173" s="849">
        <v>471</v>
      </c>
      <c r="N173" s="849"/>
      <c r="O173" s="849"/>
      <c r="P173" s="837"/>
      <c r="Q173" s="850"/>
    </row>
    <row r="174" spans="1:17" ht="14.4" customHeight="1" x14ac:dyDescent="0.3">
      <c r="A174" s="831" t="s">
        <v>4221</v>
      </c>
      <c r="B174" s="832" t="s">
        <v>4015</v>
      </c>
      <c r="C174" s="832" t="s">
        <v>3970</v>
      </c>
      <c r="D174" s="832" t="s">
        <v>3971</v>
      </c>
      <c r="E174" s="832" t="s">
        <v>3972</v>
      </c>
      <c r="F174" s="849"/>
      <c r="G174" s="849"/>
      <c r="H174" s="849"/>
      <c r="I174" s="849"/>
      <c r="J174" s="849">
        <v>4</v>
      </c>
      <c r="K174" s="849">
        <v>148</v>
      </c>
      <c r="L174" s="849">
        <v>1</v>
      </c>
      <c r="M174" s="849">
        <v>37</v>
      </c>
      <c r="N174" s="849">
        <v>26</v>
      </c>
      <c r="O174" s="849">
        <v>988</v>
      </c>
      <c r="P174" s="837">
        <v>6.6756756756756754</v>
      </c>
      <c r="Q174" s="850">
        <v>38</v>
      </c>
    </row>
    <row r="175" spans="1:17" ht="14.4" customHeight="1" x14ac:dyDescent="0.3">
      <c r="A175" s="831" t="s">
        <v>4221</v>
      </c>
      <c r="B175" s="832" t="s">
        <v>4015</v>
      </c>
      <c r="C175" s="832" t="s">
        <v>3970</v>
      </c>
      <c r="D175" s="832" t="s">
        <v>3995</v>
      </c>
      <c r="E175" s="832" t="s">
        <v>3996</v>
      </c>
      <c r="F175" s="849">
        <v>80</v>
      </c>
      <c r="G175" s="849">
        <v>28400</v>
      </c>
      <c r="H175" s="849">
        <v>1.3333333333333333</v>
      </c>
      <c r="I175" s="849">
        <v>355</v>
      </c>
      <c r="J175" s="849">
        <v>60</v>
      </c>
      <c r="K175" s="849">
        <v>21300</v>
      </c>
      <c r="L175" s="849">
        <v>1</v>
      </c>
      <c r="M175" s="849">
        <v>355</v>
      </c>
      <c r="N175" s="849"/>
      <c r="O175" s="849"/>
      <c r="P175" s="837"/>
      <c r="Q175" s="850"/>
    </row>
    <row r="176" spans="1:17" ht="14.4" customHeight="1" x14ac:dyDescent="0.3">
      <c r="A176" s="831" t="s">
        <v>4222</v>
      </c>
      <c r="B176" s="832" t="s">
        <v>4015</v>
      </c>
      <c r="C176" s="832" t="s">
        <v>3970</v>
      </c>
      <c r="D176" s="832" t="s">
        <v>3971</v>
      </c>
      <c r="E176" s="832" t="s">
        <v>3972</v>
      </c>
      <c r="F176" s="849">
        <v>1</v>
      </c>
      <c r="G176" s="849">
        <v>37</v>
      </c>
      <c r="H176" s="849"/>
      <c r="I176" s="849">
        <v>37</v>
      </c>
      <c r="J176" s="849"/>
      <c r="K176" s="849"/>
      <c r="L176" s="849"/>
      <c r="M176" s="849"/>
      <c r="N176" s="849"/>
      <c r="O176" s="849"/>
      <c r="P176" s="837"/>
      <c r="Q176" s="850"/>
    </row>
    <row r="177" spans="1:17" ht="14.4" customHeight="1" x14ac:dyDescent="0.3">
      <c r="A177" s="831" t="s">
        <v>4222</v>
      </c>
      <c r="B177" s="832" t="s">
        <v>4015</v>
      </c>
      <c r="C177" s="832" t="s">
        <v>3970</v>
      </c>
      <c r="D177" s="832" t="s">
        <v>3995</v>
      </c>
      <c r="E177" s="832" t="s">
        <v>3996</v>
      </c>
      <c r="F177" s="849">
        <v>1</v>
      </c>
      <c r="G177" s="849">
        <v>355</v>
      </c>
      <c r="H177" s="849">
        <v>0.5</v>
      </c>
      <c r="I177" s="849">
        <v>355</v>
      </c>
      <c r="J177" s="849">
        <v>2</v>
      </c>
      <c r="K177" s="849">
        <v>710</v>
      </c>
      <c r="L177" s="849">
        <v>1</v>
      </c>
      <c r="M177" s="849">
        <v>355</v>
      </c>
      <c r="N177" s="849"/>
      <c r="O177" s="849"/>
      <c r="P177" s="837"/>
      <c r="Q177" s="850"/>
    </row>
    <row r="178" spans="1:17" ht="14.4" customHeight="1" x14ac:dyDescent="0.3">
      <c r="A178" s="831" t="s">
        <v>4223</v>
      </c>
      <c r="B178" s="832" t="s">
        <v>4015</v>
      </c>
      <c r="C178" s="832" t="s">
        <v>3970</v>
      </c>
      <c r="D178" s="832" t="s">
        <v>3995</v>
      </c>
      <c r="E178" s="832" t="s">
        <v>3996</v>
      </c>
      <c r="F178" s="849"/>
      <c r="G178" s="849"/>
      <c r="H178" s="849"/>
      <c r="I178" s="849"/>
      <c r="J178" s="849">
        <v>1</v>
      </c>
      <c r="K178" s="849">
        <v>355</v>
      </c>
      <c r="L178" s="849">
        <v>1</v>
      </c>
      <c r="M178" s="849">
        <v>355</v>
      </c>
      <c r="N178" s="849"/>
      <c r="O178" s="849"/>
      <c r="P178" s="837"/>
      <c r="Q178" s="850"/>
    </row>
    <row r="179" spans="1:17" ht="14.4" customHeight="1" thickBot="1" x14ac:dyDescent="0.35">
      <c r="A179" s="839" t="s">
        <v>4224</v>
      </c>
      <c r="B179" s="840" t="s">
        <v>4015</v>
      </c>
      <c r="C179" s="840" t="s">
        <v>3970</v>
      </c>
      <c r="D179" s="840" t="s">
        <v>3995</v>
      </c>
      <c r="E179" s="840" t="s">
        <v>3996</v>
      </c>
      <c r="F179" s="851">
        <v>3</v>
      </c>
      <c r="G179" s="851">
        <v>1065</v>
      </c>
      <c r="H179" s="851">
        <v>3</v>
      </c>
      <c r="I179" s="851">
        <v>355</v>
      </c>
      <c r="J179" s="851">
        <v>1</v>
      </c>
      <c r="K179" s="851">
        <v>355</v>
      </c>
      <c r="L179" s="851">
        <v>1</v>
      </c>
      <c r="M179" s="851">
        <v>355</v>
      </c>
      <c r="N179" s="851">
        <v>1</v>
      </c>
      <c r="O179" s="851">
        <v>358</v>
      </c>
      <c r="P179" s="845">
        <v>1.0084507042253521</v>
      </c>
      <c r="Q179" s="852">
        <v>358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47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48"/>
      <c r="B4" s="124">
        <v>2015</v>
      </c>
      <c r="C4" s="125">
        <v>2018</v>
      </c>
      <c r="D4" s="125">
        <v>2019</v>
      </c>
      <c r="E4" s="418" t="s">
        <v>257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377.50200000000001</v>
      </c>
      <c r="C5" s="114">
        <v>272.03899999999999</v>
      </c>
      <c r="D5" s="114">
        <v>166.61500000000001</v>
      </c>
      <c r="E5" s="424">
        <f>IF(OR(D5=0,B5=0),"",D5/B5)</f>
        <v>0.44136190006940362</v>
      </c>
      <c r="F5" s="129">
        <f>IF(OR(D5=0,C5=0),"",D5/C5)</f>
        <v>0.61246733005194109</v>
      </c>
      <c r="G5" s="130">
        <v>183</v>
      </c>
      <c r="H5" s="114">
        <v>159</v>
      </c>
      <c r="I5" s="114">
        <v>86</v>
      </c>
      <c r="J5" s="424">
        <f>IF(OR(I5=0,G5=0),"",I5/G5)</f>
        <v>0.46994535519125685</v>
      </c>
      <c r="K5" s="131">
        <f>IF(OR(I5=0,H5=0),"",I5/H5)</f>
        <v>0.54088050314465408</v>
      </c>
      <c r="L5" s="121"/>
      <c r="M5" s="121"/>
      <c r="N5" s="7">
        <f>D5-C5</f>
        <v>-105.42399999999998</v>
      </c>
      <c r="O5" s="8">
        <f>I5-H5</f>
        <v>-73</v>
      </c>
      <c r="P5" s="7">
        <f>D5-B5</f>
        <v>-210.887</v>
      </c>
      <c r="Q5" s="8">
        <f>I5-G5</f>
        <v>-97</v>
      </c>
    </row>
    <row r="6" spans="1:17" ht="14.4" hidden="1" customHeight="1" outlineLevel="1" x14ac:dyDescent="0.3">
      <c r="A6" s="441" t="s">
        <v>168</v>
      </c>
      <c r="B6" s="120">
        <v>95.638999999999996</v>
      </c>
      <c r="C6" s="113">
        <v>150.483</v>
      </c>
      <c r="D6" s="113">
        <v>62.4</v>
      </c>
      <c r="E6" s="424">
        <f t="shared" ref="E6:E12" si="0">IF(OR(D6=0,B6=0),"",D6/B6)</f>
        <v>0.65245349700436017</v>
      </c>
      <c r="F6" s="129">
        <f t="shared" ref="F6:F12" si="1">IF(OR(D6=0,C6=0),"",D6/C6)</f>
        <v>0.41466477941029883</v>
      </c>
      <c r="G6" s="133">
        <v>47</v>
      </c>
      <c r="H6" s="113">
        <v>57</v>
      </c>
      <c r="I6" s="113">
        <v>27</v>
      </c>
      <c r="J6" s="425">
        <f t="shared" ref="J6:J12" si="2">IF(OR(I6=0,G6=0),"",I6/G6)</f>
        <v>0.57446808510638303</v>
      </c>
      <c r="K6" s="134">
        <f t="shared" ref="K6:K12" si="3">IF(OR(I6=0,H6=0),"",I6/H6)</f>
        <v>0.47368421052631576</v>
      </c>
      <c r="L6" s="121"/>
      <c r="M6" s="121"/>
      <c r="N6" s="5">
        <f t="shared" ref="N6:N13" si="4">D6-C6</f>
        <v>-88.082999999999998</v>
      </c>
      <c r="O6" s="6">
        <f t="shared" ref="O6:O13" si="5">I6-H6</f>
        <v>-30</v>
      </c>
      <c r="P6" s="5">
        <f t="shared" ref="P6:P13" si="6">D6-B6</f>
        <v>-33.238999999999997</v>
      </c>
      <c r="Q6" s="6">
        <f t="shared" ref="Q6:Q13" si="7">I6-G6</f>
        <v>-20</v>
      </c>
    </row>
    <row r="7" spans="1:17" ht="14.4" hidden="1" customHeight="1" outlineLevel="1" x14ac:dyDescent="0.3">
      <c r="A7" s="441" t="s">
        <v>169</v>
      </c>
      <c r="B7" s="120">
        <v>128.41499999999999</v>
      </c>
      <c r="C7" s="113">
        <v>122.083</v>
      </c>
      <c r="D7" s="113">
        <v>65.656000000000006</v>
      </c>
      <c r="E7" s="424">
        <f t="shared" si="0"/>
        <v>0.51127983491025197</v>
      </c>
      <c r="F7" s="129">
        <f t="shared" si="1"/>
        <v>0.53779805542131176</v>
      </c>
      <c r="G7" s="133">
        <v>48</v>
      </c>
      <c r="H7" s="113">
        <v>59</v>
      </c>
      <c r="I7" s="113">
        <v>30</v>
      </c>
      <c r="J7" s="425">
        <f t="shared" si="2"/>
        <v>0.625</v>
      </c>
      <c r="K7" s="134">
        <f t="shared" si="3"/>
        <v>0.50847457627118642</v>
      </c>
      <c r="L7" s="121"/>
      <c r="M7" s="121"/>
      <c r="N7" s="5">
        <f t="shared" si="4"/>
        <v>-56.426999999999992</v>
      </c>
      <c r="O7" s="6">
        <f t="shared" si="5"/>
        <v>-29</v>
      </c>
      <c r="P7" s="5">
        <f t="shared" si="6"/>
        <v>-62.758999999999986</v>
      </c>
      <c r="Q7" s="6">
        <f t="shared" si="7"/>
        <v>-18</v>
      </c>
    </row>
    <row r="8" spans="1:17" ht="14.4" hidden="1" customHeight="1" outlineLevel="1" x14ac:dyDescent="0.3">
      <c r="A8" s="441" t="s">
        <v>170</v>
      </c>
      <c r="B8" s="120">
        <v>7.9139999999999997</v>
      </c>
      <c r="C8" s="113">
        <v>32.997999999999998</v>
      </c>
      <c r="D8" s="113">
        <v>5.4240000000000004</v>
      </c>
      <c r="E8" s="424">
        <f t="shared" si="0"/>
        <v>0.68536770280515547</v>
      </c>
      <c r="F8" s="129">
        <f t="shared" si="1"/>
        <v>0.16437359839990304</v>
      </c>
      <c r="G8" s="133">
        <v>4</v>
      </c>
      <c r="H8" s="113">
        <v>7</v>
      </c>
      <c r="I8" s="113">
        <v>4</v>
      </c>
      <c r="J8" s="425">
        <f t="shared" si="2"/>
        <v>1</v>
      </c>
      <c r="K8" s="134">
        <f t="shared" si="3"/>
        <v>0.5714285714285714</v>
      </c>
      <c r="L8" s="121"/>
      <c r="M8" s="121"/>
      <c r="N8" s="5">
        <f t="shared" si="4"/>
        <v>-27.573999999999998</v>
      </c>
      <c r="O8" s="6">
        <f t="shared" si="5"/>
        <v>-3</v>
      </c>
      <c r="P8" s="5">
        <f t="shared" si="6"/>
        <v>-2.4899999999999993</v>
      </c>
      <c r="Q8" s="6">
        <f t="shared" si="7"/>
        <v>0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78.197000000000003</v>
      </c>
      <c r="C10" s="113">
        <v>78.221999999999994</v>
      </c>
      <c r="D10" s="113">
        <v>37.767000000000003</v>
      </c>
      <c r="E10" s="424">
        <f t="shared" si="0"/>
        <v>0.48297249255086516</v>
      </c>
      <c r="F10" s="129">
        <f t="shared" si="1"/>
        <v>0.48281813300605975</v>
      </c>
      <c r="G10" s="133">
        <v>41</v>
      </c>
      <c r="H10" s="113">
        <v>38</v>
      </c>
      <c r="I10" s="113">
        <v>23</v>
      </c>
      <c r="J10" s="425">
        <f t="shared" si="2"/>
        <v>0.56097560975609762</v>
      </c>
      <c r="K10" s="134">
        <f t="shared" si="3"/>
        <v>0.60526315789473684</v>
      </c>
      <c r="L10" s="121"/>
      <c r="M10" s="121"/>
      <c r="N10" s="5">
        <f t="shared" si="4"/>
        <v>-40.454999999999991</v>
      </c>
      <c r="O10" s="6">
        <f t="shared" si="5"/>
        <v>-15</v>
      </c>
      <c r="P10" s="5">
        <f t="shared" si="6"/>
        <v>-40.43</v>
      </c>
      <c r="Q10" s="6">
        <f t="shared" si="7"/>
        <v>-18</v>
      </c>
    </row>
    <row r="11" spans="1:17" ht="14.4" hidden="1" customHeight="1" outlineLevel="1" x14ac:dyDescent="0.3">
      <c r="A11" s="441" t="s">
        <v>173</v>
      </c>
      <c r="B11" s="120">
        <v>8.19</v>
      </c>
      <c r="C11" s="113">
        <v>2.57</v>
      </c>
      <c r="D11" s="113">
        <v>0</v>
      </c>
      <c r="E11" s="424" t="str">
        <f t="shared" si="0"/>
        <v/>
      </c>
      <c r="F11" s="129" t="str">
        <f t="shared" si="1"/>
        <v/>
      </c>
      <c r="G11" s="133">
        <v>3</v>
      </c>
      <c r="H11" s="113">
        <v>2</v>
      </c>
      <c r="I11" s="113">
        <v>0</v>
      </c>
      <c r="J11" s="425" t="str">
        <f t="shared" si="2"/>
        <v/>
      </c>
      <c r="K11" s="134" t="str">
        <f t="shared" si="3"/>
        <v/>
      </c>
      <c r="L11" s="121"/>
      <c r="M11" s="121"/>
      <c r="N11" s="5">
        <f t="shared" si="4"/>
        <v>-2.57</v>
      </c>
      <c r="O11" s="6">
        <f t="shared" si="5"/>
        <v>-2</v>
      </c>
      <c r="P11" s="5">
        <f t="shared" si="6"/>
        <v>-8.19</v>
      </c>
      <c r="Q11" s="6">
        <f t="shared" si="7"/>
        <v>-3</v>
      </c>
    </row>
    <row r="12" spans="1:17" ht="14.4" hidden="1" customHeight="1" outlineLevel="1" thickBot="1" x14ac:dyDescent="0.35">
      <c r="A12" s="442" t="s">
        <v>208</v>
      </c>
      <c r="B12" s="238">
        <v>0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" customHeight="1" collapsed="1" thickBot="1" x14ac:dyDescent="0.35">
      <c r="A13" s="117" t="s">
        <v>3</v>
      </c>
      <c r="B13" s="115">
        <f>SUM(B5:B12)</f>
        <v>695.85700000000008</v>
      </c>
      <c r="C13" s="116">
        <f>SUM(C5:C12)</f>
        <v>658.3950000000001</v>
      </c>
      <c r="D13" s="116">
        <f>SUM(D5:D12)</f>
        <v>337.86200000000002</v>
      </c>
      <c r="E13" s="420">
        <f>IF(OR(D13=0,B13=0),0,D13/B13)</f>
        <v>0.48553366568131096</v>
      </c>
      <c r="F13" s="135">
        <f>IF(OR(D13=0,C13=0),0,D13/C13)</f>
        <v>0.51316003311082248</v>
      </c>
      <c r="G13" s="136">
        <f>SUM(G5:G12)</f>
        <v>326</v>
      </c>
      <c r="H13" s="116">
        <f>SUM(H5:H12)</f>
        <v>322</v>
      </c>
      <c r="I13" s="116">
        <f>SUM(I5:I12)</f>
        <v>170</v>
      </c>
      <c r="J13" s="420">
        <f>IF(OR(I13=0,G13=0),0,I13/G13)</f>
        <v>0.5214723926380368</v>
      </c>
      <c r="K13" s="137">
        <f>IF(OR(I13=0,H13=0),0,I13/H13)</f>
        <v>0.52795031055900621</v>
      </c>
      <c r="L13" s="121"/>
      <c r="M13" s="121"/>
      <c r="N13" s="127">
        <f t="shared" si="4"/>
        <v>-320.53300000000007</v>
      </c>
      <c r="O13" s="138">
        <f t="shared" si="5"/>
        <v>-152</v>
      </c>
      <c r="P13" s="127">
        <f t="shared" si="6"/>
        <v>-357.99500000000006</v>
      </c>
      <c r="Q13" s="138">
        <f t="shared" si="7"/>
        <v>-156</v>
      </c>
    </row>
    <row r="14" spans="1:17" ht="14.4" customHeight="1" x14ac:dyDescent="0.3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51" t="s">
        <v>258</v>
      </c>
      <c r="B16" s="653" t="s">
        <v>70</v>
      </c>
      <c r="C16" s="654"/>
      <c r="D16" s="654"/>
      <c r="E16" s="655"/>
      <c r="F16" s="656"/>
      <c r="G16" s="653" t="s">
        <v>240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" customHeight="1" thickBot="1" x14ac:dyDescent="0.35">
      <c r="A17" s="652"/>
      <c r="B17" s="140">
        <v>2015</v>
      </c>
      <c r="C17" s="141">
        <v>2018</v>
      </c>
      <c r="D17" s="141">
        <v>2019</v>
      </c>
      <c r="E17" s="141" t="s">
        <v>257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257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373.10599999999999</v>
      </c>
      <c r="C18" s="114">
        <v>272.03899999999999</v>
      </c>
      <c r="D18" s="114">
        <v>166.61500000000001</v>
      </c>
      <c r="E18" s="424">
        <f>IF(OR(D18=0,B18=0),"",D18/B18)</f>
        <v>0.44656210299485938</v>
      </c>
      <c r="F18" s="129">
        <f>IF(OR(D18=0,C18=0),"",D18/C18)</f>
        <v>0.61246733005194109</v>
      </c>
      <c r="G18" s="119">
        <v>182</v>
      </c>
      <c r="H18" s="114">
        <v>159</v>
      </c>
      <c r="I18" s="114">
        <v>86</v>
      </c>
      <c r="J18" s="424">
        <f>IF(OR(I18=0,G18=0),"",I18/G18)</f>
        <v>0.47252747252747251</v>
      </c>
      <c r="K18" s="131">
        <f>IF(OR(I18=0,H18=0),"",I18/H18)</f>
        <v>0.54088050314465408</v>
      </c>
      <c r="L18" s="645">
        <v>0.91871999999999998</v>
      </c>
      <c r="M18" s="646"/>
      <c r="N18" s="145">
        <f t="shared" ref="N18:N26" si="8">D18-C18</f>
        <v>-105.42399999999998</v>
      </c>
      <c r="O18" s="146">
        <f t="shared" ref="O18:O26" si="9">I18-H18</f>
        <v>-73</v>
      </c>
      <c r="P18" s="145">
        <f t="shared" ref="P18:P26" si="10">D18-B18</f>
        <v>-206.49099999999999</v>
      </c>
      <c r="Q18" s="146">
        <f t="shared" ref="Q18:Q26" si="11">I18-G18</f>
        <v>-96</v>
      </c>
    </row>
    <row r="19" spans="1:17" ht="14.4" hidden="1" customHeight="1" outlineLevel="1" x14ac:dyDescent="0.3">
      <c r="A19" s="441" t="s">
        <v>168</v>
      </c>
      <c r="B19" s="120">
        <v>91.459000000000003</v>
      </c>
      <c r="C19" s="113">
        <v>141.749</v>
      </c>
      <c r="D19" s="113">
        <v>62.4</v>
      </c>
      <c r="E19" s="425">
        <f t="shared" ref="E19:E25" si="12">IF(OR(D19=0,B19=0),"",D19/B19)</f>
        <v>0.6822729310401382</v>
      </c>
      <c r="F19" s="132">
        <f t="shared" ref="F19:F25" si="13">IF(OR(D19=0,C19=0),"",D19/C19)</f>
        <v>0.44021474578303904</v>
      </c>
      <c r="G19" s="120">
        <v>46</v>
      </c>
      <c r="H19" s="113">
        <v>56</v>
      </c>
      <c r="I19" s="113">
        <v>27</v>
      </c>
      <c r="J19" s="425">
        <f t="shared" ref="J19:J25" si="14">IF(OR(I19=0,G19=0),"",I19/G19)</f>
        <v>0.58695652173913049</v>
      </c>
      <c r="K19" s="134">
        <f t="shared" ref="K19:K25" si="15">IF(OR(I19=0,H19=0),"",I19/H19)</f>
        <v>0.48214285714285715</v>
      </c>
      <c r="L19" s="645">
        <v>0.99456</v>
      </c>
      <c r="M19" s="646"/>
      <c r="N19" s="147">
        <f t="shared" si="8"/>
        <v>-79.34899999999999</v>
      </c>
      <c r="O19" s="148">
        <f t="shared" si="9"/>
        <v>-29</v>
      </c>
      <c r="P19" s="147">
        <f t="shared" si="10"/>
        <v>-29.059000000000005</v>
      </c>
      <c r="Q19" s="148">
        <f t="shared" si="11"/>
        <v>-19</v>
      </c>
    </row>
    <row r="20" spans="1:17" ht="14.4" hidden="1" customHeight="1" outlineLevel="1" x14ac:dyDescent="0.3">
      <c r="A20" s="441" t="s">
        <v>169</v>
      </c>
      <c r="B20" s="120">
        <v>125.057</v>
      </c>
      <c r="C20" s="113">
        <v>122.083</v>
      </c>
      <c r="D20" s="113">
        <v>54.122</v>
      </c>
      <c r="E20" s="425">
        <f t="shared" si="12"/>
        <v>0.43277865293426199</v>
      </c>
      <c r="F20" s="132">
        <f t="shared" si="13"/>
        <v>0.44332134695248315</v>
      </c>
      <c r="G20" s="120">
        <v>47</v>
      </c>
      <c r="H20" s="113">
        <v>59</v>
      </c>
      <c r="I20" s="113">
        <v>28</v>
      </c>
      <c r="J20" s="425">
        <f t="shared" si="14"/>
        <v>0.5957446808510638</v>
      </c>
      <c r="K20" s="134">
        <f t="shared" si="15"/>
        <v>0.47457627118644069</v>
      </c>
      <c r="L20" s="645">
        <v>0.96671999999999991</v>
      </c>
      <c r="M20" s="646"/>
      <c r="N20" s="147">
        <f t="shared" si="8"/>
        <v>-67.960999999999999</v>
      </c>
      <c r="O20" s="148">
        <f t="shared" si="9"/>
        <v>-31</v>
      </c>
      <c r="P20" s="147">
        <f t="shared" si="10"/>
        <v>-70.935000000000002</v>
      </c>
      <c r="Q20" s="148">
        <f t="shared" si="11"/>
        <v>-19</v>
      </c>
    </row>
    <row r="21" spans="1:17" ht="14.4" hidden="1" customHeight="1" outlineLevel="1" x14ac:dyDescent="0.3">
      <c r="A21" s="441" t="s">
        <v>170</v>
      </c>
      <c r="B21" s="120">
        <v>7.9139999999999997</v>
      </c>
      <c r="C21" s="113">
        <v>32.997999999999998</v>
      </c>
      <c r="D21" s="113">
        <v>5.4240000000000004</v>
      </c>
      <c r="E21" s="425">
        <f t="shared" si="12"/>
        <v>0.68536770280515547</v>
      </c>
      <c r="F21" s="132">
        <f t="shared" si="13"/>
        <v>0.16437359839990304</v>
      </c>
      <c r="G21" s="120">
        <v>4</v>
      </c>
      <c r="H21" s="113">
        <v>7</v>
      </c>
      <c r="I21" s="113">
        <v>4</v>
      </c>
      <c r="J21" s="425">
        <f t="shared" si="14"/>
        <v>1</v>
      </c>
      <c r="K21" s="134">
        <f t="shared" si="15"/>
        <v>0.5714285714285714</v>
      </c>
      <c r="L21" s="645">
        <v>1.11744</v>
      </c>
      <c r="M21" s="646"/>
      <c r="N21" s="147">
        <f t="shared" si="8"/>
        <v>-27.573999999999998</v>
      </c>
      <c r="O21" s="148">
        <f t="shared" si="9"/>
        <v>-3</v>
      </c>
      <c r="P21" s="147">
        <f t="shared" si="10"/>
        <v>-2.4899999999999993</v>
      </c>
      <c r="Q21" s="148">
        <f t="shared" si="11"/>
        <v>0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72.7</v>
      </c>
      <c r="C23" s="113">
        <v>78.221999999999994</v>
      </c>
      <c r="D23" s="113">
        <v>37.767000000000003</v>
      </c>
      <c r="E23" s="425">
        <f t="shared" si="12"/>
        <v>0.51949105914718019</v>
      </c>
      <c r="F23" s="132">
        <f t="shared" si="13"/>
        <v>0.48281813300605975</v>
      </c>
      <c r="G23" s="120">
        <v>40</v>
      </c>
      <c r="H23" s="113">
        <v>38</v>
      </c>
      <c r="I23" s="113">
        <v>23</v>
      </c>
      <c r="J23" s="425">
        <f t="shared" si="14"/>
        <v>0.57499999999999996</v>
      </c>
      <c r="K23" s="134">
        <f t="shared" si="15"/>
        <v>0.60526315789473684</v>
      </c>
      <c r="L23" s="645">
        <v>0.98495999999999995</v>
      </c>
      <c r="M23" s="646"/>
      <c r="N23" s="147">
        <f t="shared" si="8"/>
        <v>-40.454999999999991</v>
      </c>
      <c r="O23" s="148">
        <f t="shared" si="9"/>
        <v>-15</v>
      </c>
      <c r="P23" s="147">
        <f t="shared" si="10"/>
        <v>-34.933</v>
      </c>
      <c r="Q23" s="148">
        <f t="shared" si="11"/>
        <v>-17</v>
      </c>
    </row>
    <row r="24" spans="1:17" ht="14.4" hidden="1" customHeight="1" outlineLevel="1" x14ac:dyDescent="0.3">
      <c r="A24" s="441" t="s">
        <v>173</v>
      </c>
      <c r="B24" s="120">
        <v>8.19</v>
      </c>
      <c r="C24" s="113">
        <v>2.57</v>
      </c>
      <c r="D24" s="113">
        <v>0</v>
      </c>
      <c r="E24" s="425" t="str">
        <f t="shared" si="12"/>
        <v/>
      </c>
      <c r="F24" s="132" t="str">
        <f t="shared" si="13"/>
        <v/>
      </c>
      <c r="G24" s="120">
        <v>3</v>
      </c>
      <c r="H24" s="113">
        <v>2</v>
      </c>
      <c r="I24" s="113">
        <v>0</v>
      </c>
      <c r="J24" s="425" t="str">
        <f t="shared" si="14"/>
        <v/>
      </c>
      <c r="K24" s="134" t="str">
        <f t="shared" si="15"/>
        <v/>
      </c>
      <c r="L24" s="645">
        <v>1.0147199999999998</v>
      </c>
      <c r="M24" s="646"/>
      <c r="N24" s="147">
        <f t="shared" si="8"/>
        <v>-2.57</v>
      </c>
      <c r="O24" s="148">
        <f t="shared" si="9"/>
        <v>-2</v>
      </c>
      <c r="P24" s="147">
        <f t="shared" si="10"/>
        <v>-8.19</v>
      </c>
      <c r="Q24" s="148">
        <f t="shared" si="11"/>
        <v>-3</v>
      </c>
    </row>
    <row r="25" spans="1:17" ht="14.4" hidden="1" customHeight="1" outlineLevel="1" thickBot="1" x14ac:dyDescent="0.35">
      <c r="A25" s="442" t="s">
        <v>208</v>
      </c>
      <c r="B25" s="238">
        <v>0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" customHeight="1" collapsed="1" thickBot="1" x14ac:dyDescent="0.35">
      <c r="A26" s="445" t="s">
        <v>3</v>
      </c>
      <c r="B26" s="149">
        <f>SUM(B18:B25)</f>
        <v>678.42600000000004</v>
      </c>
      <c r="C26" s="150">
        <f>SUM(C18:C25)</f>
        <v>649.66100000000006</v>
      </c>
      <c r="D26" s="150">
        <f>SUM(D18:D25)</f>
        <v>326.32799999999997</v>
      </c>
      <c r="E26" s="421">
        <f>IF(OR(D26=0,B26=0),0,D26/B26)</f>
        <v>0.4810075085565706</v>
      </c>
      <c r="F26" s="151">
        <f>IF(OR(D26=0,C26=0),0,D26/C26)</f>
        <v>0.5023050483252034</v>
      </c>
      <c r="G26" s="149">
        <f>SUM(G18:G25)</f>
        <v>322</v>
      </c>
      <c r="H26" s="150">
        <f>SUM(H18:H25)</f>
        <v>321</v>
      </c>
      <c r="I26" s="150">
        <f>SUM(I18:I25)</f>
        <v>168</v>
      </c>
      <c r="J26" s="421">
        <f>IF(OR(I26=0,G26=0),0,I26/G26)</f>
        <v>0.52173913043478259</v>
      </c>
      <c r="K26" s="152">
        <f>IF(OR(I26=0,H26=0),0,I26/H26)</f>
        <v>0.52336448598130836</v>
      </c>
      <c r="L26" s="121"/>
      <c r="M26" s="121"/>
      <c r="N26" s="143">
        <f t="shared" si="8"/>
        <v>-323.33300000000008</v>
      </c>
      <c r="O26" s="153">
        <f t="shared" si="9"/>
        <v>-153</v>
      </c>
      <c r="P26" s="143">
        <f t="shared" si="10"/>
        <v>-352.09800000000007</v>
      </c>
      <c r="Q26" s="153">
        <f t="shared" si="11"/>
        <v>-154</v>
      </c>
    </row>
    <row r="27" spans="1:17" ht="14.4" customHeight="1" x14ac:dyDescent="0.3">
      <c r="A27" s="154"/>
      <c r="B27" s="649" t="s">
        <v>206</v>
      </c>
      <c r="C27" s="658"/>
      <c r="D27" s="658"/>
      <c r="E27" s="659"/>
      <c r="F27" s="658"/>
      <c r="G27" s="649" t="s">
        <v>207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66" t="s">
        <v>259</v>
      </c>
      <c r="B29" s="668" t="s">
        <v>70</v>
      </c>
      <c r="C29" s="669"/>
      <c r="D29" s="669"/>
      <c r="E29" s="670"/>
      <c r="F29" s="671"/>
      <c r="G29" s="669" t="s">
        <v>240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67"/>
      <c r="B30" s="157">
        <v>2015</v>
      </c>
      <c r="C30" s="158">
        <v>2018</v>
      </c>
      <c r="D30" s="158">
        <v>2019</v>
      </c>
      <c r="E30" s="158" t="s">
        <v>257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4.3959999999999999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1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-4.3959999999999999</v>
      </c>
      <c r="Q31" s="146">
        <f t="shared" ref="Q31:Q39" si="19">I31-G31</f>
        <v>-1</v>
      </c>
    </row>
    <row r="32" spans="1:17" ht="14.4" hidden="1" customHeight="1" outlineLevel="1" x14ac:dyDescent="0.3">
      <c r="A32" s="441" t="s">
        <v>168</v>
      </c>
      <c r="B32" s="120">
        <v>4.18</v>
      </c>
      <c r="C32" s="113">
        <v>8.734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1</v>
      </c>
      <c r="H32" s="113">
        <v>1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-8.734</v>
      </c>
      <c r="O32" s="148">
        <f t="shared" si="17"/>
        <v>-1</v>
      </c>
      <c r="P32" s="147">
        <f t="shared" si="18"/>
        <v>-4.18</v>
      </c>
      <c r="Q32" s="148">
        <f t="shared" si="19"/>
        <v>-1</v>
      </c>
    </row>
    <row r="33" spans="1:17" ht="14.4" hidden="1" customHeight="1" outlineLevel="1" x14ac:dyDescent="0.3">
      <c r="A33" s="441" t="s">
        <v>169</v>
      </c>
      <c r="B33" s="120">
        <v>3.3580000000000001</v>
      </c>
      <c r="C33" s="113">
        <v>0</v>
      </c>
      <c r="D33" s="113">
        <v>11.534000000000001</v>
      </c>
      <c r="E33" s="425">
        <f t="shared" si="20"/>
        <v>3.4347826086956523</v>
      </c>
      <c r="F33" s="132" t="str">
        <f t="shared" si="21"/>
        <v/>
      </c>
      <c r="G33" s="133">
        <v>1</v>
      </c>
      <c r="H33" s="113">
        <v>0</v>
      </c>
      <c r="I33" s="113">
        <v>2</v>
      </c>
      <c r="J33" s="425">
        <f t="shared" si="22"/>
        <v>2</v>
      </c>
      <c r="K33" s="134" t="str">
        <f t="shared" si="23"/>
        <v/>
      </c>
      <c r="L33" s="155"/>
      <c r="M33" s="155"/>
      <c r="N33" s="147">
        <f t="shared" si="16"/>
        <v>11.534000000000001</v>
      </c>
      <c r="O33" s="148">
        <f t="shared" si="17"/>
        <v>2</v>
      </c>
      <c r="P33" s="147">
        <f t="shared" si="18"/>
        <v>8.1760000000000002</v>
      </c>
      <c r="Q33" s="148">
        <f t="shared" si="19"/>
        <v>1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5.4969999999999999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1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-5.4969999999999999</v>
      </c>
      <c r="Q36" s="148">
        <f t="shared" si="19"/>
        <v>-1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17.431000000000001</v>
      </c>
      <c r="C39" s="162">
        <f>SUM(C31:C38)</f>
        <v>8.734</v>
      </c>
      <c r="D39" s="162">
        <f>SUM(D31:D38)</f>
        <v>11.534000000000001</v>
      </c>
      <c r="E39" s="422">
        <f>IF(OR(D39=0,B39=0),0,D39/B39)</f>
        <v>0.66169468188858926</v>
      </c>
      <c r="F39" s="163">
        <f>IF(OR(D39=0,C39=0),0,D39/C39)</f>
        <v>1.3205862147927641</v>
      </c>
      <c r="G39" s="164">
        <f>SUM(G31:G38)</f>
        <v>4</v>
      </c>
      <c r="H39" s="162">
        <f>SUM(H31:H38)</f>
        <v>1</v>
      </c>
      <c r="I39" s="162">
        <f>SUM(I31:I38)</f>
        <v>2</v>
      </c>
      <c r="J39" s="422">
        <f>IF(OR(I39=0,G39=0),0,I39/G39)</f>
        <v>0.5</v>
      </c>
      <c r="K39" s="165">
        <f>IF(OR(I39=0,H39=0),0,I39/H39)</f>
        <v>2</v>
      </c>
      <c r="L39" s="155"/>
      <c r="M39" s="155"/>
      <c r="N39" s="160">
        <f t="shared" si="16"/>
        <v>2.8000000000000007</v>
      </c>
      <c r="O39" s="166">
        <f t="shared" si="17"/>
        <v>1</v>
      </c>
      <c r="P39" s="160">
        <f t="shared" si="18"/>
        <v>-5.8970000000000002</v>
      </c>
      <c r="Q39" s="166">
        <f t="shared" si="19"/>
        <v>-2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60" t="s">
        <v>260</v>
      </c>
      <c r="B42" s="662" t="s">
        <v>70</v>
      </c>
      <c r="C42" s="663"/>
      <c r="D42" s="663"/>
      <c r="E42" s="664"/>
      <c r="F42" s="665"/>
      <c r="G42" s="663" t="s">
        <v>240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61"/>
      <c r="B43" s="407">
        <v>2015</v>
      </c>
      <c r="C43" s="408">
        <v>2018</v>
      </c>
      <c r="D43" s="408">
        <v>2019</v>
      </c>
      <c r="E43" s="408" t="s">
        <v>257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302</v>
      </c>
    </row>
    <row r="56" spans="1:17" ht="14.4" customHeight="1" x14ac:dyDescent="0.25">
      <c r="A56" s="386" t="s">
        <v>303</v>
      </c>
    </row>
    <row r="57" spans="1:17" ht="14.4" customHeight="1" x14ac:dyDescent="0.25">
      <c r="A57" s="385" t="s">
        <v>304</v>
      </c>
    </row>
    <row r="58" spans="1:17" ht="14.4" customHeight="1" x14ac:dyDescent="0.25">
      <c r="A58" s="386" t="s">
        <v>305</v>
      </c>
    </row>
    <row r="59" spans="1:17" ht="14.4" customHeight="1" x14ac:dyDescent="0.25">
      <c r="A59" s="386" t="s">
        <v>263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419</v>
      </c>
      <c r="C33" s="199">
        <v>1762</v>
      </c>
      <c r="D33" s="84">
        <f>IF(C33="","",C33-B33)</f>
        <v>1343</v>
      </c>
      <c r="E33" s="85">
        <f>IF(C33="","",C33/B33)</f>
        <v>4.2052505966587113</v>
      </c>
      <c r="F33" s="86">
        <v>1345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861</v>
      </c>
      <c r="C34" s="200">
        <v>3638</v>
      </c>
      <c r="D34" s="87">
        <f t="shared" ref="D34:D45" si="0">IF(C34="","",C34-B34)</f>
        <v>2777</v>
      </c>
      <c r="E34" s="88">
        <f t="shared" ref="E34:E45" si="1">IF(C34="","",C34/B34)</f>
        <v>4.2253193960511037</v>
      </c>
      <c r="F34" s="89">
        <v>2779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992</v>
      </c>
      <c r="C35" s="200">
        <v>3123</v>
      </c>
      <c r="D35" s="87">
        <f t="shared" si="0"/>
        <v>2131</v>
      </c>
      <c r="E35" s="88">
        <f t="shared" si="1"/>
        <v>3.1481854838709675</v>
      </c>
      <c r="F35" s="89">
        <v>2131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1302</v>
      </c>
      <c r="C36" s="200">
        <v>4211</v>
      </c>
      <c r="D36" s="87">
        <f t="shared" si="0"/>
        <v>2909</v>
      </c>
      <c r="E36" s="88">
        <f t="shared" si="1"/>
        <v>3.2342549923195083</v>
      </c>
      <c r="F36" s="89">
        <v>2909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1603</v>
      </c>
      <c r="C37" s="200">
        <v>5418</v>
      </c>
      <c r="D37" s="87">
        <f t="shared" si="0"/>
        <v>3815</v>
      </c>
      <c r="E37" s="88">
        <f t="shared" si="1"/>
        <v>3.3799126637554586</v>
      </c>
      <c r="F37" s="89">
        <v>3815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249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98" t="s">
        <v>4691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4226</v>
      </c>
      <c r="B5" s="950"/>
      <c r="C5" s="951"/>
      <c r="D5" s="952"/>
      <c r="E5" s="953">
        <v>1</v>
      </c>
      <c r="F5" s="954">
        <v>8.3699999999999992</v>
      </c>
      <c r="G5" s="955">
        <v>47</v>
      </c>
      <c r="H5" s="956"/>
      <c r="I5" s="957"/>
      <c r="J5" s="958"/>
      <c r="K5" s="959">
        <v>7.77</v>
      </c>
      <c r="L5" s="956">
        <v>5</v>
      </c>
      <c r="M5" s="956">
        <v>45</v>
      </c>
      <c r="N5" s="960">
        <v>15</v>
      </c>
      <c r="O5" s="956" t="s">
        <v>4227</v>
      </c>
      <c r="P5" s="961" t="s">
        <v>4228</v>
      </c>
      <c r="Q5" s="962">
        <f>H5-B5</f>
        <v>0</v>
      </c>
      <c r="R5" s="978">
        <f>I5-C5</f>
        <v>0</v>
      </c>
      <c r="S5" s="962">
        <f>H5-E5</f>
        <v>-1</v>
      </c>
      <c r="T5" s="978">
        <f>I5-F5</f>
        <v>-8.3699999999999992</v>
      </c>
      <c r="U5" s="990" t="s">
        <v>567</v>
      </c>
      <c r="V5" s="950" t="s">
        <v>567</v>
      </c>
      <c r="W5" s="950" t="s">
        <v>567</v>
      </c>
      <c r="X5" s="991" t="s">
        <v>567</v>
      </c>
      <c r="Y5" s="992"/>
    </row>
    <row r="6" spans="1:25" ht="14.4" customHeight="1" x14ac:dyDescent="0.3">
      <c r="A6" s="947" t="s">
        <v>4229</v>
      </c>
      <c r="B6" s="920">
        <v>2</v>
      </c>
      <c r="C6" s="921">
        <v>41.42</v>
      </c>
      <c r="D6" s="922">
        <v>58</v>
      </c>
      <c r="E6" s="932"/>
      <c r="F6" s="915"/>
      <c r="G6" s="916"/>
      <c r="H6" s="914"/>
      <c r="I6" s="915"/>
      <c r="J6" s="916"/>
      <c r="K6" s="917">
        <v>20.34</v>
      </c>
      <c r="L6" s="914">
        <v>11</v>
      </c>
      <c r="M6" s="914">
        <v>87</v>
      </c>
      <c r="N6" s="918">
        <v>29</v>
      </c>
      <c r="O6" s="914" t="s">
        <v>4227</v>
      </c>
      <c r="P6" s="931" t="s">
        <v>4230</v>
      </c>
      <c r="Q6" s="919">
        <f t="shared" ref="Q6:R69" si="0">H6-B6</f>
        <v>-2</v>
      </c>
      <c r="R6" s="979">
        <f t="shared" si="0"/>
        <v>-41.42</v>
      </c>
      <c r="S6" s="919">
        <f t="shared" ref="S6:S69" si="1">H6-E6</f>
        <v>0</v>
      </c>
      <c r="T6" s="979">
        <f t="shared" ref="T6:T69" si="2">I6-F6</f>
        <v>0</v>
      </c>
      <c r="U6" s="988" t="s">
        <v>567</v>
      </c>
      <c r="V6" s="928" t="s">
        <v>567</v>
      </c>
      <c r="W6" s="928" t="s">
        <v>567</v>
      </c>
      <c r="X6" s="986" t="s">
        <v>567</v>
      </c>
      <c r="Y6" s="984"/>
    </row>
    <row r="7" spans="1:25" ht="14.4" customHeight="1" x14ac:dyDescent="0.3">
      <c r="A7" s="947" t="s">
        <v>4231</v>
      </c>
      <c r="B7" s="920">
        <v>2</v>
      </c>
      <c r="C7" s="921">
        <v>33.64</v>
      </c>
      <c r="D7" s="922">
        <v>52</v>
      </c>
      <c r="E7" s="932"/>
      <c r="F7" s="915"/>
      <c r="G7" s="916"/>
      <c r="H7" s="914"/>
      <c r="I7" s="915"/>
      <c r="J7" s="916"/>
      <c r="K7" s="917">
        <v>12.38</v>
      </c>
      <c r="L7" s="914">
        <v>5</v>
      </c>
      <c r="M7" s="914">
        <v>60</v>
      </c>
      <c r="N7" s="918">
        <v>20</v>
      </c>
      <c r="O7" s="914" t="s">
        <v>4227</v>
      </c>
      <c r="P7" s="931" t="s">
        <v>4232</v>
      </c>
      <c r="Q7" s="919">
        <f t="shared" si="0"/>
        <v>-2</v>
      </c>
      <c r="R7" s="979">
        <f t="shared" si="0"/>
        <v>-33.64</v>
      </c>
      <c r="S7" s="919">
        <f t="shared" si="1"/>
        <v>0</v>
      </c>
      <c r="T7" s="979">
        <f t="shared" si="2"/>
        <v>0</v>
      </c>
      <c r="U7" s="988" t="s">
        <v>567</v>
      </c>
      <c r="V7" s="928" t="s">
        <v>567</v>
      </c>
      <c r="W7" s="928" t="s">
        <v>567</v>
      </c>
      <c r="X7" s="986" t="s">
        <v>567</v>
      </c>
      <c r="Y7" s="984"/>
    </row>
    <row r="8" spans="1:25" ht="14.4" customHeight="1" x14ac:dyDescent="0.3">
      <c r="A8" s="948" t="s">
        <v>4233</v>
      </c>
      <c r="B8" s="934"/>
      <c r="C8" s="935"/>
      <c r="D8" s="923"/>
      <c r="E8" s="936"/>
      <c r="F8" s="937"/>
      <c r="G8" s="924"/>
      <c r="H8" s="938">
        <v>1</v>
      </c>
      <c r="I8" s="937">
        <v>12.38</v>
      </c>
      <c r="J8" s="925">
        <v>42</v>
      </c>
      <c r="K8" s="939">
        <v>12.38</v>
      </c>
      <c r="L8" s="938">
        <v>5</v>
      </c>
      <c r="M8" s="938">
        <v>60</v>
      </c>
      <c r="N8" s="940">
        <v>20</v>
      </c>
      <c r="O8" s="938" t="s">
        <v>4227</v>
      </c>
      <c r="P8" s="941" t="s">
        <v>4232</v>
      </c>
      <c r="Q8" s="942">
        <f t="shared" si="0"/>
        <v>1</v>
      </c>
      <c r="R8" s="980">
        <f t="shared" si="0"/>
        <v>12.38</v>
      </c>
      <c r="S8" s="942">
        <f t="shared" si="1"/>
        <v>1</v>
      </c>
      <c r="T8" s="980">
        <f t="shared" si="2"/>
        <v>12.38</v>
      </c>
      <c r="U8" s="989">
        <v>20</v>
      </c>
      <c r="V8" s="943">
        <v>42</v>
      </c>
      <c r="W8" s="943">
        <v>22</v>
      </c>
      <c r="X8" s="987">
        <v>2.1</v>
      </c>
      <c r="Y8" s="985">
        <v>22</v>
      </c>
    </row>
    <row r="9" spans="1:25" ht="14.4" customHeight="1" x14ac:dyDescent="0.3">
      <c r="A9" s="948" t="s">
        <v>4234</v>
      </c>
      <c r="B9" s="934">
        <v>3</v>
      </c>
      <c r="C9" s="935">
        <v>41.06</v>
      </c>
      <c r="D9" s="923">
        <v>58.7</v>
      </c>
      <c r="E9" s="936">
        <v>1</v>
      </c>
      <c r="F9" s="937">
        <v>31.7</v>
      </c>
      <c r="G9" s="924">
        <v>115</v>
      </c>
      <c r="H9" s="938">
        <v>1</v>
      </c>
      <c r="I9" s="937">
        <v>22</v>
      </c>
      <c r="J9" s="925">
        <v>87</v>
      </c>
      <c r="K9" s="939">
        <v>12.65</v>
      </c>
      <c r="L9" s="938">
        <v>5</v>
      </c>
      <c r="M9" s="938">
        <v>60</v>
      </c>
      <c r="N9" s="940">
        <v>20</v>
      </c>
      <c r="O9" s="938" t="s">
        <v>4227</v>
      </c>
      <c r="P9" s="941" t="s">
        <v>4232</v>
      </c>
      <c r="Q9" s="942">
        <f t="shared" si="0"/>
        <v>-2</v>
      </c>
      <c r="R9" s="980">
        <f t="shared" si="0"/>
        <v>-19.060000000000002</v>
      </c>
      <c r="S9" s="942">
        <f t="shared" si="1"/>
        <v>0</v>
      </c>
      <c r="T9" s="980">
        <f t="shared" si="2"/>
        <v>-9.6999999999999993</v>
      </c>
      <c r="U9" s="989">
        <v>20</v>
      </c>
      <c r="V9" s="943">
        <v>87</v>
      </c>
      <c r="W9" s="943">
        <v>67</v>
      </c>
      <c r="X9" s="987">
        <v>4.3499999999999996</v>
      </c>
      <c r="Y9" s="985">
        <v>67</v>
      </c>
    </row>
    <row r="10" spans="1:25" ht="14.4" customHeight="1" x14ac:dyDescent="0.3">
      <c r="A10" s="947" t="s">
        <v>4235</v>
      </c>
      <c r="B10" s="920">
        <v>2</v>
      </c>
      <c r="C10" s="921">
        <v>8.3699999999999992</v>
      </c>
      <c r="D10" s="922">
        <v>29.5</v>
      </c>
      <c r="E10" s="932"/>
      <c r="F10" s="915"/>
      <c r="G10" s="916"/>
      <c r="H10" s="914"/>
      <c r="I10" s="915"/>
      <c r="J10" s="916"/>
      <c r="K10" s="917">
        <v>3.29</v>
      </c>
      <c r="L10" s="914">
        <v>3</v>
      </c>
      <c r="M10" s="914">
        <v>30</v>
      </c>
      <c r="N10" s="918">
        <v>10</v>
      </c>
      <c r="O10" s="914" t="s">
        <v>4227</v>
      </c>
      <c r="P10" s="931" t="s">
        <v>4236</v>
      </c>
      <c r="Q10" s="919">
        <f t="shared" si="0"/>
        <v>-2</v>
      </c>
      <c r="R10" s="979">
        <f t="shared" si="0"/>
        <v>-8.3699999999999992</v>
      </c>
      <c r="S10" s="919">
        <f t="shared" si="1"/>
        <v>0</v>
      </c>
      <c r="T10" s="979">
        <f t="shared" si="2"/>
        <v>0</v>
      </c>
      <c r="U10" s="988" t="s">
        <v>567</v>
      </c>
      <c r="V10" s="928" t="s">
        <v>567</v>
      </c>
      <c r="W10" s="928" t="s">
        <v>567</v>
      </c>
      <c r="X10" s="986" t="s">
        <v>567</v>
      </c>
      <c r="Y10" s="984"/>
    </row>
    <row r="11" spans="1:25" ht="14.4" customHeight="1" x14ac:dyDescent="0.3">
      <c r="A11" s="947" t="s">
        <v>4237</v>
      </c>
      <c r="B11" s="928">
        <v>2</v>
      </c>
      <c r="C11" s="929">
        <v>5</v>
      </c>
      <c r="D11" s="930">
        <v>30</v>
      </c>
      <c r="E11" s="911">
        <v>1</v>
      </c>
      <c r="F11" s="912">
        <v>2.5</v>
      </c>
      <c r="G11" s="913">
        <v>32</v>
      </c>
      <c r="H11" s="914"/>
      <c r="I11" s="915"/>
      <c r="J11" s="916"/>
      <c r="K11" s="917">
        <v>2.5</v>
      </c>
      <c r="L11" s="914">
        <v>4</v>
      </c>
      <c r="M11" s="914">
        <v>36</v>
      </c>
      <c r="N11" s="918">
        <v>12</v>
      </c>
      <c r="O11" s="914" t="s">
        <v>4227</v>
      </c>
      <c r="P11" s="931" t="s">
        <v>4238</v>
      </c>
      <c r="Q11" s="919">
        <f t="shared" si="0"/>
        <v>-2</v>
      </c>
      <c r="R11" s="979">
        <f t="shared" si="0"/>
        <v>-5</v>
      </c>
      <c r="S11" s="919">
        <f t="shared" si="1"/>
        <v>-1</v>
      </c>
      <c r="T11" s="979">
        <f t="shared" si="2"/>
        <v>-2.5</v>
      </c>
      <c r="U11" s="988" t="s">
        <v>567</v>
      </c>
      <c r="V11" s="928" t="s">
        <v>567</v>
      </c>
      <c r="W11" s="928" t="s">
        <v>567</v>
      </c>
      <c r="X11" s="986" t="s">
        <v>567</v>
      </c>
      <c r="Y11" s="984"/>
    </row>
    <row r="12" spans="1:25" ht="14.4" customHeight="1" x14ac:dyDescent="0.3">
      <c r="A12" s="948" t="s">
        <v>4239</v>
      </c>
      <c r="B12" s="943"/>
      <c r="C12" s="944"/>
      <c r="D12" s="933"/>
      <c r="E12" s="945">
        <v>1</v>
      </c>
      <c r="F12" s="946">
        <v>5.9</v>
      </c>
      <c r="G12" s="926">
        <v>38</v>
      </c>
      <c r="H12" s="938"/>
      <c r="I12" s="937"/>
      <c r="J12" s="924"/>
      <c r="K12" s="939">
        <v>5.42</v>
      </c>
      <c r="L12" s="938">
        <v>7</v>
      </c>
      <c r="M12" s="938">
        <v>66</v>
      </c>
      <c r="N12" s="940">
        <v>22</v>
      </c>
      <c r="O12" s="938" t="s">
        <v>4227</v>
      </c>
      <c r="P12" s="941" t="s">
        <v>4238</v>
      </c>
      <c r="Q12" s="942">
        <f t="shared" si="0"/>
        <v>0</v>
      </c>
      <c r="R12" s="980">
        <f t="shared" si="0"/>
        <v>0</v>
      </c>
      <c r="S12" s="942">
        <f t="shared" si="1"/>
        <v>-1</v>
      </c>
      <c r="T12" s="980">
        <f t="shared" si="2"/>
        <v>-5.9</v>
      </c>
      <c r="U12" s="989" t="s">
        <v>567</v>
      </c>
      <c r="V12" s="943" t="s">
        <v>567</v>
      </c>
      <c r="W12" s="943" t="s">
        <v>567</v>
      </c>
      <c r="X12" s="987" t="s">
        <v>567</v>
      </c>
      <c r="Y12" s="985"/>
    </row>
    <row r="13" spans="1:25" ht="14.4" customHeight="1" x14ac:dyDescent="0.3">
      <c r="A13" s="947" t="s">
        <v>4240</v>
      </c>
      <c r="B13" s="920">
        <v>1</v>
      </c>
      <c r="C13" s="921">
        <v>7.19</v>
      </c>
      <c r="D13" s="922">
        <v>19</v>
      </c>
      <c r="E13" s="932"/>
      <c r="F13" s="915"/>
      <c r="G13" s="916"/>
      <c r="H13" s="914"/>
      <c r="I13" s="915"/>
      <c r="J13" s="916"/>
      <c r="K13" s="917">
        <v>7.19</v>
      </c>
      <c r="L13" s="914">
        <v>3</v>
      </c>
      <c r="M13" s="914">
        <v>30</v>
      </c>
      <c r="N13" s="918">
        <v>10</v>
      </c>
      <c r="O13" s="914" t="s">
        <v>4227</v>
      </c>
      <c r="P13" s="931" t="s">
        <v>4241</v>
      </c>
      <c r="Q13" s="919">
        <f t="shared" si="0"/>
        <v>-1</v>
      </c>
      <c r="R13" s="979">
        <f t="shared" si="0"/>
        <v>-7.19</v>
      </c>
      <c r="S13" s="919">
        <f t="shared" si="1"/>
        <v>0</v>
      </c>
      <c r="T13" s="979">
        <f t="shared" si="2"/>
        <v>0</v>
      </c>
      <c r="U13" s="988" t="s">
        <v>567</v>
      </c>
      <c r="V13" s="928" t="s">
        <v>567</v>
      </c>
      <c r="W13" s="928" t="s">
        <v>567</v>
      </c>
      <c r="X13" s="986" t="s">
        <v>567</v>
      </c>
      <c r="Y13" s="984"/>
    </row>
    <row r="14" spans="1:25" ht="14.4" customHeight="1" x14ac:dyDescent="0.3">
      <c r="A14" s="947" t="s">
        <v>4242</v>
      </c>
      <c r="B14" s="928"/>
      <c r="C14" s="929"/>
      <c r="D14" s="930"/>
      <c r="E14" s="911">
        <v>1</v>
      </c>
      <c r="F14" s="912">
        <v>0.87</v>
      </c>
      <c r="G14" s="913">
        <v>21</v>
      </c>
      <c r="H14" s="914"/>
      <c r="I14" s="915"/>
      <c r="J14" s="916"/>
      <c r="K14" s="917">
        <v>0.62</v>
      </c>
      <c r="L14" s="914">
        <v>2</v>
      </c>
      <c r="M14" s="914">
        <v>18</v>
      </c>
      <c r="N14" s="918">
        <v>6</v>
      </c>
      <c r="O14" s="914" t="s">
        <v>4227</v>
      </c>
      <c r="P14" s="931" t="s">
        <v>4243</v>
      </c>
      <c r="Q14" s="919">
        <f t="shared" si="0"/>
        <v>0</v>
      </c>
      <c r="R14" s="979">
        <f t="shared" si="0"/>
        <v>0</v>
      </c>
      <c r="S14" s="919">
        <f t="shared" si="1"/>
        <v>-1</v>
      </c>
      <c r="T14" s="979">
        <f t="shared" si="2"/>
        <v>-0.87</v>
      </c>
      <c r="U14" s="988" t="s">
        <v>567</v>
      </c>
      <c r="V14" s="928" t="s">
        <v>567</v>
      </c>
      <c r="W14" s="928" t="s">
        <v>567</v>
      </c>
      <c r="X14" s="986" t="s">
        <v>567</v>
      </c>
      <c r="Y14" s="984"/>
    </row>
    <row r="15" spans="1:25" ht="14.4" customHeight="1" x14ac:dyDescent="0.3">
      <c r="A15" s="948" t="s">
        <v>4244</v>
      </c>
      <c r="B15" s="943"/>
      <c r="C15" s="944"/>
      <c r="D15" s="933"/>
      <c r="E15" s="945">
        <v>1</v>
      </c>
      <c r="F15" s="946">
        <v>7.09</v>
      </c>
      <c r="G15" s="926">
        <v>26</v>
      </c>
      <c r="H15" s="938"/>
      <c r="I15" s="937"/>
      <c r="J15" s="924"/>
      <c r="K15" s="939">
        <v>2.39</v>
      </c>
      <c r="L15" s="938">
        <v>4</v>
      </c>
      <c r="M15" s="938">
        <v>39</v>
      </c>
      <c r="N15" s="940">
        <v>13</v>
      </c>
      <c r="O15" s="938" t="s">
        <v>4227</v>
      </c>
      <c r="P15" s="941" t="s">
        <v>4245</v>
      </c>
      <c r="Q15" s="942">
        <f t="shared" si="0"/>
        <v>0</v>
      </c>
      <c r="R15" s="980">
        <f t="shared" si="0"/>
        <v>0</v>
      </c>
      <c r="S15" s="942">
        <f t="shared" si="1"/>
        <v>-1</v>
      </c>
      <c r="T15" s="980">
        <f t="shared" si="2"/>
        <v>-7.09</v>
      </c>
      <c r="U15" s="989" t="s">
        <v>567</v>
      </c>
      <c r="V15" s="943" t="s">
        <v>567</v>
      </c>
      <c r="W15" s="943" t="s">
        <v>567</v>
      </c>
      <c r="X15" s="987" t="s">
        <v>567</v>
      </c>
      <c r="Y15" s="985"/>
    </row>
    <row r="16" spans="1:25" ht="14.4" customHeight="1" x14ac:dyDescent="0.3">
      <c r="A16" s="947" t="s">
        <v>4246</v>
      </c>
      <c r="B16" s="920">
        <v>2</v>
      </c>
      <c r="C16" s="921">
        <v>2.5099999999999998</v>
      </c>
      <c r="D16" s="922">
        <v>30</v>
      </c>
      <c r="E16" s="932"/>
      <c r="F16" s="915"/>
      <c r="G16" s="916"/>
      <c r="H16" s="914">
        <v>1</v>
      </c>
      <c r="I16" s="915">
        <v>0.88</v>
      </c>
      <c r="J16" s="927">
        <v>23</v>
      </c>
      <c r="K16" s="917">
        <v>0.61</v>
      </c>
      <c r="L16" s="914">
        <v>2</v>
      </c>
      <c r="M16" s="914">
        <v>18</v>
      </c>
      <c r="N16" s="918">
        <v>6</v>
      </c>
      <c r="O16" s="914" t="s">
        <v>4227</v>
      </c>
      <c r="P16" s="931" t="s">
        <v>4247</v>
      </c>
      <c r="Q16" s="919">
        <f t="shared" si="0"/>
        <v>-1</v>
      </c>
      <c r="R16" s="979">
        <f t="shared" si="0"/>
        <v>-1.63</v>
      </c>
      <c r="S16" s="919">
        <f t="shared" si="1"/>
        <v>1</v>
      </c>
      <c r="T16" s="979">
        <f t="shared" si="2"/>
        <v>0.88</v>
      </c>
      <c r="U16" s="988">
        <v>6</v>
      </c>
      <c r="V16" s="928">
        <v>23</v>
      </c>
      <c r="W16" s="928">
        <v>17</v>
      </c>
      <c r="X16" s="986">
        <v>3.8333333333333335</v>
      </c>
      <c r="Y16" s="984">
        <v>17</v>
      </c>
    </row>
    <row r="17" spans="1:25" ht="14.4" customHeight="1" x14ac:dyDescent="0.3">
      <c r="A17" s="948" t="s">
        <v>4248</v>
      </c>
      <c r="B17" s="934">
        <v>5</v>
      </c>
      <c r="C17" s="935">
        <v>5.4</v>
      </c>
      <c r="D17" s="923">
        <v>29.4</v>
      </c>
      <c r="E17" s="936">
        <v>3</v>
      </c>
      <c r="F17" s="937">
        <v>2.64</v>
      </c>
      <c r="G17" s="924">
        <v>25</v>
      </c>
      <c r="H17" s="938">
        <v>3</v>
      </c>
      <c r="I17" s="937">
        <v>2.42</v>
      </c>
      <c r="J17" s="925">
        <v>23.3</v>
      </c>
      <c r="K17" s="939">
        <v>0.74</v>
      </c>
      <c r="L17" s="938">
        <v>3</v>
      </c>
      <c r="M17" s="938">
        <v>24</v>
      </c>
      <c r="N17" s="940">
        <v>8</v>
      </c>
      <c r="O17" s="938" t="s">
        <v>4227</v>
      </c>
      <c r="P17" s="941" t="s">
        <v>4247</v>
      </c>
      <c r="Q17" s="942">
        <f t="shared" si="0"/>
        <v>-2</v>
      </c>
      <c r="R17" s="980">
        <f t="shared" si="0"/>
        <v>-2.9800000000000004</v>
      </c>
      <c r="S17" s="942">
        <f t="shared" si="1"/>
        <v>0</v>
      </c>
      <c r="T17" s="980">
        <f t="shared" si="2"/>
        <v>-0.2200000000000002</v>
      </c>
      <c r="U17" s="989">
        <v>24</v>
      </c>
      <c r="V17" s="943">
        <v>69.900000000000006</v>
      </c>
      <c r="W17" s="943">
        <v>45.900000000000006</v>
      </c>
      <c r="X17" s="987">
        <v>2.9125000000000001</v>
      </c>
      <c r="Y17" s="985">
        <v>46</v>
      </c>
    </row>
    <row r="18" spans="1:25" ht="14.4" customHeight="1" x14ac:dyDescent="0.3">
      <c r="A18" s="948" t="s">
        <v>4249</v>
      </c>
      <c r="B18" s="934">
        <v>1</v>
      </c>
      <c r="C18" s="935">
        <v>1.1000000000000001</v>
      </c>
      <c r="D18" s="923">
        <v>19</v>
      </c>
      <c r="E18" s="936"/>
      <c r="F18" s="937"/>
      <c r="G18" s="924"/>
      <c r="H18" s="938"/>
      <c r="I18" s="937"/>
      <c r="J18" s="924"/>
      <c r="K18" s="939">
        <v>1.1000000000000001</v>
      </c>
      <c r="L18" s="938">
        <v>4</v>
      </c>
      <c r="M18" s="938">
        <v>33</v>
      </c>
      <c r="N18" s="940">
        <v>11</v>
      </c>
      <c r="O18" s="938" t="s">
        <v>4227</v>
      </c>
      <c r="P18" s="941" t="s">
        <v>4247</v>
      </c>
      <c r="Q18" s="942">
        <f t="shared" si="0"/>
        <v>-1</v>
      </c>
      <c r="R18" s="980">
        <f t="shared" si="0"/>
        <v>-1.1000000000000001</v>
      </c>
      <c r="S18" s="942">
        <f t="shared" si="1"/>
        <v>0</v>
      </c>
      <c r="T18" s="980">
        <f t="shared" si="2"/>
        <v>0</v>
      </c>
      <c r="U18" s="989" t="s">
        <v>567</v>
      </c>
      <c r="V18" s="943" t="s">
        <v>567</v>
      </c>
      <c r="W18" s="943" t="s">
        <v>567</v>
      </c>
      <c r="X18" s="987" t="s">
        <v>567</v>
      </c>
      <c r="Y18" s="985"/>
    </row>
    <row r="19" spans="1:25" ht="14.4" customHeight="1" x14ac:dyDescent="0.3">
      <c r="A19" s="947" t="s">
        <v>4250</v>
      </c>
      <c r="B19" s="928"/>
      <c r="C19" s="929"/>
      <c r="D19" s="930"/>
      <c r="E19" s="911">
        <v>2</v>
      </c>
      <c r="F19" s="912">
        <v>4.37</v>
      </c>
      <c r="G19" s="913">
        <v>40.5</v>
      </c>
      <c r="H19" s="914"/>
      <c r="I19" s="915"/>
      <c r="J19" s="916"/>
      <c r="K19" s="917">
        <v>0.43</v>
      </c>
      <c r="L19" s="914">
        <v>1</v>
      </c>
      <c r="M19" s="914">
        <v>12</v>
      </c>
      <c r="N19" s="918">
        <v>4</v>
      </c>
      <c r="O19" s="914" t="s">
        <v>4227</v>
      </c>
      <c r="P19" s="931" t="s">
        <v>4251</v>
      </c>
      <c r="Q19" s="919">
        <f t="shared" si="0"/>
        <v>0</v>
      </c>
      <c r="R19" s="979">
        <f t="shared" si="0"/>
        <v>0</v>
      </c>
      <c r="S19" s="919">
        <f t="shared" si="1"/>
        <v>-2</v>
      </c>
      <c r="T19" s="979">
        <f t="shared" si="2"/>
        <v>-4.37</v>
      </c>
      <c r="U19" s="988" t="s">
        <v>567</v>
      </c>
      <c r="V19" s="928" t="s">
        <v>567</v>
      </c>
      <c r="W19" s="928" t="s">
        <v>567</v>
      </c>
      <c r="X19" s="986" t="s">
        <v>567</v>
      </c>
      <c r="Y19" s="984"/>
    </row>
    <row r="20" spans="1:25" ht="14.4" customHeight="1" x14ac:dyDescent="0.3">
      <c r="A20" s="948" t="s">
        <v>4252</v>
      </c>
      <c r="B20" s="943"/>
      <c r="C20" s="944"/>
      <c r="D20" s="933"/>
      <c r="E20" s="945">
        <v>1</v>
      </c>
      <c r="F20" s="946">
        <v>3.32</v>
      </c>
      <c r="G20" s="926">
        <v>68</v>
      </c>
      <c r="H20" s="938"/>
      <c r="I20" s="937"/>
      <c r="J20" s="924"/>
      <c r="K20" s="939">
        <v>0.56000000000000005</v>
      </c>
      <c r="L20" s="938">
        <v>2</v>
      </c>
      <c r="M20" s="938">
        <v>18</v>
      </c>
      <c r="N20" s="940">
        <v>6</v>
      </c>
      <c r="O20" s="938" t="s">
        <v>4227</v>
      </c>
      <c r="P20" s="941" t="s">
        <v>4253</v>
      </c>
      <c r="Q20" s="942">
        <f t="shared" si="0"/>
        <v>0</v>
      </c>
      <c r="R20" s="980">
        <f t="shared" si="0"/>
        <v>0</v>
      </c>
      <c r="S20" s="942">
        <f t="shared" si="1"/>
        <v>-1</v>
      </c>
      <c r="T20" s="980">
        <f t="shared" si="2"/>
        <v>-3.32</v>
      </c>
      <c r="U20" s="989" t="s">
        <v>567</v>
      </c>
      <c r="V20" s="943" t="s">
        <v>567</v>
      </c>
      <c r="W20" s="943" t="s">
        <v>567</v>
      </c>
      <c r="X20" s="987" t="s">
        <v>567</v>
      </c>
      <c r="Y20" s="985"/>
    </row>
    <row r="21" spans="1:25" ht="14.4" customHeight="1" x14ac:dyDescent="0.3">
      <c r="A21" s="948" t="s">
        <v>4254</v>
      </c>
      <c r="B21" s="943">
        <v>1</v>
      </c>
      <c r="C21" s="944">
        <v>0.92</v>
      </c>
      <c r="D21" s="933">
        <v>21</v>
      </c>
      <c r="E21" s="945"/>
      <c r="F21" s="946"/>
      <c r="G21" s="926"/>
      <c r="H21" s="938"/>
      <c r="I21" s="937"/>
      <c r="J21" s="924"/>
      <c r="K21" s="939">
        <v>0.78</v>
      </c>
      <c r="L21" s="938">
        <v>3</v>
      </c>
      <c r="M21" s="938">
        <v>24</v>
      </c>
      <c r="N21" s="940">
        <v>8</v>
      </c>
      <c r="O21" s="938" t="s">
        <v>4227</v>
      </c>
      <c r="P21" s="941" t="s">
        <v>4255</v>
      </c>
      <c r="Q21" s="942">
        <f t="shared" si="0"/>
        <v>-1</v>
      </c>
      <c r="R21" s="980">
        <f t="shared" si="0"/>
        <v>-0.92</v>
      </c>
      <c r="S21" s="942">
        <f t="shared" si="1"/>
        <v>0</v>
      </c>
      <c r="T21" s="980">
        <f t="shared" si="2"/>
        <v>0</v>
      </c>
      <c r="U21" s="989" t="s">
        <v>567</v>
      </c>
      <c r="V21" s="943" t="s">
        <v>567</v>
      </c>
      <c r="W21" s="943" t="s">
        <v>567</v>
      </c>
      <c r="X21" s="987" t="s">
        <v>567</v>
      </c>
      <c r="Y21" s="985"/>
    </row>
    <row r="22" spans="1:25" ht="14.4" customHeight="1" x14ac:dyDescent="0.3">
      <c r="A22" s="947" t="s">
        <v>4256</v>
      </c>
      <c r="B22" s="928">
        <v>3</v>
      </c>
      <c r="C22" s="929">
        <v>5.72</v>
      </c>
      <c r="D22" s="930">
        <v>28.3</v>
      </c>
      <c r="E22" s="911">
        <v>1</v>
      </c>
      <c r="F22" s="912">
        <v>3.8</v>
      </c>
      <c r="G22" s="913">
        <v>50</v>
      </c>
      <c r="H22" s="914"/>
      <c r="I22" s="915"/>
      <c r="J22" s="916"/>
      <c r="K22" s="917">
        <v>1.08</v>
      </c>
      <c r="L22" s="914">
        <v>2</v>
      </c>
      <c r="M22" s="914">
        <v>21</v>
      </c>
      <c r="N22" s="918">
        <v>7</v>
      </c>
      <c r="O22" s="914" t="s">
        <v>4227</v>
      </c>
      <c r="P22" s="931" t="s">
        <v>4257</v>
      </c>
      <c r="Q22" s="919">
        <f t="shared" si="0"/>
        <v>-3</v>
      </c>
      <c r="R22" s="979">
        <f t="shared" si="0"/>
        <v>-5.72</v>
      </c>
      <c r="S22" s="919">
        <f t="shared" si="1"/>
        <v>-1</v>
      </c>
      <c r="T22" s="979">
        <f t="shared" si="2"/>
        <v>-3.8</v>
      </c>
      <c r="U22" s="988" t="s">
        <v>567</v>
      </c>
      <c r="V22" s="928" t="s">
        <v>567</v>
      </c>
      <c r="W22" s="928" t="s">
        <v>567</v>
      </c>
      <c r="X22" s="986" t="s">
        <v>567</v>
      </c>
      <c r="Y22" s="984"/>
    </row>
    <row r="23" spans="1:25" ht="14.4" customHeight="1" x14ac:dyDescent="0.3">
      <c r="A23" s="948" t="s">
        <v>4258</v>
      </c>
      <c r="B23" s="943">
        <v>1</v>
      </c>
      <c r="C23" s="944">
        <v>1.61</v>
      </c>
      <c r="D23" s="933">
        <v>24</v>
      </c>
      <c r="E23" s="945">
        <v>3</v>
      </c>
      <c r="F23" s="946">
        <v>10.62</v>
      </c>
      <c r="G23" s="926">
        <v>42.7</v>
      </c>
      <c r="H23" s="938"/>
      <c r="I23" s="937"/>
      <c r="J23" s="924"/>
      <c r="K23" s="939">
        <v>1.61</v>
      </c>
      <c r="L23" s="938">
        <v>3</v>
      </c>
      <c r="M23" s="938">
        <v>30</v>
      </c>
      <c r="N23" s="940">
        <v>10</v>
      </c>
      <c r="O23" s="938" t="s">
        <v>4227</v>
      </c>
      <c r="P23" s="941" t="s">
        <v>4259</v>
      </c>
      <c r="Q23" s="942">
        <f t="shared" si="0"/>
        <v>-1</v>
      </c>
      <c r="R23" s="980">
        <f t="shared" si="0"/>
        <v>-1.61</v>
      </c>
      <c r="S23" s="942">
        <f t="shared" si="1"/>
        <v>-3</v>
      </c>
      <c r="T23" s="980">
        <f t="shared" si="2"/>
        <v>-10.62</v>
      </c>
      <c r="U23" s="989" t="s">
        <v>567</v>
      </c>
      <c r="V23" s="943" t="s">
        <v>567</v>
      </c>
      <c r="W23" s="943" t="s">
        <v>567</v>
      </c>
      <c r="X23" s="987" t="s">
        <v>567</v>
      </c>
      <c r="Y23" s="985"/>
    </row>
    <row r="24" spans="1:25" ht="14.4" customHeight="1" x14ac:dyDescent="0.3">
      <c r="A24" s="948" t="s">
        <v>4260</v>
      </c>
      <c r="B24" s="943"/>
      <c r="C24" s="944"/>
      <c r="D24" s="933"/>
      <c r="E24" s="945">
        <v>2</v>
      </c>
      <c r="F24" s="946">
        <v>4.4400000000000004</v>
      </c>
      <c r="G24" s="926">
        <v>16.5</v>
      </c>
      <c r="H24" s="938"/>
      <c r="I24" s="937"/>
      <c r="J24" s="924"/>
      <c r="K24" s="939">
        <v>2.2200000000000002</v>
      </c>
      <c r="L24" s="938">
        <v>3</v>
      </c>
      <c r="M24" s="938">
        <v>30</v>
      </c>
      <c r="N24" s="940">
        <v>10</v>
      </c>
      <c r="O24" s="938" t="s">
        <v>4227</v>
      </c>
      <c r="P24" s="941" t="s">
        <v>4261</v>
      </c>
      <c r="Q24" s="942">
        <f t="shared" si="0"/>
        <v>0</v>
      </c>
      <c r="R24" s="980">
        <f t="shared" si="0"/>
        <v>0</v>
      </c>
      <c r="S24" s="942">
        <f t="shared" si="1"/>
        <v>-2</v>
      </c>
      <c r="T24" s="980">
        <f t="shared" si="2"/>
        <v>-4.4400000000000004</v>
      </c>
      <c r="U24" s="989" t="s">
        <v>567</v>
      </c>
      <c r="V24" s="943" t="s">
        <v>567</v>
      </c>
      <c r="W24" s="943" t="s">
        <v>567</v>
      </c>
      <c r="X24" s="987" t="s">
        <v>567</v>
      </c>
      <c r="Y24" s="985"/>
    </row>
    <row r="25" spans="1:25" ht="14.4" customHeight="1" x14ac:dyDescent="0.3">
      <c r="A25" s="947" t="s">
        <v>4262</v>
      </c>
      <c r="B25" s="920">
        <v>12</v>
      </c>
      <c r="C25" s="921">
        <v>12.98</v>
      </c>
      <c r="D25" s="922">
        <v>23.4</v>
      </c>
      <c r="E25" s="932">
        <v>7</v>
      </c>
      <c r="F25" s="915">
        <v>14.32</v>
      </c>
      <c r="G25" s="916">
        <v>37.1</v>
      </c>
      <c r="H25" s="914">
        <v>1</v>
      </c>
      <c r="I25" s="915">
        <v>1.43</v>
      </c>
      <c r="J25" s="927">
        <v>30</v>
      </c>
      <c r="K25" s="917">
        <v>0.82</v>
      </c>
      <c r="L25" s="914">
        <v>2</v>
      </c>
      <c r="M25" s="914">
        <v>21</v>
      </c>
      <c r="N25" s="918">
        <v>7</v>
      </c>
      <c r="O25" s="914" t="s">
        <v>4227</v>
      </c>
      <c r="P25" s="931" t="s">
        <v>4263</v>
      </c>
      <c r="Q25" s="919">
        <f t="shared" si="0"/>
        <v>-11</v>
      </c>
      <c r="R25" s="979">
        <f t="shared" si="0"/>
        <v>-11.55</v>
      </c>
      <c r="S25" s="919">
        <f t="shared" si="1"/>
        <v>-6</v>
      </c>
      <c r="T25" s="979">
        <f t="shared" si="2"/>
        <v>-12.89</v>
      </c>
      <c r="U25" s="988">
        <v>7</v>
      </c>
      <c r="V25" s="928">
        <v>30</v>
      </c>
      <c r="W25" s="928">
        <v>23</v>
      </c>
      <c r="X25" s="986">
        <v>4.2857142857142856</v>
      </c>
      <c r="Y25" s="984">
        <v>23</v>
      </c>
    </row>
    <row r="26" spans="1:25" ht="14.4" customHeight="1" x14ac:dyDescent="0.3">
      <c r="A26" s="948" t="s">
        <v>4264</v>
      </c>
      <c r="B26" s="934">
        <v>11</v>
      </c>
      <c r="C26" s="935">
        <v>16.47</v>
      </c>
      <c r="D26" s="923">
        <v>28.9</v>
      </c>
      <c r="E26" s="936">
        <v>10</v>
      </c>
      <c r="F26" s="937">
        <v>21.63</v>
      </c>
      <c r="G26" s="924">
        <v>36</v>
      </c>
      <c r="H26" s="938">
        <v>3</v>
      </c>
      <c r="I26" s="937">
        <v>4.92</v>
      </c>
      <c r="J26" s="925">
        <v>34.299999999999997</v>
      </c>
      <c r="K26" s="939">
        <v>1.1100000000000001</v>
      </c>
      <c r="L26" s="938">
        <v>3</v>
      </c>
      <c r="M26" s="938">
        <v>27</v>
      </c>
      <c r="N26" s="940">
        <v>9</v>
      </c>
      <c r="O26" s="938" t="s">
        <v>4227</v>
      </c>
      <c r="P26" s="941" t="s">
        <v>4265</v>
      </c>
      <c r="Q26" s="942">
        <f t="shared" si="0"/>
        <v>-8</v>
      </c>
      <c r="R26" s="980">
        <f t="shared" si="0"/>
        <v>-11.549999999999999</v>
      </c>
      <c r="S26" s="942">
        <f t="shared" si="1"/>
        <v>-7</v>
      </c>
      <c r="T26" s="980">
        <f t="shared" si="2"/>
        <v>-16.71</v>
      </c>
      <c r="U26" s="989">
        <v>27</v>
      </c>
      <c r="V26" s="943">
        <v>102.89999999999999</v>
      </c>
      <c r="W26" s="943">
        <v>75.899999999999991</v>
      </c>
      <c r="X26" s="987">
        <v>3.8111111111111109</v>
      </c>
      <c r="Y26" s="985">
        <v>76</v>
      </c>
    </row>
    <row r="27" spans="1:25" ht="14.4" customHeight="1" x14ac:dyDescent="0.3">
      <c r="A27" s="948" t="s">
        <v>4266</v>
      </c>
      <c r="B27" s="934">
        <v>3</v>
      </c>
      <c r="C27" s="935">
        <v>5.46</v>
      </c>
      <c r="D27" s="923">
        <v>27.3</v>
      </c>
      <c r="E27" s="936">
        <v>5</v>
      </c>
      <c r="F27" s="937">
        <v>11.18</v>
      </c>
      <c r="G27" s="924">
        <v>36.799999999999997</v>
      </c>
      <c r="H27" s="938">
        <v>1</v>
      </c>
      <c r="I27" s="937">
        <v>1.9</v>
      </c>
      <c r="J27" s="925">
        <v>35</v>
      </c>
      <c r="K27" s="939">
        <v>1.72</v>
      </c>
      <c r="L27" s="938">
        <v>4</v>
      </c>
      <c r="M27" s="938">
        <v>33</v>
      </c>
      <c r="N27" s="940">
        <v>11</v>
      </c>
      <c r="O27" s="938" t="s">
        <v>4227</v>
      </c>
      <c r="P27" s="941" t="s">
        <v>4267</v>
      </c>
      <c r="Q27" s="942">
        <f t="shared" si="0"/>
        <v>-2</v>
      </c>
      <c r="R27" s="980">
        <f t="shared" si="0"/>
        <v>-3.56</v>
      </c>
      <c r="S27" s="942">
        <f t="shared" si="1"/>
        <v>-4</v>
      </c>
      <c r="T27" s="980">
        <f t="shared" si="2"/>
        <v>-9.2799999999999994</v>
      </c>
      <c r="U27" s="989">
        <v>11</v>
      </c>
      <c r="V27" s="943">
        <v>35</v>
      </c>
      <c r="W27" s="943">
        <v>24</v>
      </c>
      <c r="X27" s="987">
        <v>3.1818181818181817</v>
      </c>
      <c r="Y27" s="985">
        <v>24</v>
      </c>
    </row>
    <row r="28" spans="1:25" ht="14.4" customHeight="1" x14ac:dyDescent="0.3">
      <c r="A28" s="947" t="s">
        <v>4268</v>
      </c>
      <c r="B28" s="928">
        <v>1</v>
      </c>
      <c r="C28" s="929">
        <v>0.6</v>
      </c>
      <c r="D28" s="930">
        <v>12</v>
      </c>
      <c r="E28" s="911">
        <v>1</v>
      </c>
      <c r="F28" s="912">
        <v>3.21</v>
      </c>
      <c r="G28" s="913">
        <v>63</v>
      </c>
      <c r="H28" s="914"/>
      <c r="I28" s="915"/>
      <c r="J28" s="916"/>
      <c r="K28" s="917">
        <v>0.6</v>
      </c>
      <c r="L28" s="914">
        <v>2</v>
      </c>
      <c r="M28" s="914">
        <v>18</v>
      </c>
      <c r="N28" s="918">
        <v>6</v>
      </c>
      <c r="O28" s="914" t="s">
        <v>4227</v>
      </c>
      <c r="P28" s="931" t="s">
        <v>4269</v>
      </c>
      <c r="Q28" s="919">
        <f t="shared" si="0"/>
        <v>-1</v>
      </c>
      <c r="R28" s="979">
        <f t="shared" si="0"/>
        <v>-0.6</v>
      </c>
      <c r="S28" s="919">
        <f t="shared" si="1"/>
        <v>-1</v>
      </c>
      <c r="T28" s="979">
        <f t="shared" si="2"/>
        <v>-3.21</v>
      </c>
      <c r="U28" s="988" t="s">
        <v>567</v>
      </c>
      <c r="V28" s="928" t="s">
        <v>567</v>
      </c>
      <c r="W28" s="928" t="s">
        <v>567</v>
      </c>
      <c r="X28" s="986" t="s">
        <v>567</v>
      </c>
      <c r="Y28" s="984"/>
    </row>
    <row r="29" spans="1:25" ht="14.4" customHeight="1" x14ac:dyDescent="0.3">
      <c r="A29" s="948" t="s">
        <v>4270</v>
      </c>
      <c r="B29" s="943">
        <v>3</v>
      </c>
      <c r="C29" s="944">
        <v>3.58</v>
      </c>
      <c r="D29" s="933">
        <v>32</v>
      </c>
      <c r="E29" s="945">
        <v>5</v>
      </c>
      <c r="F29" s="946">
        <v>4.93</v>
      </c>
      <c r="G29" s="926">
        <v>30</v>
      </c>
      <c r="H29" s="938">
        <v>1</v>
      </c>
      <c r="I29" s="937">
        <v>0.66</v>
      </c>
      <c r="J29" s="925">
        <v>24</v>
      </c>
      <c r="K29" s="939">
        <v>0.66</v>
      </c>
      <c r="L29" s="938">
        <v>3</v>
      </c>
      <c r="M29" s="938">
        <v>24</v>
      </c>
      <c r="N29" s="940">
        <v>8</v>
      </c>
      <c r="O29" s="938" t="s">
        <v>4227</v>
      </c>
      <c r="P29" s="941" t="s">
        <v>4269</v>
      </c>
      <c r="Q29" s="942">
        <f t="shared" si="0"/>
        <v>-2</v>
      </c>
      <c r="R29" s="980">
        <f t="shared" si="0"/>
        <v>-2.92</v>
      </c>
      <c r="S29" s="942">
        <f t="shared" si="1"/>
        <v>-4</v>
      </c>
      <c r="T29" s="980">
        <f t="shared" si="2"/>
        <v>-4.2699999999999996</v>
      </c>
      <c r="U29" s="989">
        <v>8</v>
      </c>
      <c r="V29" s="943">
        <v>24</v>
      </c>
      <c r="W29" s="943">
        <v>16</v>
      </c>
      <c r="X29" s="987">
        <v>3</v>
      </c>
      <c r="Y29" s="985">
        <v>16</v>
      </c>
    </row>
    <row r="30" spans="1:25" ht="14.4" customHeight="1" x14ac:dyDescent="0.3">
      <c r="A30" s="948" t="s">
        <v>4271</v>
      </c>
      <c r="B30" s="943">
        <v>2</v>
      </c>
      <c r="C30" s="944">
        <v>2.2999999999999998</v>
      </c>
      <c r="D30" s="933">
        <v>21</v>
      </c>
      <c r="E30" s="945"/>
      <c r="F30" s="946"/>
      <c r="G30" s="926"/>
      <c r="H30" s="938"/>
      <c r="I30" s="937"/>
      <c r="J30" s="924"/>
      <c r="K30" s="939">
        <v>1.0900000000000001</v>
      </c>
      <c r="L30" s="938">
        <v>3</v>
      </c>
      <c r="M30" s="938">
        <v>27</v>
      </c>
      <c r="N30" s="940">
        <v>9</v>
      </c>
      <c r="O30" s="938" t="s">
        <v>4227</v>
      </c>
      <c r="P30" s="941" t="s">
        <v>4269</v>
      </c>
      <c r="Q30" s="942">
        <f t="shared" si="0"/>
        <v>-2</v>
      </c>
      <c r="R30" s="980">
        <f t="shared" si="0"/>
        <v>-2.2999999999999998</v>
      </c>
      <c r="S30" s="942">
        <f t="shared" si="1"/>
        <v>0</v>
      </c>
      <c r="T30" s="980">
        <f t="shared" si="2"/>
        <v>0</v>
      </c>
      <c r="U30" s="989" t="s">
        <v>567</v>
      </c>
      <c r="V30" s="943" t="s">
        <v>567</v>
      </c>
      <c r="W30" s="943" t="s">
        <v>567</v>
      </c>
      <c r="X30" s="987" t="s">
        <v>567</v>
      </c>
      <c r="Y30" s="985"/>
    </row>
    <row r="31" spans="1:25" ht="14.4" customHeight="1" x14ac:dyDescent="0.3">
      <c r="A31" s="947" t="s">
        <v>4272</v>
      </c>
      <c r="B31" s="920">
        <v>1</v>
      </c>
      <c r="C31" s="921">
        <v>0.7</v>
      </c>
      <c r="D31" s="922">
        <v>21</v>
      </c>
      <c r="E31" s="932"/>
      <c r="F31" s="915"/>
      <c r="G31" s="916"/>
      <c r="H31" s="914"/>
      <c r="I31" s="915"/>
      <c r="J31" s="916"/>
      <c r="K31" s="917">
        <v>0.54</v>
      </c>
      <c r="L31" s="914">
        <v>2</v>
      </c>
      <c r="M31" s="914">
        <v>18</v>
      </c>
      <c r="N31" s="918">
        <v>6</v>
      </c>
      <c r="O31" s="914" t="s">
        <v>4227</v>
      </c>
      <c r="P31" s="931" t="s">
        <v>4273</v>
      </c>
      <c r="Q31" s="919">
        <f t="shared" si="0"/>
        <v>-1</v>
      </c>
      <c r="R31" s="979">
        <f t="shared" si="0"/>
        <v>-0.7</v>
      </c>
      <c r="S31" s="919">
        <f t="shared" si="1"/>
        <v>0</v>
      </c>
      <c r="T31" s="979">
        <f t="shared" si="2"/>
        <v>0</v>
      </c>
      <c r="U31" s="988" t="s">
        <v>567</v>
      </c>
      <c r="V31" s="928" t="s">
        <v>567</v>
      </c>
      <c r="W31" s="928" t="s">
        <v>567</v>
      </c>
      <c r="X31" s="986" t="s">
        <v>567</v>
      </c>
      <c r="Y31" s="984"/>
    </row>
    <row r="32" spans="1:25" ht="14.4" customHeight="1" x14ac:dyDescent="0.3">
      <c r="A32" s="947" t="s">
        <v>4274</v>
      </c>
      <c r="B32" s="928"/>
      <c r="C32" s="929"/>
      <c r="D32" s="930"/>
      <c r="E32" s="932">
        <v>1</v>
      </c>
      <c r="F32" s="915">
        <v>2.5299999999999998</v>
      </c>
      <c r="G32" s="916">
        <v>28</v>
      </c>
      <c r="H32" s="911">
        <v>1</v>
      </c>
      <c r="I32" s="912">
        <v>1.32</v>
      </c>
      <c r="J32" s="927">
        <v>36</v>
      </c>
      <c r="K32" s="917">
        <v>0.57999999999999996</v>
      </c>
      <c r="L32" s="914">
        <v>2</v>
      </c>
      <c r="M32" s="914">
        <v>21</v>
      </c>
      <c r="N32" s="918">
        <v>7</v>
      </c>
      <c r="O32" s="914" t="s">
        <v>4227</v>
      </c>
      <c r="P32" s="931" t="s">
        <v>4275</v>
      </c>
      <c r="Q32" s="919">
        <f t="shared" si="0"/>
        <v>1</v>
      </c>
      <c r="R32" s="979">
        <f t="shared" si="0"/>
        <v>1.32</v>
      </c>
      <c r="S32" s="919">
        <f t="shared" si="1"/>
        <v>0</v>
      </c>
      <c r="T32" s="979">
        <f t="shared" si="2"/>
        <v>-1.2099999999999997</v>
      </c>
      <c r="U32" s="988">
        <v>7</v>
      </c>
      <c r="V32" s="928">
        <v>36</v>
      </c>
      <c r="W32" s="928">
        <v>29</v>
      </c>
      <c r="X32" s="986">
        <v>5.1428571428571432</v>
      </c>
      <c r="Y32" s="984">
        <v>29</v>
      </c>
    </row>
    <row r="33" spans="1:25" ht="14.4" customHeight="1" x14ac:dyDescent="0.3">
      <c r="A33" s="948" t="s">
        <v>4276</v>
      </c>
      <c r="B33" s="943"/>
      <c r="C33" s="944"/>
      <c r="D33" s="933"/>
      <c r="E33" s="936"/>
      <c r="F33" s="937"/>
      <c r="G33" s="924"/>
      <c r="H33" s="945">
        <v>1</v>
      </c>
      <c r="I33" s="946">
        <v>1.07</v>
      </c>
      <c r="J33" s="925">
        <v>30</v>
      </c>
      <c r="K33" s="939">
        <v>0.74</v>
      </c>
      <c r="L33" s="938">
        <v>3</v>
      </c>
      <c r="M33" s="938">
        <v>24</v>
      </c>
      <c r="N33" s="940">
        <v>8</v>
      </c>
      <c r="O33" s="938" t="s">
        <v>4227</v>
      </c>
      <c r="P33" s="941" t="s">
        <v>4277</v>
      </c>
      <c r="Q33" s="942">
        <f t="shared" si="0"/>
        <v>1</v>
      </c>
      <c r="R33" s="980">
        <f t="shared" si="0"/>
        <v>1.07</v>
      </c>
      <c r="S33" s="942">
        <f t="shared" si="1"/>
        <v>1</v>
      </c>
      <c r="T33" s="980">
        <f t="shared" si="2"/>
        <v>1.07</v>
      </c>
      <c r="U33" s="989">
        <v>8</v>
      </c>
      <c r="V33" s="943">
        <v>30</v>
      </c>
      <c r="W33" s="943">
        <v>22</v>
      </c>
      <c r="X33" s="987">
        <v>3.75</v>
      </c>
      <c r="Y33" s="985">
        <v>22</v>
      </c>
    </row>
    <row r="34" spans="1:25" ht="14.4" customHeight="1" x14ac:dyDescent="0.3">
      <c r="A34" s="947" t="s">
        <v>4278</v>
      </c>
      <c r="B34" s="928"/>
      <c r="C34" s="929"/>
      <c r="D34" s="930"/>
      <c r="E34" s="932"/>
      <c r="F34" s="915"/>
      <c r="G34" s="916"/>
      <c r="H34" s="911">
        <v>1</v>
      </c>
      <c r="I34" s="912">
        <v>7.63</v>
      </c>
      <c r="J34" s="927">
        <v>83</v>
      </c>
      <c r="K34" s="917">
        <v>2.2200000000000002</v>
      </c>
      <c r="L34" s="914">
        <v>4</v>
      </c>
      <c r="M34" s="914">
        <v>39</v>
      </c>
      <c r="N34" s="918">
        <v>13</v>
      </c>
      <c r="O34" s="914" t="s">
        <v>4227</v>
      </c>
      <c r="P34" s="931" t="s">
        <v>4279</v>
      </c>
      <c r="Q34" s="919">
        <f t="shared" si="0"/>
        <v>1</v>
      </c>
      <c r="R34" s="979">
        <f t="shared" si="0"/>
        <v>7.63</v>
      </c>
      <c r="S34" s="919">
        <f t="shared" si="1"/>
        <v>1</v>
      </c>
      <c r="T34" s="979">
        <f t="shared" si="2"/>
        <v>7.63</v>
      </c>
      <c r="U34" s="988">
        <v>13</v>
      </c>
      <c r="V34" s="928">
        <v>83</v>
      </c>
      <c r="W34" s="928">
        <v>70</v>
      </c>
      <c r="X34" s="986">
        <v>6.384615384615385</v>
      </c>
      <c r="Y34" s="984">
        <v>70</v>
      </c>
    </row>
    <row r="35" spans="1:25" ht="14.4" customHeight="1" x14ac:dyDescent="0.3">
      <c r="A35" s="947" t="s">
        <v>4280</v>
      </c>
      <c r="B35" s="928">
        <v>1</v>
      </c>
      <c r="C35" s="929">
        <v>1.74</v>
      </c>
      <c r="D35" s="930">
        <v>29</v>
      </c>
      <c r="E35" s="911"/>
      <c r="F35" s="912"/>
      <c r="G35" s="913"/>
      <c r="H35" s="914"/>
      <c r="I35" s="915"/>
      <c r="J35" s="916"/>
      <c r="K35" s="917">
        <v>0.49</v>
      </c>
      <c r="L35" s="914">
        <v>1</v>
      </c>
      <c r="M35" s="914">
        <v>12</v>
      </c>
      <c r="N35" s="918">
        <v>4</v>
      </c>
      <c r="O35" s="914" t="s">
        <v>4227</v>
      </c>
      <c r="P35" s="931" t="s">
        <v>4281</v>
      </c>
      <c r="Q35" s="919">
        <f t="shared" si="0"/>
        <v>-1</v>
      </c>
      <c r="R35" s="979">
        <f t="shared" si="0"/>
        <v>-1.74</v>
      </c>
      <c r="S35" s="919">
        <f t="shared" si="1"/>
        <v>0</v>
      </c>
      <c r="T35" s="979">
        <f t="shared" si="2"/>
        <v>0</v>
      </c>
      <c r="U35" s="988" t="s">
        <v>567</v>
      </c>
      <c r="V35" s="928" t="s">
        <v>567</v>
      </c>
      <c r="W35" s="928" t="s">
        <v>567</v>
      </c>
      <c r="X35" s="986" t="s">
        <v>567</v>
      </c>
      <c r="Y35" s="984"/>
    </row>
    <row r="36" spans="1:25" ht="14.4" customHeight="1" x14ac:dyDescent="0.3">
      <c r="A36" s="948" t="s">
        <v>4282</v>
      </c>
      <c r="B36" s="943"/>
      <c r="C36" s="944"/>
      <c r="D36" s="933"/>
      <c r="E36" s="945">
        <v>1</v>
      </c>
      <c r="F36" s="946">
        <v>1.94</v>
      </c>
      <c r="G36" s="926">
        <v>29</v>
      </c>
      <c r="H36" s="938"/>
      <c r="I36" s="937"/>
      <c r="J36" s="924"/>
      <c r="K36" s="939">
        <v>1.1599999999999999</v>
      </c>
      <c r="L36" s="938">
        <v>2</v>
      </c>
      <c r="M36" s="938">
        <v>21</v>
      </c>
      <c r="N36" s="940">
        <v>7</v>
      </c>
      <c r="O36" s="938" t="s">
        <v>4227</v>
      </c>
      <c r="P36" s="941" t="s">
        <v>4283</v>
      </c>
      <c r="Q36" s="942">
        <f t="shared" si="0"/>
        <v>0</v>
      </c>
      <c r="R36" s="980">
        <f t="shared" si="0"/>
        <v>0</v>
      </c>
      <c r="S36" s="942">
        <f t="shared" si="1"/>
        <v>-1</v>
      </c>
      <c r="T36" s="980">
        <f t="shared" si="2"/>
        <v>-1.94</v>
      </c>
      <c r="U36" s="989" t="s">
        <v>567</v>
      </c>
      <c r="V36" s="943" t="s">
        <v>567</v>
      </c>
      <c r="W36" s="943" t="s">
        <v>567</v>
      </c>
      <c r="X36" s="987" t="s">
        <v>567</v>
      </c>
      <c r="Y36" s="985"/>
    </row>
    <row r="37" spans="1:25" ht="14.4" customHeight="1" x14ac:dyDescent="0.3">
      <c r="A37" s="947" t="s">
        <v>4284</v>
      </c>
      <c r="B37" s="920">
        <v>2</v>
      </c>
      <c r="C37" s="921">
        <v>2.58</v>
      </c>
      <c r="D37" s="922">
        <v>27</v>
      </c>
      <c r="E37" s="932"/>
      <c r="F37" s="915"/>
      <c r="G37" s="916"/>
      <c r="H37" s="914"/>
      <c r="I37" s="915"/>
      <c r="J37" s="916"/>
      <c r="K37" s="917">
        <v>0.67</v>
      </c>
      <c r="L37" s="914">
        <v>2</v>
      </c>
      <c r="M37" s="914">
        <v>18</v>
      </c>
      <c r="N37" s="918">
        <v>6</v>
      </c>
      <c r="O37" s="914" t="s">
        <v>4227</v>
      </c>
      <c r="P37" s="931" t="s">
        <v>4285</v>
      </c>
      <c r="Q37" s="919">
        <f t="shared" si="0"/>
        <v>-2</v>
      </c>
      <c r="R37" s="979">
        <f t="shared" si="0"/>
        <v>-2.58</v>
      </c>
      <c r="S37" s="919">
        <f t="shared" si="1"/>
        <v>0</v>
      </c>
      <c r="T37" s="979">
        <f t="shared" si="2"/>
        <v>0</v>
      </c>
      <c r="U37" s="988" t="s">
        <v>567</v>
      </c>
      <c r="V37" s="928" t="s">
        <v>567</v>
      </c>
      <c r="W37" s="928" t="s">
        <v>567</v>
      </c>
      <c r="X37" s="986" t="s">
        <v>567</v>
      </c>
      <c r="Y37" s="984"/>
    </row>
    <row r="38" spans="1:25" ht="14.4" customHeight="1" x14ac:dyDescent="0.3">
      <c r="A38" s="947" t="s">
        <v>4286</v>
      </c>
      <c r="B38" s="920">
        <v>1</v>
      </c>
      <c r="C38" s="921">
        <v>1.1299999999999999</v>
      </c>
      <c r="D38" s="922">
        <v>29</v>
      </c>
      <c r="E38" s="932"/>
      <c r="F38" s="915"/>
      <c r="G38" s="916"/>
      <c r="H38" s="914"/>
      <c r="I38" s="915"/>
      <c r="J38" s="916"/>
      <c r="K38" s="917">
        <v>0.22</v>
      </c>
      <c r="L38" s="914">
        <v>1</v>
      </c>
      <c r="M38" s="914">
        <v>9</v>
      </c>
      <c r="N38" s="918">
        <v>3</v>
      </c>
      <c r="O38" s="914" t="s">
        <v>4227</v>
      </c>
      <c r="P38" s="931" t="s">
        <v>4287</v>
      </c>
      <c r="Q38" s="919">
        <f t="shared" si="0"/>
        <v>-1</v>
      </c>
      <c r="R38" s="979">
        <f t="shared" si="0"/>
        <v>-1.1299999999999999</v>
      </c>
      <c r="S38" s="919">
        <f t="shared" si="1"/>
        <v>0</v>
      </c>
      <c r="T38" s="979">
        <f t="shared" si="2"/>
        <v>0</v>
      </c>
      <c r="U38" s="988" t="s">
        <v>567</v>
      </c>
      <c r="V38" s="928" t="s">
        <v>567</v>
      </c>
      <c r="W38" s="928" t="s">
        <v>567</v>
      </c>
      <c r="X38" s="986" t="s">
        <v>567</v>
      </c>
      <c r="Y38" s="984"/>
    </row>
    <row r="39" spans="1:25" ht="14.4" customHeight="1" x14ac:dyDescent="0.3">
      <c r="A39" s="948" t="s">
        <v>4288</v>
      </c>
      <c r="B39" s="934">
        <v>2</v>
      </c>
      <c r="C39" s="935">
        <v>2.13</v>
      </c>
      <c r="D39" s="923">
        <v>25</v>
      </c>
      <c r="E39" s="936">
        <v>1</v>
      </c>
      <c r="F39" s="937">
        <v>1.44</v>
      </c>
      <c r="G39" s="924">
        <v>30</v>
      </c>
      <c r="H39" s="938"/>
      <c r="I39" s="937"/>
      <c r="J39" s="924"/>
      <c r="K39" s="939">
        <v>0.25</v>
      </c>
      <c r="L39" s="938">
        <v>1</v>
      </c>
      <c r="M39" s="938">
        <v>9</v>
      </c>
      <c r="N39" s="940">
        <v>3</v>
      </c>
      <c r="O39" s="938" t="s">
        <v>4227</v>
      </c>
      <c r="P39" s="941" t="s">
        <v>4289</v>
      </c>
      <c r="Q39" s="942">
        <f t="shared" si="0"/>
        <v>-2</v>
      </c>
      <c r="R39" s="980">
        <f t="shared" si="0"/>
        <v>-2.13</v>
      </c>
      <c r="S39" s="942">
        <f t="shared" si="1"/>
        <v>-1</v>
      </c>
      <c r="T39" s="980">
        <f t="shared" si="2"/>
        <v>-1.44</v>
      </c>
      <c r="U39" s="989" t="s">
        <v>567</v>
      </c>
      <c r="V39" s="943" t="s">
        <v>567</v>
      </c>
      <c r="W39" s="943" t="s">
        <v>567</v>
      </c>
      <c r="X39" s="987" t="s">
        <v>567</v>
      </c>
      <c r="Y39" s="985"/>
    </row>
    <row r="40" spans="1:25" ht="14.4" customHeight="1" x14ac:dyDescent="0.3">
      <c r="A40" s="947" t="s">
        <v>4290</v>
      </c>
      <c r="B40" s="928"/>
      <c r="C40" s="929"/>
      <c r="D40" s="930"/>
      <c r="E40" s="932">
        <v>1</v>
      </c>
      <c r="F40" s="915">
        <v>0.69</v>
      </c>
      <c r="G40" s="916">
        <v>13</v>
      </c>
      <c r="H40" s="911"/>
      <c r="I40" s="912"/>
      <c r="J40" s="913"/>
      <c r="K40" s="917">
        <v>0.38</v>
      </c>
      <c r="L40" s="914">
        <v>1</v>
      </c>
      <c r="M40" s="914">
        <v>9</v>
      </c>
      <c r="N40" s="918">
        <v>3</v>
      </c>
      <c r="O40" s="914" t="s">
        <v>4227</v>
      </c>
      <c r="P40" s="931" t="s">
        <v>4291</v>
      </c>
      <c r="Q40" s="919">
        <f t="shared" si="0"/>
        <v>0</v>
      </c>
      <c r="R40" s="979">
        <f t="shared" si="0"/>
        <v>0</v>
      </c>
      <c r="S40" s="919">
        <f t="shared" si="1"/>
        <v>-1</v>
      </c>
      <c r="T40" s="979">
        <f t="shared" si="2"/>
        <v>-0.69</v>
      </c>
      <c r="U40" s="988" t="s">
        <v>567</v>
      </c>
      <c r="V40" s="928" t="s">
        <v>567</v>
      </c>
      <c r="W40" s="928" t="s">
        <v>567</v>
      </c>
      <c r="X40" s="986" t="s">
        <v>567</v>
      </c>
      <c r="Y40" s="984"/>
    </row>
    <row r="41" spans="1:25" ht="14.4" customHeight="1" x14ac:dyDescent="0.3">
      <c r="A41" s="948" t="s">
        <v>4292</v>
      </c>
      <c r="B41" s="943"/>
      <c r="C41" s="944"/>
      <c r="D41" s="933"/>
      <c r="E41" s="936">
        <v>1</v>
      </c>
      <c r="F41" s="937">
        <v>0.61</v>
      </c>
      <c r="G41" s="924">
        <v>20</v>
      </c>
      <c r="H41" s="945">
        <v>2</v>
      </c>
      <c r="I41" s="946">
        <v>1.89</v>
      </c>
      <c r="J41" s="925">
        <v>26.5</v>
      </c>
      <c r="K41" s="939">
        <v>0.51</v>
      </c>
      <c r="L41" s="938">
        <v>2</v>
      </c>
      <c r="M41" s="938">
        <v>18</v>
      </c>
      <c r="N41" s="940">
        <v>6</v>
      </c>
      <c r="O41" s="938" t="s">
        <v>4227</v>
      </c>
      <c r="P41" s="941" t="s">
        <v>4293</v>
      </c>
      <c r="Q41" s="942">
        <f t="shared" si="0"/>
        <v>2</v>
      </c>
      <c r="R41" s="980">
        <f t="shared" si="0"/>
        <v>1.89</v>
      </c>
      <c r="S41" s="942">
        <f t="shared" si="1"/>
        <v>1</v>
      </c>
      <c r="T41" s="980">
        <f t="shared" si="2"/>
        <v>1.2799999999999998</v>
      </c>
      <c r="U41" s="989">
        <v>12</v>
      </c>
      <c r="V41" s="943">
        <v>53</v>
      </c>
      <c r="W41" s="943">
        <v>41</v>
      </c>
      <c r="X41" s="987">
        <v>4.416666666666667</v>
      </c>
      <c r="Y41" s="985">
        <v>41</v>
      </c>
    </row>
    <row r="42" spans="1:25" ht="14.4" customHeight="1" x14ac:dyDescent="0.3">
      <c r="A42" s="947" t="s">
        <v>4294</v>
      </c>
      <c r="B42" s="928"/>
      <c r="C42" s="929"/>
      <c r="D42" s="930"/>
      <c r="E42" s="932"/>
      <c r="F42" s="915"/>
      <c r="G42" s="916"/>
      <c r="H42" s="911">
        <v>1</v>
      </c>
      <c r="I42" s="912">
        <v>1.95</v>
      </c>
      <c r="J42" s="927">
        <v>34</v>
      </c>
      <c r="K42" s="917">
        <v>0.73</v>
      </c>
      <c r="L42" s="914">
        <v>2</v>
      </c>
      <c r="M42" s="914">
        <v>18</v>
      </c>
      <c r="N42" s="918">
        <v>6</v>
      </c>
      <c r="O42" s="914" t="s">
        <v>4227</v>
      </c>
      <c r="P42" s="931" t="s">
        <v>4295</v>
      </c>
      <c r="Q42" s="919">
        <f t="shared" si="0"/>
        <v>1</v>
      </c>
      <c r="R42" s="979">
        <f t="shared" si="0"/>
        <v>1.95</v>
      </c>
      <c r="S42" s="919">
        <f t="shared" si="1"/>
        <v>1</v>
      </c>
      <c r="T42" s="979">
        <f t="shared" si="2"/>
        <v>1.95</v>
      </c>
      <c r="U42" s="988">
        <v>6</v>
      </c>
      <c r="V42" s="928">
        <v>34</v>
      </c>
      <c r="W42" s="928">
        <v>28</v>
      </c>
      <c r="X42" s="986">
        <v>5.666666666666667</v>
      </c>
      <c r="Y42" s="984">
        <v>28</v>
      </c>
    </row>
    <row r="43" spans="1:25" ht="14.4" customHeight="1" x14ac:dyDescent="0.3">
      <c r="A43" s="947" t="s">
        <v>4296</v>
      </c>
      <c r="B43" s="920">
        <v>1</v>
      </c>
      <c r="C43" s="921">
        <v>5.59</v>
      </c>
      <c r="D43" s="922">
        <v>43</v>
      </c>
      <c r="E43" s="932"/>
      <c r="F43" s="915"/>
      <c r="G43" s="916"/>
      <c r="H43" s="914"/>
      <c r="I43" s="915"/>
      <c r="J43" s="916"/>
      <c r="K43" s="917">
        <v>1.65</v>
      </c>
      <c r="L43" s="914">
        <v>2</v>
      </c>
      <c r="M43" s="914">
        <v>18</v>
      </c>
      <c r="N43" s="918">
        <v>6</v>
      </c>
      <c r="O43" s="914" t="s">
        <v>4227</v>
      </c>
      <c r="P43" s="931" t="s">
        <v>4297</v>
      </c>
      <c r="Q43" s="919">
        <f t="shared" si="0"/>
        <v>-1</v>
      </c>
      <c r="R43" s="979">
        <f t="shared" si="0"/>
        <v>-5.59</v>
      </c>
      <c r="S43" s="919">
        <f t="shared" si="1"/>
        <v>0</v>
      </c>
      <c r="T43" s="979">
        <f t="shared" si="2"/>
        <v>0</v>
      </c>
      <c r="U43" s="988" t="s">
        <v>567</v>
      </c>
      <c r="V43" s="928" t="s">
        <v>567</v>
      </c>
      <c r="W43" s="928" t="s">
        <v>567</v>
      </c>
      <c r="X43" s="986" t="s">
        <v>567</v>
      </c>
      <c r="Y43" s="984"/>
    </row>
    <row r="44" spans="1:25" ht="14.4" customHeight="1" x14ac:dyDescent="0.3">
      <c r="A44" s="947" t="s">
        <v>4298</v>
      </c>
      <c r="B44" s="928"/>
      <c r="C44" s="929"/>
      <c r="D44" s="930"/>
      <c r="E44" s="911">
        <v>2</v>
      </c>
      <c r="F44" s="912">
        <v>2.04</v>
      </c>
      <c r="G44" s="913">
        <v>26.5</v>
      </c>
      <c r="H44" s="914"/>
      <c r="I44" s="915"/>
      <c r="J44" s="916"/>
      <c r="K44" s="917">
        <v>0.43</v>
      </c>
      <c r="L44" s="914">
        <v>2</v>
      </c>
      <c r="M44" s="914">
        <v>15</v>
      </c>
      <c r="N44" s="918">
        <v>5</v>
      </c>
      <c r="O44" s="914" t="s">
        <v>4227</v>
      </c>
      <c r="P44" s="931" t="s">
        <v>4299</v>
      </c>
      <c r="Q44" s="919">
        <f t="shared" si="0"/>
        <v>0</v>
      </c>
      <c r="R44" s="979">
        <f t="shared" si="0"/>
        <v>0</v>
      </c>
      <c r="S44" s="919">
        <f t="shared" si="1"/>
        <v>-2</v>
      </c>
      <c r="T44" s="979">
        <f t="shared" si="2"/>
        <v>-2.04</v>
      </c>
      <c r="U44" s="988" t="s">
        <v>567</v>
      </c>
      <c r="V44" s="928" t="s">
        <v>567</v>
      </c>
      <c r="W44" s="928" t="s">
        <v>567</v>
      </c>
      <c r="X44" s="986" t="s">
        <v>567</v>
      </c>
      <c r="Y44" s="984"/>
    </row>
    <row r="45" spans="1:25" ht="14.4" customHeight="1" x14ac:dyDescent="0.3">
      <c r="A45" s="948" t="s">
        <v>4300</v>
      </c>
      <c r="B45" s="943">
        <v>2</v>
      </c>
      <c r="C45" s="944">
        <v>2.17</v>
      </c>
      <c r="D45" s="933">
        <v>29.5</v>
      </c>
      <c r="E45" s="945">
        <v>1</v>
      </c>
      <c r="F45" s="946">
        <v>0.56000000000000005</v>
      </c>
      <c r="G45" s="926">
        <v>19</v>
      </c>
      <c r="H45" s="938"/>
      <c r="I45" s="937"/>
      <c r="J45" s="924"/>
      <c r="K45" s="939">
        <v>0.51</v>
      </c>
      <c r="L45" s="938">
        <v>2</v>
      </c>
      <c r="M45" s="938">
        <v>18</v>
      </c>
      <c r="N45" s="940">
        <v>6</v>
      </c>
      <c r="O45" s="938" t="s">
        <v>4227</v>
      </c>
      <c r="P45" s="941" t="s">
        <v>4301</v>
      </c>
      <c r="Q45" s="942">
        <f t="shared" si="0"/>
        <v>-2</v>
      </c>
      <c r="R45" s="980">
        <f t="shared" si="0"/>
        <v>-2.17</v>
      </c>
      <c r="S45" s="942">
        <f t="shared" si="1"/>
        <v>-1</v>
      </c>
      <c r="T45" s="980">
        <f t="shared" si="2"/>
        <v>-0.56000000000000005</v>
      </c>
      <c r="U45" s="989" t="s">
        <v>567</v>
      </c>
      <c r="V45" s="943" t="s">
        <v>567</v>
      </c>
      <c r="W45" s="943" t="s">
        <v>567</v>
      </c>
      <c r="X45" s="987" t="s">
        <v>567</v>
      </c>
      <c r="Y45" s="985"/>
    </row>
    <row r="46" spans="1:25" ht="14.4" customHeight="1" x14ac:dyDescent="0.3">
      <c r="A46" s="947" t="s">
        <v>4302</v>
      </c>
      <c r="B46" s="928">
        <v>2</v>
      </c>
      <c r="C46" s="929">
        <v>2.42</v>
      </c>
      <c r="D46" s="930">
        <v>29.5</v>
      </c>
      <c r="E46" s="911">
        <v>2</v>
      </c>
      <c r="F46" s="912">
        <v>1.73</v>
      </c>
      <c r="G46" s="913">
        <v>22.5</v>
      </c>
      <c r="H46" s="914">
        <v>1</v>
      </c>
      <c r="I46" s="915">
        <v>1.27</v>
      </c>
      <c r="J46" s="927">
        <v>30</v>
      </c>
      <c r="K46" s="917">
        <v>0.45</v>
      </c>
      <c r="L46" s="914">
        <v>2</v>
      </c>
      <c r="M46" s="914">
        <v>15</v>
      </c>
      <c r="N46" s="918">
        <v>5</v>
      </c>
      <c r="O46" s="914" t="s">
        <v>4227</v>
      </c>
      <c r="P46" s="931" t="s">
        <v>4303</v>
      </c>
      <c r="Q46" s="919">
        <f t="shared" si="0"/>
        <v>-1</v>
      </c>
      <c r="R46" s="979">
        <f t="shared" si="0"/>
        <v>-1.1499999999999999</v>
      </c>
      <c r="S46" s="919">
        <f t="shared" si="1"/>
        <v>-1</v>
      </c>
      <c r="T46" s="979">
        <f t="shared" si="2"/>
        <v>-0.45999999999999996</v>
      </c>
      <c r="U46" s="988">
        <v>5</v>
      </c>
      <c r="V46" s="928">
        <v>30</v>
      </c>
      <c r="W46" s="928">
        <v>25</v>
      </c>
      <c r="X46" s="986">
        <v>6</v>
      </c>
      <c r="Y46" s="984">
        <v>25</v>
      </c>
    </row>
    <row r="47" spans="1:25" ht="14.4" customHeight="1" x14ac:dyDescent="0.3">
      <c r="A47" s="948" t="s">
        <v>4304</v>
      </c>
      <c r="B47" s="943"/>
      <c r="C47" s="944"/>
      <c r="D47" s="933"/>
      <c r="E47" s="945">
        <v>1</v>
      </c>
      <c r="F47" s="946">
        <v>0.81</v>
      </c>
      <c r="G47" s="926">
        <v>22</v>
      </c>
      <c r="H47" s="938"/>
      <c r="I47" s="937"/>
      <c r="J47" s="924"/>
      <c r="K47" s="939">
        <v>0.57999999999999996</v>
      </c>
      <c r="L47" s="938">
        <v>2</v>
      </c>
      <c r="M47" s="938">
        <v>18</v>
      </c>
      <c r="N47" s="940">
        <v>6</v>
      </c>
      <c r="O47" s="938" t="s">
        <v>4227</v>
      </c>
      <c r="P47" s="941" t="s">
        <v>4303</v>
      </c>
      <c r="Q47" s="942">
        <f t="shared" si="0"/>
        <v>0</v>
      </c>
      <c r="R47" s="980">
        <f t="shared" si="0"/>
        <v>0</v>
      </c>
      <c r="S47" s="942">
        <f t="shared" si="1"/>
        <v>-1</v>
      </c>
      <c r="T47" s="980">
        <f t="shared" si="2"/>
        <v>-0.81</v>
      </c>
      <c r="U47" s="989" t="s">
        <v>567</v>
      </c>
      <c r="V47" s="943" t="s">
        <v>567</v>
      </c>
      <c r="W47" s="943" t="s">
        <v>567</v>
      </c>
      <c r="X47" s="987" t="s">
        <v>567</v>
      </c>
      <c r="Y47" s="985"/>
    </row>
    <row r="48" spans="1:25" ht="14.4" customHeight="1" x14ac:dyDescent="0.3">
      <c r="A48" s="947" t="s">
        <v>4305</v>
      </c>
      <c r="B48" s="928"/>
      <c r="C48" s="929"/>
      <c r="D48" s="930"/>
      <c r="E48" s="932"/>
      <c r="F48" s="915"/>
      <c r="G48" s="916"/>
      <c r="H48" s="911">
        <v>1</v>
      </c>
      <c r="I48" s="912">
        <v>2.58</v>
      </c>
      <c r="J48" s="927">
        <v>39</v>
      </c>
      <c r="K48" s="917">
        <v>1.21</v>
      </c>
      <c r="L48" s="914">
        <v>3</v>
      </c>
      <c r="M48" s="914">
        <v>27</v>
      </c>
      <c r="N48" s="918">
        <v>9</v>
      </c>
      <c r="O48" s="914" t="s">
        <v>4227</v>
      </c>
      <c r="P48" s="931" t="s">
        <v>4306</v>
      </c>
      <c r="Q48" s="919">
        <f t="shared" si="0"/>
        <v>1</v>
      </c>
      <c r="R48" s="979">
        <f t="shared" si="0"/>
        <v>2.58</v>
      </c>
      <c r="S48" s="919">
        <f t="shared" si="1"/>
        <v>1</v>
      </c>
      <c r="T48" s="979">
        <f t="shared" si="2"/>
        <v>2.58</v>
      </c>
      <c r="U48" s="988">
        <v>9</v>
      </c>
      <c r="V48" s="928">
        <v>39</v>
      </c>
      <c r="W48" s="928">
        <v>30</v>
      </c>
      <c r="X48" s="986">
        <v>4.333333333333333</v>
      </c>
      <c r="Y48" s="984">
        <v>30</v>
      </c>
    </row>
    <row r="49" spans="1:25" ht="14.4" customHeight="1" x14ac:dyDescent="0.3">
      <c r="A49" s="948" t="s">
        <v>4307</v>
      </c>
      <c r="B49" s="943">
        <v>1</v>
      </c>
      <c r="C49" s="944">
        <v>2.41</v>
      </c>
      <c r="D49" s="933">
        <v>18</v>
      </c>
      <c r="E49" s="936">
        <v>1</v>
      </c>
      <c r="F49" s="937">
        <v>6.34</v>
      </c>
      <c r="G49" s="924">
        <v>47</v>
      </c>
      <c r="H49" s="945"/>
      <c r="I49" s="946"/>
      <c r="J49" s="926"/>
      <c r="K49" s="939">
        <v>2.41</v>
      </c>
      <c r="L49" s="938">
        <v>5</v>
      </c>
      <c r="M49" s="938">
        <v>48</v>
      </c>
      <c r="N49" s="940">
        <v>16</v>
      </c>
      <c r="O49" s="938" t="s">
        <v>4227</v>
      </c>
      <c r="P49" s="941" t="s">
        <v>4306</v>
      </c>
      <c r="Q49" s="942">
        <f t="shared" si="0"/>
        <v>-1</v>
      </c>
      <c r="R49" s="980">
        <f t="shared" si="0"/>
        <v>-2.41</v>
      </c>
      <c r="S49" s="942">
        <f t="shared" si="1"/>
        <v>-1</v>
      </c>
      <c r="T49" s="980">
        <f t="shared" si="2"/>
        <v>-6.34</v>
      </c>
      <c r="U49" s="989" t="s">
        <v>567</v>
      </c>
      <c r="V49" s="943" t="s">
        <v>567</v>
      </c>
      <c r="W49" s="943" t="s">
        <v>567</v>
      </c>
      <c r="X49" s="987" t="s">
        <v>567</v>
      </c>
      <c r="Y49" s="985"/>
    </row>
    <row r="50" spans="1:25" ht="14.4" customHeight="1" x14ac:dyDescent="0.3">
      <c r="A50" s="947" t="s">
        <v>4308</v>
      </c>
      <c r="B50" s="920">
        <v>3</v>
      </c>
      <c r="C50" s="921">
        <v>7.78</v>
      </c>
      <c r="D50" s="922">
        <v>34.299999999999997</v>
      </c>
      <c r="E50" s="932">
        <v>2</v>
      </c>
      <c r="F50" s="915">
        <v>3.66</v>
      </c>
      <c r="G50" s="916">
        <v>28.5</v>
      </c>
      <c r="H50" s="914">
        <v>1</v>
      </c>
      <c r="I50" s="915">
        <v>5.63</v>
      </c>
      <c r="J50" s="927">
        <v>55</v>
      </c>
      <c r="K50" s="917">
        <v>1.67</v>
      </c>
      <c r="L50" s="914">
        <v>3</v>
      </c>
      <c r="M50" s="914">
        <v>27</v>
      </c>
      <c r="N50" s="918">
        <v>9</v>
      </c>
      <c r="O50" s="914" t="s">
        <v>4227</v>
      </c>
      <c r="P50" s="931" t="s">
        <v>4309</v>
      </c>
      <c r="Q50" s="919">
        <f t="shared" si="0"/>
        <v>-2</v>
      </c>
      <c r="R50" s="979">
        <f t="shared" si="0"/>
        <v>-2.1500000000000004</v>
      </c>
      <c r="S50" s="919">
        <f t="shared" si="1"/>
        <v>-1</v>
      </c>
      <c r="T50" s="979">
        <f t="shared" si="2"/>
        <v>1.9699999999999998</v>
      </c>
      <c r="U50" s="988">
        <v>9</v>
      </c>
      <c r="V50" s="928">
        <v>55</v>
      </c>
      <c r="W50" s="928">
        <v>46</v>
      </c>
      <c r="X50" s="986">
        <v>6.1111111111111107</v>
      </c>
      <c r="Y50" s="984">
        <v>46</v>
      </c>
    </row>
    <row r="51" spans="1:25" ht="14.4" customHeight="1" x14ac:dyDescent="0.3">
      <c r="A51" s="947" t="s">
        <v>4310</v>
      </c>
      <c r="B51" s="920">
        <v>3</v>
      </c>
      <c r="C51" s="921">
        <v>3.4</v>
      </c>
      <c r="D51" s="922">
        <v>27</v>
      </c>
      <c r="E51" s="932">
        <v>2</v>
      </c>
      <c r="F51" s="915">
        <v>1.67</v>
      </c>
      <c r="G51" s="916">
        <v>26</v>
      </c>
      <c r="H51" s="914"/>
      <c r="I51" s="915"/>
      <c r="J51" s="916"/>
      <c r="K51" s="917">
        <v>0.83</v>
      </c>
      <c r="L51" s="914">
        <v>3</v>
      </c>
      <c r="M51" s="914">
        <v>27</v>
      </c>
      <c r="N51" s="918">
        <v>9</v>
      </c>
      <c r="O51" s="914" t="s">
        <v>4227</v>
      </c>
      <c r="P51" s="931" t="s">
        <v>4311</v>
      </c>
      <c r="Q51" s="919">
        <f t="shared" si="0"/>
        <v>-3</v>
      </c>
      <c r="R51" s="979">
        <f t="shared" si="0"/>
        <v>-3.4</v>
      </c>
      <c r="S51" s="919">
        <f t="shared" si="1"/>
        <v>-2</v>
      </c>
      <c r="T51" s="979">
        <f t="shared" si="2"/>
        <v>-1.67</v>
      </c>
      <c r="U51" s="988" t="s">
        <v>567</v>
      </c>
      <c r="V51" s="928" t="s">
        <v>567</v>
      </c>
      <c r="W51" s="928" t="s">
        <v>567</v>
      </c>
      <c r="X51" s="986" t="s">
        <v>567</v>
      </c>
      <c r="Y51" s="984"/>
    </row>
    <row r="52" spans="1:25" ht="14.4" customHeight="1" x14ac:dyDescent="0.3">
      <c r="A52" s="948" t="s">
        <v>4312</v>
      </c>
      <c r="B52" s="934">
        <v>3</v>
      </c>
      <c r="C52" s="935">
        <v>4.8499999999999996</v>
      </c>
      <c r="D52" s="923">
        <v>33.700000000000003</v>
      </c>
      <c r="E52" s="936">
        <v>2</v>
      </c>
      <c r="F52" s="937">
        <v>3.43</v>
      </c>
      <c r="G52" s="924">
        <v>30</v>
      </c>
      <c r="H52" s="938">
        <v>1</v>
      </c>
      <c r="I52" s="937">
        <v>1.28</v>
      </c>
      <c r="J52" s="925">
        <v>35</v>
      </c>
      <c r="K52" s="939">
        <v>1</v>
      </c>
      <c r="L52" s="938">
        <v>3</v>
      </c>
      <c r="M52" s="938">
        <v>30</v>
      </c>
      <c r="N52" s="940">
        <v>10</v>
      </c>
      <c r="O52" s="938" t="s">
        <v>4227</v>
      </c>
      <c r="P52" s="941" t="s">
        <v>4313</v>
      </c>
      <c r="Q52" s="942">
        <f t="shared" si="0"/>
        <v>-2</v>
      </c>
      <c r="R52" s="980">
        <f t="shared" si="0"/>
        <v>-3.5699999999999994</v>
      </c>
      <c r="S52" s="942">
        <f t="shared" si="1"/>
        <v>-1</v>
      </c>
      <c r="T52" s="980">
        <f t="shared" si="2"/>
        <v>-2.1500000000000004</v>
      </c>
      <c r="U52" s="989">
        <v>10</v>
      </c>
      <c r="V52" s="943">
        <v>35</v>
      </c>
      <c r="W52" s="943">
        <v>25</v>
      </c>
      <c r="X52" s="987">
        <v>3.5</v>
      </c>
      <c r="Y52" s="985">
        <v>25</v>
      </c>
    </row>
    <row r="53" spans="1:25" ht="14.4" customHeight="1" x14ac:dyDescent="0.3">
      <c r="A53" s="947" t="s">
        <v>4314</v>
      </c>
      <c r="B53" s="920">
        <v>2</v>
      </c>
      <c r="C53" s="921">
        <v>1.54</v>
      </c>
      <c r="D53" s="922">
        <v>23.5</v>
      </c>
      <c r="E53" s="932"/>
      <c r="F53" s="915"/>
      <c r="G53" s="916"/>
      <c r="H53" s="914"/>
      <c r="I53" s="915"/>
      <c r="J53" s="916"/>
      <c r="K53" s="917">
        <v>0.61</v>
      </c>
      <c r="L53" s="914">
        <v>2</v>
      </c>
      <c r="M53" s="914">
        <v>21</v>
      </c>
      <c r="N53" s="918">
        <v>7</v>
      </c>
      <c r="O53" s="914" t="s">
        <v>4227</v>
      </c>
      <c r="P53" s="931" t="s">
        <v>4315</v>
      </c>
      <c r="Q53" s="919">
        <f t="shared" si="0"/>
        <v>-2</v>
      </c>
      <c r="R53" s="979">
        <f t="shared" si="0"/>
        <v>-1.54</v>
      </c>
      <c r="S53" s="919">
        <f t="shared" si="1"/>
        <v>0</v>
      </c>
      <c r="T53" s="979">
        <f t="shared" si="2"/>
        <v>0</v>
      </c>
      <c r="U53" s="988" t="s">
        <v>567</v>
      </c>
      <c r="V53" s="928" t="s">
        <v>567</v>
      </c>
      <c r="W53" s="928" t="s">
        <v>567</v>
      </c>
      <c r="X53" s="986" t="s">
        <v>567</v>
      </c>
      <c r="Y53" s="984"/>
    </row>
    <row r="54" spans="1:25" ht="14.4" customHeight="1" x14ac:dyDescent="0.3">
      <c r="A54" s="947" t="s">
        <v>4316</v>
      </c>
      <c r="B54" s="928"/>
      <c r="C54" s="929"/>
      <c r="D54" s="930"/>
      <c r="E54" s="932"/>
      <c r="F54" s="915"/>
      <c r="G54" s="916"/>
      <c r="H54" s="911">
        <v>1</v>
      </c>
      <c r="I54" s="912">
        <v>0.86</v>
      </c>
      <c r="J54" s="927">
        <v>26</v>
      </c>
      <c r="K54" s="917">
        <v>0.49</v>
      </c>
      <c r="L54" s="914">
        <v>2</v>
      </c>
      <c r="M54" s="914">
        <v>18</v>
      </c>
      <c r="N54" s="918">
        <v>6</v>
      </c>
      <c r="O54" s="914" t="s">
        <v>4227</v>
      </c>
      <c r="P54" s="931" t="s">
        <v>4317</v>
      </c>
      <c r="Q54" s="919">
        <f t="shared" si="0"/>
        <v>1</v>
      </c>
      <c r="R54" s="979">
        <f t="shared" si="0"/>
        <v>0.86</v>
      </c>
      <c r="S54" s="919">
        <f t="shared" si="1"/>
        <v>1</v>
      </c>
      <c r="T54" s="979">
        <f t="shared" si="2"/>
        <v>0.86</v>
      </c>
      <c r="U54" s="988">
        <v>6</v>
      </c>
      <c r="V54" s="928">
        <v>26</v>
      </c>
      <c r="W54" s="928">
        <v>20</v>
      </c>
      <c r="X54" s="986">
        <v>4.333333333333333</v>
      </c>
      <c r="Y54" s="984">
        <v>20</v>
      </c>
    </row>
    <row r="55" spans="1:25" ht="14.4" customHeight="1" x14ac:dyDescent="0.3">
      <c r="A55" s="948" t="s">
        <v>4318</v>
      </c>
      <c r="B55" s="943"/>
      <c r="C55" s="944"/>
      <c r="D55" s="933"/>
      <c r="E55" s="936"/>
      <c r="F55" s="937"/>
      <c r="G55" s="924"/>
      <c r="H55" s="945">
        <v>1</v>
      </c>
      <c r="I55" s="946">
        <v>0.62</v>
      </c>
      <c r="J55" s="925">
        <v>17</v>
      </c>
      <c r="K55" s="939">
        <v>0.62</v>
      </c>
      <c r="L55" s="938">
        <v>2</v>
      </c>
      <c r="M55" s="938">
        <v>21</v>
      </c>
      <c r="N55" s="940">
        <v>7</v>
      </c>
      <c r="O55" s="938" t="s">
        <v>4227</v>
      </c>
      <c r="P55" s="941" t="s">
        <v>4319</v>
      </c>
      <c r="Q55" s="942">
        <f t="shared" si="0"/>
        <v>1</v>
      </c>
      <c r="R55" s="980">
        <f t="shared" si="0"/>
        <v>0.62</v>
      </c>
      <c r="S55" s="942">
        <f t="shared" si="1"/>
        <v>1</v>
      </c>
      <c r="T55" s="980">
        <f t="shared" si="2"/>
        <v>0.62</v>
      </c>
      <c r="U55" s="989">
        <v>7</v>
      </c>
      <c r="V55" s="943">
        <v>17</v>
      </c>
      <c r="W55" s="943">
        <v>10</v>
      </c>
      <c r="X55" s="987">
        <v>2.4285714285714284</v>
      </c>
      <c r="Y55" s="985">
        <v>10</v>
      </c>
    </row>
    <row r="56" spans="1:25" ht="14.4" customHeight="1" x14ac:dyDescent="0.3">
      <c r="A56" s="948" t="s">
        <v>4320</v>
      </c>
      <c r="B56" s="943">
        <v>1</v>
      </c>
      <c r="C56" s="944">
        <v>0.84</v>
      </c>
      <c r="D56" s="933">
        <v>25</v>
      </c>
      <c r="E56" s="936"/>
      <c r="F56" s="937"/>
      <c r="G56" s="924"/>
      <c r="H56" s="945"/>
      <c r="I56" s="946"/>
      <c r="J56" s="926"/>
      <c r="K56" s="939">
        <v>0.84</v>
      </c>
      <c r="L56" s="938">
        <v>3</v>
      </c>
      <c r="M56" s="938">
        <v>30</v>
      </c>
      <c r="N56" s="940">
        <v>10</v>
      </c>
      <c r="O56" s="938" t="s">
        <v>4227</v>
      </c>
      <c r="P56" s="941" t="s">
        <v>4321</v>
      </c>
      <c r="Q56" s="942">
        <f t="shared" si="0"/>
        <v>-1</v>
      </c>
      <c r="R56" s="980">
        <f t="shared" si="0"/>
        <v>-0.84</v>
      </c>
      <c r="S56" s="942">
        <f t="shared" si="1"/>
        <v>0</v>
      </c>
      <c r="T56" s="980">
        <f t="shared" si="2"/>
        <v>0</v>
      </c>
      <c r="U56" s="989" t="s">
        <v>567</v>
      </c>
      <c r="V56" s="943" t="s">
        <v>567</v>
      </c>
      <c r="W56" s="943" t="s">
        <v>567</v>
      </c>
      <c r="X56" s="987" t="s">
        <v>567</v>
      </c>
      <c r="Y56" s="985"/>
    </row>
    <row r="57" spans="1:25" ht="14.4" customHeight="1" x14ac:dyDescent="0.3">
      <c r="A57" s="947" t="s">
        <v>4322</v>
      </c>
      <c r="B57" s="928"/>
      <c r="C57" s="929"/>
      <c r="D57" s="930"/>
      <c r="E57" s="911">
        <v>1</v>
      </c>
      <c r="F57" s="912">
        <v>0.74</v>
      </c>
      <c r="G57" s="913">
        <v>16</v>
      </c>
      <c r="H57" s="914"/>
      <c r="I57" s="915"/>
      <c r="J57" s="916"/>
      <c r="K57" s="917">
        <v>0.73</v>
      </c>
      <c r="L57" s="914">
        <v>3</v>
      </c>
      <c r="M57" s="914">
        <v>30</v>
      </c>
      <c r="N57" s="918">
        <v>10</v>
      </c>
      <c r="O57" s="914" t="s">
        <v>4227</v>
      </c>
      <c r="P57" s="931" t="s">
        <v>4323</v>
      </c>
      <c r="Q57" s="919">
        <f t="shared" si="0"/>
        <v>0</v>
      </c>
      <c r="R57" s="979">
        <f t="shared" si="0"/>
        <v>0</v>
      </c>
      <c r="S57" s="919">
        <f t="shared" si="1"/>
        <v>-1</v>
      </c>
      <c r="T57" s="979">
        <f t="shared" si="2"/>
        <v>-0.74</v>
      </c>
      <c r="U57" s="988" t="s">
        <v>567</v>
      </c>
      <c r="V57" s="928" t="s">
        <v>567</v>
      </c>
      <c r="W57" s="928" t="s">
        <v>567</v>
      </c>
      <c r="X57" s="986" t="s">
        <v>567</v>
      </c>
      <c r="Y57" s="984"/>
    </row>
    <row r="58" spans="1:25" ht="14.4" customHeight="1" x14ac:dyDescent="0.3">
      <c r="A58" s="948" t="s">
        <v>4324</v>
      </c>
      <c r="B58" s="943"/>
      <c r="C58" s="944"/>
      <c r="D58" s="933"/>
      <c r="E58" s="945">
        <v>2</v>
      </c>
      <c r="F58" s="946">
        <v>2.1</v>
      </c>
      <c r="G58" s="926">
        <v>22</v>
      </c>
      <c r="H58" s="938">
        <v>1</v>
      </c>
      <c r="I58" s="937">
        <v>0.96</v>
      </c>
      <c r="J58" s="925">
        <v>13</v>
      </c>
      <c r="K58" s="939">
        <v>0.96</v>
      </c>
      <c r="L58" s="938">
        <v>4</v>
      </c>
      <c r="M58" s="938">
        <v>36</v>
      </c>
      <c r="N58" s="940">
        <v>12</v>
      </c>
      <c r="O58" s="938" t="s">
        <v>4227</v>
      </c>
      <c r="P58" s="941" t="s">
        <v>4325</v>
      </c>
      <c r="Q58" s="942">
        <f t="shared" si="0"/>
        <v>1</v>
      </c>
      <c r="R58" s="980">
        <f t="shared" si="0"/>
        <v>0.96</v>
      </c>
      <c r="S58" s="942">
        <f t="shared" si="1"/>
        <v>-1</v>
      </c>
      <c r="T58" s="980">
        <f t="shared" si="2"/>
        <v>-1.1400000000000001</v>
      </c>
      <c r="U58" s="989">
        <v>12</v>
      </c>
      <c r="V58" s="943">
        <v>13</v>
      </c>
      <c r="W58" s="943">
        <v>1</v>
      </c>
      <c r="X58" s="987">
        <v>1.0833333333333333</v>
      </c>
      <c r="Y58" s="985">
        <v>1</v>
      </c>
    </row>
    <row r="59" spans="1:25" ht="14.4" customHeight="1" x14ac:dyDescent="0.3">
      <c r="A59" s="948" t="s">
        <v>4326</v>
      </c>
      <c r="B59" s="943">
        <v>2</v>
      </c>
      <c r="C59" s="944">
        <v>3.11</v>
      </c>
      <c r="D59" s="933">
        <v>33.5</v>
      </c>
      <c r="E59" s="945">
        <v>1</v>
      </c>
      <c r="F59" s="946">
        <v>1.55</v>
      </c>
      <c r="G59" s="926">
        <v>30</v>
      </c>
      <c r="H59" s="938">
        <v>1</v>
      </c>
      <c r="I59" s="937">
        <v>1.55</v>
      </c>
      <c r="J59" s="925">
        <v>32</v>
      </c>
      <c r="K59" s="939">
        <v>1.55</v>
      </c>
      <c r="L59" s="938">
        <v>5</v>
      </c>
      <c r="M59" s="938">
        <v>42</v>
      </c>
      <c r="N59" s="940">
        <v>14</v>
      </c>
      <c r="O59" s="938" t="s">
        <v>4227</v>
      </c>
      <c r="P59" s="941" t="s">
        <v>4327</v>
      </c>
      <c r="Q59" s="942">
        <f t="shared" si="0"/>
        <v>-1</v>
      </c>
      <c r="R59" s="980">
        <f t="shared" si="0"/>
        <v>-1.5599999999999998</v>
      </c>
      <c r="S59" s="942">
        <f t="shared" si="1"/>
        <v>0</v>
      </c>
      <c r="T59" s="980">
        <f t="shared" si="2"/>
        <v>0</v>
      </c>
      <c r="U59" s="989">
        <v>14</v>
      </c>
      <c r="V59" s="943">
        <v>32</v>
      </c>
      <c r="W59" s="943">
        <v>18</v>
      </c>
      <c r="X59" s="987">
        <v>2.2857142857142856</v>
      </c>
      <c r="Y59" s="985">
        <v>18</v>
      </c>
    </row>
    <row r="60" spans="1:25" ht="14.4" customHeight="1" x14ac:dyDescent="0.3">
      <c r="A60" s="947" t="s">
        <v>4328</v>
      </c>
      <c r="B60" s="928">
        <v>3</v>
      </c>
      <c r="C60" s="929">
        <v>2.25</v>
      </c>
      <c r="D60" s="930">
        <v>24.7</v>
      </c>
      <c r="E60" s="911">
        <v>1</v>
      </c>
      <c r="F60" s="912">
        <v>0.57999999999999996</v>
      </c>
      <c r="G60" s="913">
        <v>20</v>
      </c>
      <c r="H60" s="914"/>
      <c r="I60" s="915"/>
      <c r="J60" s="916"/>
      <c r="K60" s="917">
        <v>0.57999999999999996</v>
      </c>
      <c r="L60" s="914">
        <v>2</v>
      </c>
      <c r="M60" s="914">
        <v>21</v>
      </c>
      <c r="N60" s="918">
        <v>7</v>
      </c>
      <c r="O60" s="914" t="s">
        <v>4227</v>
      </c>
      <c r="P60" s="931" t="s">
        <v>4329</v>
      </c>
      <c r="Q60" s="919">
        <f t="shared" si="0"/>
        <v>-3</v>
      </c>
      <c r="R60" s="979">
        <f t="shared" si="0"/>
        <v>-2.25</v>
      </c>
      <c r="S60" s="919">
        <f t="shared" si="1"/>
        <v>-1</v>
      </c>
      <c r="T60" s="979">
        <f t="shared" si="2"/>
        <v>-0.57999999999999996</v>
      </c>
      <c r="U60" s="988" t="s">
        <v>567</v>
      </c>
      <c r="V60" s="928" t="s">
        <v>567</v>
      </c>
      <c r="W60" s="928" t="s">
        <v>567</v>
      </c>
      <c r="X60" s="986" t="s">
        <v>567</v>
      </c>
      <c r="Y60" s="984"/>
    </row>
    <row r="61" spans="1:25" ht="14.4" customHeight="1" x14ac:dyDescent="0.3">
      <c r="A61" s="948" t="s">
        <v>4330</v>
      </c>
      <c r="B61" s="943">
        <v>12</v>
      </c>
      <c r="C61" s="944">
        <v>10.1</v>
      </c>
      <c r="D61" s="933">
        <v>24.9</v>
      </c>
      <c r="E61" s="945">
        <v>10</v>
      </c>
      <c r="F61" s="946">
        <v>11.21</v>
      </c>
      <c r="G61" s="926">
        <v>34</v>
      </c>
      <c r="H61" s="938">
        <v>4</v>
      </c>
      <c r="I61" s="937">
        <v>2.97</v>
      </c>
      <c r="J61" s="925">
        <v>26.5</v>
      </c>
      <c r="K61" s="939">
        <v>0.73</v>
      </c>
      <c r="L61" s="938">
        <v>3</v>
      </c>
      <c r="M61" s="938">
        <v>30</v>
      </c>
      <c r="N61" s="940">
        <v>10</v>
      </c>
      <c r="O61" s="938" t="s">
        <v>4227</v>
      </c>
      <c r="P61" s="941" t="s">
        <v>4331</v>
      </c>
      <c r="Q61" s="942">
        <f t="shared" si="0"/>
        <v>-8</v>
      </c>
      <c r="R61" s="980">
        <f t="shared" si="0"/>
        <v>-7.129999999999999</v>
      </c>
      <c r="S61" s="942">
        <f t="shared" si="1"/>
        <v>-6</v>
      </c>
      <c r="T61" s="980">
        <f t="shared" si="2"/>
        <v>-8.24</v>
      </c>
      <c r="U61" s="989">
        <v>40</v>
      </c>
      <c r="V61" s="943">
        <v>106</v>
      </c>
      <c r="W61" s="943">
        <v>66</v>
      </c>
      <c r="X61" s="987">
        <v>2.65</v>
      </c>
      <c r="Y61" s="985">
        <v>66</v>
      </c>
    </row>
    <row r="62" spans="1:25" ht="14.4" customHeight="1" x14ac:dyDescent="0.3">
      <c r="A62" s="948" t="s">
        <v>4332</v>
      </c>
      <c r="B62" s="943">
        <v>6</v>
      </c>
      <c r="C62" s="944">
        <v>6.4</v>
      </c>
      <c r="D62" s="933">
        <v>26.8</v>
      </c>
      <c r="E62" s="945">
        <v>10</v>
      </c>
      <c r="F62" s="946">
        <v>17.03</v>
      </c>
      <c r="G62" s="926">
        <v>39.9</v>
      </c>
      <c r="H62" s="938">
        <v>2</v>
      </c>
      <c r="I62" s="937">
        <v>2.42</v>
      </c>
      <c r="J62" s="925">
        <v>32.5</v>
      </c>
      <c r="K62" s="939">
        <v>1.06</v>
      </c>
      <c r="L62" s="938">
        <v>4</v>
      </c>
      <c r="M62" s="938">
        <v>33</v>
      </c>
      <c r="N62" s="940">
        <v>11</v>
      </c>
      <c r="O62" s="938" t="s">
        <v>4227</v>
      </c>
      <c r="P62" s="941" t="s">
        <v>4333</v>
      </c>
      <c r="Q62" s="942">
        <f t="shared" si="0"/>
        <v>-4</v>
      </c>
      <c r="R62" s="980">
        <f t="shared" si="0"/>
        <v>-3.9800000000000004</v>
      </c>
      <c r="S62" s="942">
        <f t="shared" si="1"/>
        <v>-8</v>
      </c>
      <c r="T62" s="980">
        <f t="shared" si="2"/>
        <v>-14.610000000000001</v>
      </c>
      <c r="U62" s="989">
        <v>22</v>
      </c>
      <c r="V62" s="943">
        <v>65</v>
      </c>
      <c r="W62" s="943">
        <v>43</v>
      </c>
      <c r="X62" s="987">
        <v>2.9545454545454546</v>
      </c>
      <c r="Y62" s="985">
        <v>43</v>
      </c>
    </row>
    <row r="63" spans="1:25" ht="14.4" customHeight="1" x14ac:dyDescent="0.3">
      <c r="A63" s="947" t="s">
        <v>4334</v>
      </c>
      <c r="B63" s="920">
        <v>2</v>
      </c>
      <c r="C63" s="921">
        <v>1.21</v>
      </c>
      <c r="D63" s="922">
        <v>22.5</v>
      </c>
      <c r="E63" s="932"/>
      <c r="F63" s="915"/>
      <c r="G63" s="916"/>
      <c r="H63" s="914">
        <v>1</v>
      </c>
      <c r="I63" s="915">
        <v>0.8</v>
      </c>
      <c r="J63" s="927">
        <v>30</v>
      </c>
      <c r="K63" s="917">
        <v>0.6</v>
      </c>
      <c r="L63" s="914">
        <v>3</v>
      </c>
      <c r="M63" s="914">
        <v>27</v>
      </c>
      <c r="N63" s="918">
        <v>9</v>
      </c>
      <c r="O63" s="914" t="s">
        <v>4227</v>
      </c>
      <c r="P63" s="931" t="s">
        <v>4335</v>
      </c>
      <c r="Q63" s="919">
        <f t="shared" si="0"/>
        <v>-1</v>
      </c>
      <c r="R63" s="979">
        <f t="shared" si="0"/>
        <v>-0.40999999999999992</v>
      </c>
      <c r="S63" s="919">
        <f t="shared" si="1"/>
        <v>1</v>
      </c>
      <c r="T63" s="979">
        <f t="shared" si="2"/>
        <v>0.8</v>
      </c>
      <c r="U63" s="988">
        <v>9</v>
      </c>
      <c r="V63" s="928">
        <v>30</v>
      </c>
      <c r="W63" s="928">
        <v>21</v>
      </c>
      <c r="X63" s="986">
        <v>3.3333333333333335</v>
      </c>
      <c r="Y63" s="984">
        <v>21</v>
      </c>
    </row>
    <row r="64" spans="1:25" ht="14.4" customHeight="1" x14ac:dyDescent="0.3">
      <c r="A64" s="948" t="s">
        <v>4336</v>
      </c>
      <c r="B64" s="934"/>
      <c r="C64" s="935"/>
      <c r="D64" s="923"/>
      <c r="E64" s="936">
        <v>1</v>
      </c>
      <c r="F64" s="937">
        <v>1.77</v>
      </c>
      <c r="G64" s="924">
        <v>50</v>
      </c>
      <c r="H64" s="938"/>
      <c r="I64" s="937"/>
      <c r="J64" s="924"/>
      <c r="K64" s="939">
        <v>0.93</v>
      </c>
      <c r="L64" s="938">
        <v>4</v>
      </c>
      <c r="M64" s="938">
        <v>33</v>
      </c>
      <c r="N64" s="940">
        <v>11</v>
      </c>
      <c r="O64" s="938" t="s">
        <v>4227</v>
      </c>
      <c r="P64" s="941" t="s">
        <v>4337</v>
      </c>
      <c r="Q64" s="942">
        <f t="shared" si="0"/>
        <v>0</v>
      </c>
      <c r="R64" s="980">
        <f t="shared" si="0"/>
        <v>0</v>
      </c>
      <c r="S64" s="942">
        <f t="shared" si="1"/>
        <v>-1</v>
      </c>
      <c r="T64" s="980">
        <f t="shared" si="2"/>
        <v>-1.77</v>
      </c>
      <c r="U64" s="989" t="s">
        <v>567</v>
      </c>
      <c r="V64" s="943" t="s">
        <v>567</v>
      </c>
      <c r="W64" s="943" t="s">
        <v>567</v>
      </c>
      <c r="X64" s="987" t="s">
        <v>567</v>
      </c>
      <c r="Y64" s="985"/>
    </row>
    <row r="65" spans="1:25" ht="14.4" customHeight="1" x14ac:dyDescent="0.3">
      <c r="A65" s="947" t="s">
        <v>4338</v>
      </c>
      <c r="B65" s="928">
        <v>1</v>
      </c>
      <c r="C65" s="929">
        <v>1.1599999999999999</v>
      </c>
      <c r="D65" s="930">
        <v>31</v>
      </c>
      <c r="E65" s="911">
        <v>1</v>
      </c>
      <c r="F65" s="912">
        <v>0.71</v>
      </c>
      <c r="G65" s="913">
        <v>22</v>
      </c>
      <c r="H65" s="914"/>
      <c r="I65" s="915"/>
      <c r="J65" s="916"/>
      <c r="K65" s="917">
        <v>0.55000000000000004</v>
      </c>
      <c r="L65" s="914">
        <v>2</v>
      </c>
      <c r="M65" s="914">
        <v>21</v>
      </c>
      <c r="N65" s="918">
        <v>7</v>
      </c>
      <c r="O65" s="914" t="s">
        <v>4227</v>
      </c>
      <c r="P65" s="931" t="s">
        <v>4339</v>
      </c>
      <c r="Q65" s="919">
        <f t="shared" si="0"/>
        <v>-1</v>
      </c>
      <c r="R65" s="979">
        <f t="shared" si="0"/>
        <v>-1.1599999999999999</v>
      </c>
      <c r="S65" s="919">
        <f t="shared" si="1"/>
        <v>-1</v>
      </c>
      <c r="T65" s="979">
        <f t="shared" si="2"/>
        <v>-0.71</v>
      </c>
      <c r="U65" s="988" t="s">
        <v>567</v>
      </c>
      <c r="V65" s="928" t="s">
        <v>567</v>
      </c>
      <c r="W65" s="928" t="s">
        <v>567</v>
      </c>
      <c r="X65" s="986" t="s">
        <v>567</v>
      </c>
      <c r="Y65" s="984"/>
    </row>
    <row r="66" spans="1:25" ht="14.4" customHeight="1" x14ac:dyDescent="0.3">
      <c r="A66" s="948" t="s">
        <v>4340</v>
      </c>
      <c r="B66" s="943"/>
      <c r="C66" s="944"/>
      <c r="D66" s="933"/>
      <c r="E66" s="945">
        <v>1</v>
      </c>
      <c r="F66" s="946">
        <v>0.98</v>
      </c>
      <c r="G66" s="926">
        <v>26</v>
      </c>
      <c r="H66" s="938"/>
      <c r="I66" s="937"/>
      <c r="J66" s="924"/>
      <c r="K66" s="939">
        <v>0.81</v>
      </c>
      <c r="L66" s="938">
        <v>3</v>
      </c>
      <c r="M66" s="938">
        <v>24</v>
      </c>
      <c r="N66" s="940">
        <v>8</v>
      </c>
      <c r="O66" s="938" t="s">
        <v>4227</v>
      </c>
      <c r="P66" s="941" t="s">
        <v>4341</v>
      </c>
      <c r="Q66" s="942">
        <f t="shared" si="0"/>
        <v>0</v>
      </c>
      <c r="R66" s="980">
        <f t="shared" si="0"/>
        <v>0</v>
      </c>
      <c r="S66" s="942">
        <f t="shared" si="1"/>
        <v>-1</v>
      </c>
      <c r="T66" s="980">
        <f t="shared" si="2"/>
        <v>-0.98</v>
      </c>
      <c r="U66" s="989" t="s">
        <v>567</v>
      </c>
      <c r="V66" s="943" t="s">
        <v>567</v>
      </c>
      <c r="W66" s="943" t="s">
        <v>567</v>
      </c>
      <c r="X66" s="987" t="s">
        <v>567</v>
      </c>
      <c r="Y66" s="985"/>
    </row>
    <row r="67" spans="1:25" ht="14.4" customHeight="1" x14ac:dyDescent="0.3">
      <c r="A67" s="947" t="s">
        <v>4342</v>
      </c>
      <c r="B67" s="920">
        <v>1</v>
      </c>
      <c r="C67" s="921">
        <v>0.82</v>
      </c>
      <c r="D67" s="922">
        <v>24</v>
      </c>
      <c r="E67" s="932"/>
      <c r="F67" s="915"/>
      <c r="G67" s="916"/>
      <c r="H67" s="914"/>
      <c r="I67" s="915"/>
      <c r="J67" s="916"/>
      <c r="K67" s="917">
        <v>0.74</v>
      </c>
      <c r="L67" s="914">
        <v>3</v>
      </c>
      <c r="M67" s="914">
        <v>24</v>
      </c>
      <c r="N67" s="918">
        <v>8</v>
      </c>
      <c r="O67" s="914" t="s">
        <v>4227</v>
      </c>
      <c r="P67" s="931" t="s">
        <v>4343</v>
      </c>
      <c r="Q67" s="919">
        <f t="shared" si="0"/>
        <v>-1</v>
      </c>
      <c r="R67" s="979">
        <f t="shared" si="0"/>
        <v>-0.82</v>
      </c>
      <c r="S67" s="919">
        <f t="shared" si="1"/>
        <v>0</v>
      </c>
      <c r="T67" s="979">
        <f t="shared" si="2"/>
        <v>0</v>
      </c>
      <c r="U67" s="988" t="s">
        <v>567</v>
      </c>
      <c r="V67" s="928" t="s">
        <v>567</v>
      </c>
      <c r="W67" s="928" t="s">
        <v>567</v>
      </c>
      <c r="X67" s="986" t="s">
        <v>567</v>
      </c>
      <c r="Y67" s="984"/>
    </row>
    <row r="68" spans="1:25" ht="14.4" customHeight="1" x14ac:dyDescent="0.3">
      <c r="A68" s="947" t="s">
        <v>4344</v>
      </c>
      <c r="B68" s="928"/>
      <c r="C68" s="929"/>
      <c r="D68" s="930"/>
      <c r="E68" s="932"/>
      <c r="F68" s="915"/>
      <c r="G68" s="916"/>
      <c r="H68" s="911">
        <v>1</v>
      </c>
      <c r="I68" s="912">
        <v>0.87</v>
      </c>
      <c r="J68" s="927">
        <v>23</v>
      </c>
      <c r="K68" s="917">
        <v>0.87</v>
      </c>
      <c r="L68" s="914">
        <v>3</v>
      </c>
      <c r="M68" s="914">
        <v>27</v>
      </c>
      <c r="N68" s="918">
        <v>9</v>
      </c>
      <c r="O68" s="914" t="s">
        <v>4227</v>
      </c>
      <c r="P68" s="931" t="s">
        <v>4345</v>
      </c>
      <c r="Q68" s="919">
        <f t="shared" si="0"/>
        <v>1</v>
      </c>
      <c r="R68" s="979">
        <f t="shared" si="0"/>
        <v>0.87</v>
      </c>
      <c r="S68" s="919">
        <f t="shared" si="1"/>
        <v>1</v>
      </c>
      <c r="T68" s="979">
        <f t="shared" si="2"/>
        <v>0.87</v>
      </c>
      <c r="U68" s="988">
        <v>9</v>
      </c>
      <c r="V68" s="928">
        <v>23</v>
      </c>
      <c r="W68" s="928">
        <v>14</v>
      </c>
      <c r="X68" s="986">
        <v>2.5555555555555554</v>
      </c>
      <c r="Y68" s="984">
        <v>14</v>
      </c>
    </row>
    <row r="69" spans="1:25" ht="14.4" customHeight="1" x14ac:dyDescent="0.3">
      <c r="A69" s="947" t="s">
        <v>4346</v>
      </c>
      <c r="B69" s="928">
        <v>5</v>
      </c>
      <c r="C69" s="929">
        <v>6.5</v>
      </c>
      <c r="D69" s="930">
        <v>32.6</v>
      </c>
      <c r="E69" s="911">
        <v>7</v>
      </c>
      <c r="F69" s="912">
        <v>7.53</v>
      </c>
      <c r="G69" s="913">
        <v>32</v>
      </c>
      <c r="H69" s="914">
        <v>1</v>
      </c>
      <c r="I69" s="915">
        <v>0.93</v>
      </c>
      <c r="J69" s="927">
        <v>29</v>
      </c>
      <c r="K69" s="917">
        <v>0.56000000000000005</v>
      </c>
      <c r="L69" s="914">
        <v>2</v>
      </c>
      <c r="M69" s="914">
        <v>21</v>
      </c>
      <c r="N69" s="918">
        <v>7</v>
      </c>
      <c r="O69" s="914" t="s">
        <v>4227</v>
      </c>
      <c r="P69" s="931" t="s">
        <v>4347</v>
      </c>
      <c r="Q69" s="919">
        <f t="shared" si="0"/>
        <v>-4</v>
      </c>
      <c r="R69" s="979">
        <f t="shared" si="0"/>
        <v>-5.57</v>
      </c>
      <c r="S69" s="919">
        <f t="shared" si="1"/>
        <v>-6</v>
      </c>
      <c r="T69" s="979">
        <f t="shared" si="2"/>
        <v>-6.6000000000000005</v>
      </c>
      <c r="U69" s="988">
        <v>7</v>
      </c>
      <c r="V69" s="928">
        <v>29</v>
      </c>
      <c r="W69" s="928">
        <v>22</v>
      </c>
      <c r="X69" s="986">
        <v>4.1428571428571432</v>
      </c>
      <c r="Y69" s="984">
        <v>22</v>
      </c>
    </row>
    <row r="70" spans="1:25" ht="14.4" customHeight="1" x14ac:dyDescent="0.3">
      <c r="A70" s="948" t="s">
        <v>4348</v>
      </c>
      <c r="B70" s="943">
        <v>2</v>
      </c>
      <c r="C70" s="944">
        <v>2.35</v>
      </c>
      <c r="D70" s="933">
        <v>30</v>
      </c>
      <c r="E70" s="945">
        <v>2</v>
      </c>
      <c r="F70" s="946">
        <v>3.13</v>
      </c>
      <c r="G70" s="926">
        <v>35.5</v>
      </c>
      <c r="H70" s="938">
        <v>2</v>
      </c>
      <c r="I70" s="937">
        <v>3.64</v>
      </c>
      <c r="J70" s="925">
        <v>40.5</v>
      </c>
      <c r="K70" s="939">
        <v>0.82</v>
      </c>
      <c r="L70" s="938">
        <v>3</v>
      </c>
      <c r="M70" s="938">
        <v>24</v>
      </c>
      <c r="N70" s="940">
        <v>8</v>
      </c>
      <c r="O70" s="938" t="s">
        <v>4227</v>
      </c>
      <c r="P70" s="941" t="s">
        <v>4349</v>
      </c>
      <c r="Q70" s="942">
        <f t="shared" ref="Q70:R133" si="3">H70-B70</f>
        <v>0</v>
      </c>
      <c r="R70" s="980">
        <f t="shared" si="3"/>
        <v>1.29</v>
      </c>
      <c r="S70" s="942">
        <f t="shared" ref="S70:S133" si="4">H70-E70</f>
        <v>0</v>
      </c>
      <c r="T70" s="980">
        <f t="shared" ref="T70:T133" si="5">I70-F70</f>
        <v>0.51000000000000023</v>
      </c>
      <c r="U70" s="989">
        <v>16</v>
      </c>
      <c r="V70" s="943">
        <v>81</v>
      </c>
      <c r="W70" s="943">
        <v>65</v>
      </c>
      <c r="X70" s="987">
        <v>5.0625</v>
      </c>
      <c r="Y70" s="985">
        <v>65</v>
      </c>
    </row>
    <row r="71" spans="1:25" ht="14.4" customHeight="1" x14ac:dyDescent="0.3">
      <c r="A71" s="947" t="s">
        <v>4350</v>
      </c>
      <c r="B71" s="928"/>
      <c r="C71" s="929"/>
      <c r="D71" s="930"/>
      <c r="E71" s="911">
        <v>1</v>
      </c>
      <c r="F71" s="912">
        <v>16.100000000000001</v>
      </c>
      <c r="G71" s="913">
        <v>49</v>
      </c>
      <c r="H71" s="914"/>
      <c r="I71" s="915"/>
      <c r="J71" s="916"/>
      <c r="K71" s="917">
        <v>16.100000000000001</v>
      </c>
      <c r="L71" s="914">
        <v>7</v>
      </c>
      <c r="M71" s="914">
        <v>63</v>
      </c>
      <c r="N71" s="918">
        <v>21</v>
      </c>
      <c r="O71" s="914" t="s">
        <v>4227</v>
      </c>
      <c r="P71" s="931" t="s">
        <v>4351</v>
      </c>
      <c r="Q71" s="919">
        <f t="shared" si="3"/>
        <v>0</v>
      </c>
      <c r="R71" s="979">
        <f t="shared" si="3"/>
        <v>0</v>
      </c>
      <c r="S71" s="919">
        <f t="shared" si="4"/>
        <v>-1</v>
      </c>
      <c r="T71" s="979">
        <f t="shared" si="5"/>
        <v>-16.100000000000001</v>
      </c>
      <c r="U71" s="988" t="s">
        <v>567</v>
      </c>
      <c r="V71" s="928" t="s">
        <v>567</v>
      </c>
      <c r="W71" s="928" t="s">
        <v>567</v>
      </c>
      <c r="X71" s="986" t="s">
        <v>567</v>
      </c>
      <c r="Y71" s="984"/>
    </row>
    <row r="72" spans="1:25" ht="14.4" customHeight="1" x14ac:dyDescent="0.3">
      <c r="A72" s="947" t="s">
        <v>4352</v>
      </c>
      <c r="B72" s="920">
        <v>2</v>
      </c>
      <c r="C72" s="921">
        <v>9.68</v>
      </c>
      <c r="D72" s="922">
        <v>38</v>
      </c>
      <c r="E72" s="932"/>
      <c r="F72" s="915"/>
      <c r="G72" s="916"/>
      <c r="H72" s="914"/>
      <c r="I72" s="915"/>
      <c r="J72" s="916"/>
      <c r="K72" s="917">
        <v>5.09</v>
      </c>
      <c r="L72" s="914">
        <v>3</v>
      </c>
      <c r="M72" s="914">
        <v>30</v>
      </c>
      <c r="N72" s="918">
        <v>10</v>
      </c>
      <c r="O72" s="914" t="s">
        <v>3970</v>
      </c>
      <c r="P72" s="931" t="s">
        <v>4353</v>
      </c>
      <c r="Q72" s="919">
        <f t="shared" si="3"/>
        <v>-2</v>
      </c>
      <c r="R72" s="979">
        <f t="shared" si="3"/>
        <v>-9.68</v>
      </c>
      <c r="S72" s="919">
        <f t="shared" si="4"/>
        <v>0</v>
      </c>
      <c r="T72" s="979">
        <f t="shared" si="5"/>
        <v>0</v>
      </c>
      <c r="U72" s="988" t="s">
        <v>567</v>
      </c>
      <c r="V72" s="928" t="s">
        <v>567</v>
      </c>
      <c r="W72" s="928" t="s">
        <v>567</v>
      </c>
      <c r="X72" s="986" t="s">
        <v>567</v>
      </c>
      <c r="Y72" s="984"/>
    </row>
    <row r="73" spans="1:25" ht="14.4" customHeight="1" x14ac:dyDescent="0.3">
      <c r="A73" s="947" t="s">
        <v>4354</v>
      </c>
      <c r="B73" s="920">
        <v>2</v>
      </c>
      <c r="C73" s="921">
        <v>7.75</v>
      </c>
      <c r="D73" s="922">
        <v>26</v>
      </c>
      <c r="E73" s="932">
        <v>1</v>
      </c>
      <c r="F73" s="915">
        <v>8.73</v>
      </c>
      <c r="G73" s="916">
        <v>78</v>
      </c>
      <c r="H73" s="914">
        <v>1</v>
      </c>
      <c r="I73" s="915">
        <v>4.87</v>
      </c>
      <c r="J73" s="927">
        <v>37</v>
      </c>
      <c r="K73" s="917">
        <v>3.36</v>
      </c>
      <c r="L73" s="914">
        <v>2</v>
      </c>
      <c r="M73" s="914">
        <v>21</v>
      </c>
      <c r="N73" s="918">
        <v>7</v>
      </c>
      <c r="O73" s="914" t="s">
        <v>3970</v>
      </c>
      <c r="P73" s="931" t="s">
        <v>4355</v>
      </c>
      <c r="Q73" s="919">
        <f t="shared" si="3"/>
        <v>-1</v>
      </c>
      <c r="R73" s="979">
        <f t="shared" si="3"/>
        <v>-2.88</v>
      </c>
      <c r="S73" s="919">
        <f t="shared" si="4"/>
        <v>0</v>
      </c>
      <c r="T73" s="979">
        <f t="shared" si="5"/>
        <v>-3.8600000000000003</v>
      </c>
      <c r="U73" s="988">
        <v>7</v>
      </c>
      <c r="V73" s="928">
        <v>37</v>
      </c>
      <c r="W73" s="928">
        <v>30</v>
      </c>
      <c r="X73" s="986">
        <v>5.2857142857142856</v>
      </c>
      <c r="Y73" s="984">
        <v>30</v>
      </c>
    </row>
    <row r="74" spans="1:25" ht="14.4" customHeight="1" x14ac:dyDescent="0.3">
      <c r="A74" s="947" t="s">
        <v>4356</v>
      </c>
      <c r="B74" s="928"/>
      <c r="C74" s="929"/>
      <c r="D74" s="930"/>
      <c r="E74" s="911">
        <v>1</v>
      </c>
      <c r="F74" s="912">
        <v>2.12</v>
      </c>
      <c r="G74" s="913">
        <v>24</v>
      </c>
      <c r="H74" s="914"/>
      <c r="I74" s="915"/>
      <c r="J74" s="916"/>
      <c r="K74" s="917">
        <v>2.12</v>
      </c>
      <c r="L74" s="914">
        <v>3</v>
      </c>
      <c r="M74" s="914">
        <v>24</v>
      </c>
      <c r="N74" s="918">
        <v>8</v>
      </c>
      <c r="O74" s="914" t="s">
        <v>4227</v>
      </c>
      <c r="P74" s="931" t="s">
        <v>4357</v>
      </c>
      <c r="Q74" s="919">
        <f t="shared" si="3"/>
        <v>0</v>
      </c>
      <c r="R74" s="979">
        <f t="shared" si="3"/>
        <v>0</v>
      </c>
      <c r="S74" s="919">
        <f t="shared" si="4"/>
        <v>-1</v>
      </c>
      <c r="T74" s="979">
        <f t="shared" si="5"/>
        <v>-2.12</v>
      </c>
      <c r="U74" s="988" t="s">
        <v>567</v>
      </c>
      <c r="V74" s="928" t="s">
        <v>567</v>
      </c>
      <c r="W74" s="928" t="s">
        <v>567</v>
      </c>
      <c r="X74" s="986" t="s">
        <v>567</v>
      </c>
      <c r="Y74" s="984"/>
    </row>
    <row r="75" spans="1:25" ht="14.4" customHeight="1" x14ac:dyDescent="0.3">
      <c r="A75" s="947" t="s">
        <v>4358</v>
      </c>
      <c r="B75" s="928"/>
      <c r="C75" s="929"/>
      <c r="D75" s="930"/>
      <c r="E75" s="911">
        <v>2</v>
      </c>
      <c r="F75" s="912">
        <v>7.04</v>
      </c>
      <c r="G75" s="913">
        <v>43</v>
      </c>
      <c r="H75" s="914"/>
      <c r="I75" s="915"/>
      <c r="J75" s="916"/>
      <c r="K75" s="917">
        <v>3.52</v>
      </c>
      <c r="L75" s="914">
        <v>7</v>
      </c>
      <c r="M75" s="914">
        <v>63</v>
      </c>
      <c r="N75" s="918">
        <v>21</v>
      </c>
      <c r="O75" s="914" t="s">
        <v>4227</v>
      </c>
      <c r="P75" s="931" t="s">
        <v>4359</v>
      </c>
      <c r="Q75" s="919">
        <f t="shared" si="3"/>
        <v>0</v>
      </c>
      <c r="R75" s="979">
        <f t="shared" si="3"/>
        <v>0</v>
      </c>
      <c r="S75" s="919">
        <f t="shared" si="4"/>
        <v>-2</v>
      </c>
      <c r="T75" s="979">
        <f t="shared" si="5"/>
        <v>-7.04</v>
      </c>
      <c r="U75" s="988" t="s">
        <v>567</v>
      </c>
      <c r="V75" s="928" t="s">
        <v>567</v>
      </c>
      <c r="W75" s="928" t="s">
        <v>567</v>
      </c>
      <c r="X75" s="986" t="s">
        <v>567</v>
      </c>
      <c r="Y75" s="984"/>
    </row>
    <row r="76" spans="1:25" ht="14.4" customHeight="1" x14ac:dyDescent="0.3">
      <c r="A76" s="947" t="s">
        <v>4360</v>
      </c>
      <c r="B76" s="928"/>
      <c r="C76" s="929"/>
      <c r="D76" s="930"/>
      <c r="E76" s="911">
        <v>2</v>
      </c>
      <c r="F76" s="912">
        <v>5.78</v>
      </c>
      <c r="G76" s="913">
        <v>58</v>
      </c>
      <c r="H76" s="914"/>
      <c r="I76" s="915"/>
      <c r="J76" s="916"/>
      <c r="K76" s="917">
        <v>1.24</v>
      </c>
      <c r="L76" s="914">
        <v>5</v>
      </c>
      <c r="M76" s="914">
        <v>42</v>
      </c>
      <c r="N76" s="918">
        <v>14</v>
      </c>
      <c r="O76" s="914" t="s">
        <v>4227</v>
      </c>
      <c r="P76" s="931" t="s">
        <v>4361</v>
      </c>
      <c r="Q76" s="919">
        <f t="shared" si="3"/>
        <v>0</v>
      </c>
      <c r="R76" s="979">
        <f t="shared" si="3"/>
        <v>0</v>
      </c>
      <c r="S76" s="919">
        <f t="shared" si="4"/>
        <v>-2</v>
      </c>
      <c r="T76" s="979">
        <f t="shared" si="5"/>
        <v>-5.78</v>
      </c>
      <c r="U76" s="988" t="s">
        <v>567</v>
      </c>
      <c r="V76" s="928" t="s">
        <v>567</v>
      </c>
      <c r="W76" s="928" t="s">
        <v>567</v>
      </c>
      <c r="X76" s="986" t="s">
        <v>567</v>
      </c>
      <c r="Y76" s="984"/>
    </row>
    <row r="77" spans="1:25" ht="14.4" customHeight="1" x14ac:dyDescent="0.3">
      <c r="A77" s="947" t="s">
        <v>4362</v>
      </c>
      <c r="B77" s="928"/>
      <c r="C77" s="929"/>
      <c r="D77" s="930"/>
      <c r="E77" s="932"/>
      <c r="F77" s="915"/>
      <c r="G77" s="916"/>
      <c r="H77" s="911">
        <v>1</v>
      </c>
      <c r="I77" s="912">
        <v>6.67</v>
      </c>
      <c r="J77" s="927">
        <v>36</v>
      </c>
      <c r="K77" s="917">
        <v>3.67</v>
      </c>
      <c r="L77" s="914">
        <v>1</v>
      </c>
      <c r="M77" s="914">
        <v>12</v>
      </c>
      <c r="N77" s="918">
        <v>4</v>
      </c>
      <c r="O77" s="914" t="s">
        <v>3970</v>
      </c>
      <c r="P77" s="931" t="s">
        <v>4363</v>
      </c>
      <c r="Q77" s="919">
        <f t="shared" si="3"/>
        <v>1</v>
      </c>
      <c r="R77" s="979">
        <f t="shared" si="3"/>
        <v>6.67</v>
      </c>
      <c r="S77" s="919">
        <f t="shared" si="4"/>
        <v>1</v>
      </c>
      <c r="T77" s="979">
        <f t="shared" si="5"/>
        <v>6.67</v>
      </c>
      <c r="U77" s="988">
        <v>4</v>
      </c>
      <c r="V77" s="928">
        <v>36</v>
      </c>
      <c r="W77" s="928">
        <v>32</v>
      </c>
      <c r="X77" s="986">
        <v>9</v>
      </c>
      <c r="Y77" s="984">
        <v>32</v>
      </c>
    </row>
    <row r="78" spans="1:25" ht="14.4" customHeight="1" x14ac:dyDescent="0.3">
      <c r="A78" s="947" t="s">
        <v>4364</v>
      </c>
      <c r="B78" s="928"/>
      <c r="C78" s="929"/>
      <c r="D78" s="930"/>
      <c r="E78" s="911">
        <v>1</v>
      </c>
      <c r="F78" s="912">
        <v>2.56</v>
      </c>
      <c r="G78" s="913">
        <v>36</v>
      </c>
      <c r="H78" s="914"/>
      <c r="I78" s="915"/>
      <c r="J78" s="916"/>
      <c r="K78" s="917">
        <v>1.63</v>
      </c>
      <c r="L78" s="914">
        <v>3</v>
      </c>
      <c r="M78" s="914">
        <v>27</v>
      </c>
      <c r="N78" s="918">
        <v>9</v>
      </c>
      <c r="O78" s="914" t="s">
        <v>4227</v>
      </c>
      <c r="P78" s="931" t="s">
        <v>4365</v>
      </c>
      <c r="Q78" s="919">
        <f t="shared" si="3"/>
        <v>0</v>
      </c>
      <c r="R78" s="979">
        <f t="shared" si="3"/>
        <v>0</v>
      </c>
      <c r="S78" s="919">
        <f t="shared" si="4"/>
        <v>-1</v>
      </c>
      <c r="T78" s="979">
        <f t="shared" si="5"/>
        <v>-2.56</v>
      </c>
      <c r="U78" s="988" t="s">
        <v>567</v>
      </c>
      <c r="V78" s="928" t="s">
        <v>567</v>
      </c>
      <c r="W78" s="928" t="s">
        <v>567</v>
      </c>
      <c r="X78" s="986" t="s">
        <v>567</v>
      </c>
      <c r="Y78" s="984"/>
    </row>
    <row r="79" spans="1:25" ht="14.4" customHeight="1" x14ac:dyDescent="0.3">
      <c r="A79" s="947" t="s">
        <v>4366</v>
      </c>
      <c r="B79" s="920">
        <v>1</v>
      </c>
      <c r="C79" s="921">
        <v>0.8</v>
      </c>
      <c r="D79" s="922">
        <v>17</v>
      </c>
      <c r="E79" s="932"/>
      <c r="F79" s="915"/>
      <c r="G79" s="916"/>
      <c r="H79" s="914"/>
      <c r="I79" s="915"/>
      <c r="J79" s="916"/>
      <c r="K79" s="917">
        <v>0.73</v>
      </c>
      <c r="L79" s="914">
        <v>2</v>
      </c>
      <c r="M79" s="914">
        <v>21</v>
      </c>
      <c r="N79" s="918">
        <v>7</v>
      </c>
      <c r="O79" s="914" t="s">
        <v>4227</v>
      </c>
      <c r="P79" s="931" t="s">
        <v>4367</v>
      </c>
      <c r="Q79" s="919">
        <f t="shared" si="3"/>
        <v>-1</v>
      </c>
      <c r="R79" s="979">
        <f t="shared" si="3"/>
        <v>-0.8</v>
      </c>
      <c r="S79" s="919">
        <f t="shared" si="4"/>
        <v>0</v>
      </c>
      <c r="T79" s="979">
        <f t="shared" si="5"/>
        <v>0</v>
      </c>
      <c r="U79" s="988" t="s">
        <v>567</v>
      </c>
      <c r="V79" s="928" t="s">
        <v>567</v>
      </c>
      <c r="W79" s="928" t="s">
        <v>567</v>
      </c>
      <c r="X79" s="986" t="s">
        <v>567</v>
      </c>
      <c r="Y79" s="984"/>
    </row>
    <row r="80" spans="1:25" ht="14.4" customHeight="1" x14ac:dyDescent="0.3">
      <c r="A80" s="947" t="s">
        <v>4368</v>
      </c>
      <c r="B80" s="920">
        <v>2</v>
      </c>
      <c r="C80" s="921">
        <v>1.1000000000000001</v>
      </c>
      <c r="D80" s="922">
        <v>19.5</v>
      </c>
      <c r="E80" s="932">
        <v>3</v>
      </c>
      <c r="F80" s="915">
        <v>1.92</v>
      </c>
      <c r="G80" s="916">
        <v>23</v>
      </c>
      <c r="H80" s="914"/>
      <c r="I80" s="915"/>
      <c r="J80" s="916"/>
      <c r="K80" s="917">
        <v>0.55000000000000004</v>
      </c>
      <c r="L80" s="914">
        <v>3</v>
      </c>
      <c r="M80" s="914">
        <v>24</v>
      </c>
      <c r="N80" s="918">
        <v>8</v>
      </c>
      <c r="O80" s="914" t="s">
        <v>4227</v>
      </c>
      <c r="P80" s="931" t="s">
        <v>4369</v>
      </c>
      <c r="Q80" s="919">
        <f t="shared" si="3"/>
        <v>-2</v>
      </c>
      <c r="R80" s="979">
        <f t="shared" si="3"/>
        <v>-1.1000000000000001</v>
      </c>
      <c r="S80" s="919">
        <f t="shared" si="4"/>
        <v>-3</v>
      </c>
      <c r="T80" s="979">
        <f t="shared" si="5"/>
        <v>-1.92</v>
      </c>
      <c r="U80" s="988" t="s">
        <v>567</v>
      </c>
      <c r="V80" s="928" t="s">
        <v>567</v>
      </c>
      <c r="W80" s="928" t="s">
        <v>567</v>
      </c>
      <c r="X80" s="986" t="s">
        <v>567</v>
      </c>
      <c r="Y80" s="984"/>
    </row>
    <row r="81" spans="1:25" ht="14.4" customHeight="1" x14ac:dyDescent="0.3">
      <c r="A81" s="948" t="s">
        <v>4370</v>
      </c>
      <c r="B81" s="934">
        <v>7</v>
      </c>
      <c r="C81" s="935">
        <v>5.18</v>
      </c>
      <c r="D81" s="923">
        <v>23.9</v>
      </c>
      <c r="E81" s="936">
        <v>2</v>
      </c>
      <c r="F81" s="937">
        <v>1.37</v>
      </c>
      <c r="G81" s="924">
        <v>19</v>
      </c>
      <c r="H81" s="938">
        <v>2</v>
      </c>
      <c r="I81" s="937">
        <v>2.08</v>
      </c>
      <c r="J81" s="925">
        <v>34.5</v>
      </c>
      <c r="K81" s="939">
        <v>0.68</v>
      </c>
      <c r="L81" s="938">
        <v>3</v>
      </c>
      <c r="M81" s="938">
        <v>27</v>
      </c>
      <c r="N81" s="940">
        <v>9</v>
      </c>
      <c r="O81" s="938" t="s">
        <v>4227</v>
      </c>
      <c r="P81" s="941" t="s">
        <v>4371</v>
      </c>
      <c r="Q81" s="942">
        <f t="shared" si="3"/>
        <v>-5</v>
      </c>
      <c r="R81" s="980">
        <f t="shared" si="3"/>
        <v>-3.0999999999999996</v>
      </c>
      <c r="S81" s="942">
        <f t="shared" si="4"/>
        <v>0</v>
      </c>
      <c r="T81" s="980">
        <f t="shared" si="5"/>
        <v>0.71</v>
      </c>
      <c r="U81" s="989">
        <v>18</v>
      </c>
      <c r="V81" s="943">
        <v>69</v>
      </c>
      <c r="W81" s="943">
        <v>51</v>
      </c>
      <c r="X81" s="987">
        <v>3.8333333333333335</v>
      </c>
      <c r="Y81" s="985">
        <v>51</v>
      </c>
    </row>
    <row r="82" spans="1:25" ht="14.4" customHeight="1" x14ac:dyDescent="0.3">
      <c r="A82" s="948" t="s">
        <v>4372</v>
      </c>
      <c r="B82" s="934">
        <v>6</v>
      </c>
      <c r="C82" s="935">
        <v>6.55</v>
      </c>
      <c r="D82" s="923">
        <v>25.7</v>
      </c>
      <c r="E82" s="936">
        <v>9</v>
      </c>
      <c r="F82" s="937">
        <v>9.51</v>
      </c>
      <c r="G82" s="924">
        <v>26.4</v>
      </c>
      <c r="H82" s="938">
        <v>8</v>
      </c>
      <c r="I82" s="937">
        <v>10.5</v>
      </c>
      <c r="J82" s="925">
        <v>40</v>
      </c>
      <c r="K82" s="939">
        <v>1.04</v>
      </c>
      <c r="L82" s="938">
        <v>4</v>
      </c>
      <c r="M82" s="938">
        <v>36</v>
      </c>
      <c r="N82" s="940">
        <v>12</v>
      </c>
      <c r="O82" s="938" t="s">
        <v>4227</v>
      </c>
      <c r="P82" s="941" t="s">
        <v>4373</v>
      </c>
      <c r="Q82" s="942">
        <f t="shared" si="3"/>
        <v>2</v>
      </c>
      <c r="R82" s="980">
        <f t="shared" si="3"/>
        <v>3.95</v>
      </c>
      <c r="S82" s="942">
        <f t="shared" si="4"/>
        <v>-1</v>
      </c>
      <c r="T82" s="980">
        <f t="shared" si="5"/>
        <v>0.99000000000000021</v>
      </c>
      <c r="U82" s="989">
        <v>96</v>
      </c>
      <c r="V82" s="943">
        <v>320</v>
      </c>
      <c r="W82" s="943">
        <v>224</v>
      </c>
      <c r="X82" s="987">
        <v>3.3333333333333335</v>
      </c>
      <c r="Y82" s="985">
        <v>224</v>
      </c>
    </row>
    <row r="83" spans="1:25" ht="14.4" customHeight="1" x14ac:dyDescent="0.3">
      <c r="A83" s="947" t="s">
        <v>4374</v>
      </c>
      <c r="B83" s="920">
        <v>1</v>
      </c>
      <c r="C83" s="921">
        <v>3.95</v>
      </c>
      <c r="D83" s="922">
        <v>38</v>
      </c>
      <c r="E83" s="932"/>
      <c r="F83" s="915"/>
      <c r="G83" s="916"/>
      <c r="H83" s="914"/>
      <c r="I83" s="915"/>
      <c r="J83" s="916"/>
      <c r="K83" s="917">
        <v>2.69</v>
      </c>
      <c r="L83" s="914">
        <v>3</v>
      </c>
      <c r="M83" s="914">
        <v>30</v>
      </c>
      <c r="N83" s="918">
        <v>10</v>
      </c>
      <c r="O83" s="914" t="s">
        <v>4227</v>
      </c>
      <c r="P83" s="931" t="s">
        <v>4375</v>
      </c>
      <c r="Q83" s="919">
        <f t="shared" si="3"/>
        <v>-1</v>
      </c>
      <c r="R83" s="979">
        <f t="shared" si="3"/>
        <v>-3.95</v>
      </c>
      <c r="S83" s="919">
        <f t="shared" si="4"/>
        <v>0</v>
      </c>
      <c r="T83" s="979">
        <f t="shared" si="5"/>
        <v>0</v>
      </c>
      <c r="U83" s="988" t="s">
        <v>567</v>
      </c>
      <c r="V83" s="928" t="s">
        <v>567</v>
      </c>
      <c r="W83" s="928" t="s">
        <v>567</v>
      </c>
      <c r="X83" s="986" t="s">
        <v>567</v>
      </c>
      <c r="Y83" s="984"/>
    </row>
    <row r="84" spans="1:25" ht="14.4" customHeight="1" x14ac:dyDescent="0.3">
      <c r="A84" s="947" t="s">
        <v>4376</v>
      </c>
      <c r="B84" s="928">
        <v>1</v>
      </c>
      <c r="C84" s="929">
        <v>0.42</v>
      </c>
      <c r="D84" s="930">
        <v>17</v>
      </c>
      <c r="E84" s="911">
        <v>1</v>
      </c>
      <c r="F84" s="912">
        <v>0.82</v>
      </c>
      <c r="G84" s="913">
        <v>28</v>
      </c>
      <c r="H84" s="914"/>
      <c r="I84" s="915"/>
      <c r="J84" s="916"/>
      <c r="K84" s="917">
        <v>0.42</v>
      </c>
      <c r="L84" s="914">
        <v>2</v>
      </c>
      <c r="M84" s="914">
        <v>18</v>
      </c>
      <c r="N84" s="918">
        <v>6</v>
      </c>
      <c r="O84" s="914" t="s">
        <v>4227</v>
      </c>
      <c r="P84" s="931" t="s">
        <v>4377</v>
      </c>
      <c r="Q84" s="919">
        <f t="shared" si="3"/>
        <v>-1</v>
      </c>
      <c r="R84" s="979">
        <f t="shared" si="3"/>
        <v>-0.42</v>
      </c>
      <c r="S84" s="919">
        <f t="shared" si="4"/>
        <v>-1</v>
      </c>
      <c r="T84" s="979">
        <f t="shared" si="5"/>
        <v>-0.82</v>
      </c>
      <c r="U84" s="988" t="s">
        <v>567</v>
      </c>
      <c r="V84" s="928" t="s">
        <v>567</v>
      </c>
      <c r="W84" s="928" t="s">
        <v>567</v>
      </c>
      <c r="X84" s="986" t="s">
        <v>567</v>
      </c>
      <c r="Y84" s="984"/>
    </row>
    <row r="85" spans="1:25" ht="14.4" customHeight="1" x14ac:dyDescent="0.3">
      <c r="A85" s="948" t="s">
        <v>4378</v>
      </c>
      <c r="B85" s="943"/>
      <c r="C85" s="944"/>
      <c r="D85" s="933"/>
      <c r="E85" s="945">
        <v>3</v>
      </c>
      <c r="F85" s="946">
        <v>2.95</v>
      </c>
      <c r="G85" s="926">
        <v>31.7</v>
      </c>
      <c r="H85" s="938"/>
      <c r="I85" s="937"/>
      <c r="J85" s="924"/>
      <c r="K85" s="939">
        <v>0.54</v>
      </c>
      <c r="L85" s="938">
        <v>3</v>
      </c>
      <c r="M85" s="938">
        <v>24</v>
      </c>
      <c r="N85" s="940">
        <v>8</v>
      </c>
      <c r="O85" s="938" t="s">
        <v>4227</v>
      </c>
      <c r="P85" s="941" t="s">
        <v>4379</v>
      </c>
      <c r="Q85" s="942">
        <f t="shared" si="3"/>
        <v>0</v>
      </c>
      <c r="R85" s="980">
        <f t="shared" si="3"/>
        <v>0</v>
      </c>
      <c r="S85" s="942">
        <f t="shared" si="4"/>
        <v>-3</v>
      </c>
      <c r="T85" s="980">
        <f t="shared" si="5"/>
        <v>-2.95</v>
      </c>
      <c r="U85" s="989" t="s">
        <v>567</v>
      </c>
      <c r="V85" s="943" t="s">
        <v>567</v>
      </c>
      <c r="W85" s="943" t="s">
        <v>567</v>
      </c>
      <c r="X85" s="987" t="s">
        <v>567</v>
      </c>
      <c r="Y85" s="985"/>
    </row>
    <row r="86" spans="1:25" ht="14.4" customHeight="1" x14ac:dyDescent="0.3">
      <c r="A86" s="948" t="s">
        <v>4380</v>
      </c>
      <c r="B86" s="943"/>
      <c r="C86" s="944"/>
      <c r="D86" s="933"/>
      <c r="E86" s="945"/>
      <c r="F86" s="946"/>
      <c r="G86" s="926"/>
      <c r="H86" s="938">
        <v>1</v>
      </c>
      <c r="I86" s="937">
        <v>1.78</v>
      </c>
      <c r="J86" s="925">
        <v>44</v>
      </c>
      <c r="K86" s="939">
        <v>0.62</v>
      </c>
      <c r="L86" s="938">
        <v>2</v>
      </c>
      <c r="M86" s="938">
        <v>21</v>
      </c>
      <c r="N86" s="940">
        <v>7</v>
      </c>
      <c r="O86" s="938" t="s">
        <v>4227</v>
      </c>
      <c r="P86" s="941" t="s">
        <v>4381</v>
      </c>
      <c r="Q86" s="942">
        <f t="shared" si="3"/>
        <v>1</v>
      </c>
      <c r="R86" s="980">
        <f t="shared" si="3"/>
        <v>1.78</v>
      </c>
      <c r="S86" s="942">
        <f t="shared" si="4"/>
        <v>1</v>
      </c>
      <c r="T86" s="980">
        <f t="shared" si="5"/>
        <v>1.78</v>
      </c>
      <c r="U86" s="989">
        <v>7</v>
      </c>
      <c r="V86" s="943">
        <v>44</v>
      </c>
      <c r="W86" s="943">
        <v>37</v>
      </c>
      <c r="X86" s="987">
        <v>6.2857142857142856</v>
      </c>
      <c r="Y86" s="985">
        <v>37</v>
      </c>
    </row>
    <row r="87" spans="1:25" ht="14.4" customHeight="1" x14ac:dyDescent="0.3">
      <c r="A87" s="947" t="s">
        <v>4382</v>
      </c>
      <c r="B87" s="920">
        <v>3</v>
      </c>
      <c r="C87" s="921">
        <v>1.87</v>
      </c>
      <c r="D87" s="922">
        <v>18.7</v>
      </c>
      <c r="E87" s="932"/>
      <c r="F87" s="915"/>
      <c r="G87" s="916"/>
      <c r="H87" s="914"/>
      <c r="I87" s="915"/>
      <c r="J87" s="916"/>
      <c r="K87" s="917">
        <v>0.36</v>
      </c>
      <c r="L87" s="914">
        <v>2</v>
      </c>
      <c r="M87" s="914">
        <v>15</v>
      </c>
      <c r="N87" s="918">
        <v>5</v>
      </c>
      <c r="O87" s="914" t="s">
        <v>4227</v>
      </c>
      <c r="P87" s="931" t="s">
        <v>4383</v>
      </c>
      <c r="Q87" s="919">
        <f t="shared" si="3"/>
        <v>-3</v>
      </c>
      <c r="R87" s="979">
        <f t="shared" si="3"/>
        <v>-1.87</v>
      </c>
      <c r="S87" s="919">
        <f t="shared" si="4"/>
        <v>0</v>
      </c>
      <c r="T87" s="979">
        <f t="shared" si="5"/>
        <v>0</v>
      </c>
      <c r="U87" s="988" t="s">
        <v>567</v>
      </c>
      <c r="V87" s="928" t="s">
        <v>567</v>
      </c>
      <c r="W87" s="928" t="s">
        <v>567</v>
      </c>
      <c r="X87" s="986" t="s">
        <v>567</v>
      </c>
      <c r="Y87" s="984"/>
    </row>
    <row r="88" spans="1:25" ht="14.4" customHeight="1" x14ac:dyDescent="0.3">
      <c r="A88" s="948" t="s">
        <v>4384</v>
      </c>
      <c r="B88" s="934">
        <v>1</v>
      </c>
      <c r="C88" s="935">
        <v>0.48</v>
      </c>
      <c r="D88" s="923">
        <v>18</v>
      </c>
      <c r="E88" s="936"/>
      <c r="F88" s="937"/>
      <c r="G88" s="924"/>
      <c r="H88" s="938"/>
      <c r="I88" s="937"/>
      <c r="J88" s="924"/>
      <c r="K88" s="939">
        <v>0.48</v>
      </c>
      <c r="L88" s="938">
        <v>2</v>
      </c>
      <c r="M88" s="938">
        <v>21</v>
      </c>
      <c r="N88" s="940">
        <v>7</v>
      </c>
      <c r="O88" s="938" t="s">
        <v>4227</v>
      </c>
      <c r="P88" s="941" t="s">
        <v>4385</v>
      </c>
      <c r="Q88" s="942">
        <f t="shared" si="3"/>
        <v>-1</v>
      </c>
      <c r="R88" s="980">
        <f t="shared" si="3"/>
        <v>-0.48</v>
      </c>
      <c r="S88" s="942">
        <f t="shared" si="4"/>
        <v>0</v>
      </c>
      <c r="T88" s="980">
        <f t="shared" si="5"/>
        <v>0</v>
      </c>
      <c r="U88" s="989" t="s">
        <v>567</v>
      </c>
      <c r="V88" s="943" t="s">
        <v>567</v>
      </c>
      <c r="W88" s="943" t="s">
        <v>567</v>
      </c>
      <c r="X88" s="987" t="s">
        <v>567</v>
      </c>
      <c r="Y88" s="985"/>
    </row>
    <row r="89" spans="1:25" ht="14.4" customHeight="1" x14ac:dyDescent="0.3">
      <c r="A89" s="948" t="s">
        <v>4386</v>
      </c>
      <c r="B89" s="934">
        <v>1</v>
      </c>
      <c r="C89" s="935">
        <v>0.65</v>
      </c>
      <c r="D89" s="923">
        <v>24</v>
      </c>
      <c r="E89" s="936"/>
      <c r="F89" s="937"/>
      <c r="G89" s="924"/>
      <c r="H89" s="938"/>
      <c r="I89" s="937"/>
      <c r="J89" s="924"/>
      <c r="K89" s="939">
        <v>0.65</v>
      </c>
      <c r="L89" s="938">
        <v>3</v>
      </c>
      <c r="M89" s="938">
        <v>24</v>
      </c>
      <c r="N89" s="940">
        <v>8</v>
      </c>
      <c r="O89" s="938" t="s">
        <v>4227</v>
      </c>
      <c r="P89" s="941" t="s">
        <v>4387</v>
      </c>
      <c r="Q89" s="942">
        <f t="shared" si="3"/>
        <v>-1</v>
      </c>
      <c r="R89" s="980">
        <f t="shared" si="3"/>
        <v>-0.65</v>
      </c>
      <c r="S89" s="942">
        <f t="shared" si="4"/>
        <v>0</v>
      </c>
      <c r="T89" s="980">
        <f t="shared" si="5"/>
        <v>0</v>
      </c>
      <c r="U89" s="989" t="s">
        <v>567</v>
      </c>
      <c r="V89" s="943" t="s">
        <v>567</v>
      </c>
      <c r="W89" s="943" t="s">
        <v>567</v>
      </c>
      <c r="X89" s="987" t="s">
        <v>567</v>
      </c>
      <c r="Y89" s="985"/>
    </row>
    <row r="90" spans="1:25" ht="14.4" customHeight="1" x14ac:dyDescent="0.3">
      <c r="A90" s="947" t="s">
        <v>4388</v>
      </c>
      <c r="B90" s="928">
        <v>1</v>
      </c>
      <c r="C90" s="929">
        <v>0.7</v>
      </c>
      <c r="D90" s="930">
        <v>21</v>
      </c>
      <c r="E90" s="911">
        <v>1</v>
      </c>
      <c r="F90" s="912">
        <v>0.98</v>
      </c>
      <c r="G90" s="913">
        <v>27</v>
      </c>
      <c r="H90" s="914"/>
      <c r="I90" s="915"/>
      <c r="J90" s="916"/>
      <c r="K90" s="917">
        <v>0.3</v>
      </c>
      <c r="L90" s="914">
        <v>1</v>
      </c>
      <c r="M90" s="914">
        <v>12</v>
      </c>
      <c r="N90" s="918">
        <v>4</v>
      </c>
      <c r="O90" s="914" t="s">
        <v>4227</v>
      </c>
      <c r="P90" s="931" t="s">
        <v>4389</v>
      </c>
      <c r="Q90" s="919">
        <f t="shared" si="3"/>
        <v>-1</v>
      </c>
      <c r="R90" s="979">
        <f t="shared" si="3"/>
        <v>-0.7</v>
      </c>
      <c r="S90" s="919">
        <f t="shared" si="4"/>
        <v>-1</v>
      </c>
      <c r="T90" s="979">
        <f t="shared" si="5"/>
        <v>-0.98</v>
      </c>
      <c r="U90" s="988" t="s">
        <v>567</v>
      </c>
      <c r="V90" s="928" t="s">
        <v>567</v>
      </c>
      <c r="W90" s="928" t="s">
        <v>567</v>
      </c>
      <c r="X90" s="986" t="s">
        <v>567</v>
      </c>
      <c r="Y90" s="984"/>
    </row>
    <row r="91" spans="1:25" ht="14.4" customHeight="1" x14ac:dyDescent="0.3">
      <c r="A91" s="948" t="s">
        <v>4390</v>
      </c>
      <c r="B91" s="943">
        <v>3</v>
      </c>
      <c r="C91" s="944">
        <v>2.4300000000000002</v>
      </c>
      <c r="D91" s="933">
        <v>24.7</v>
      </c>
      <c r="E91" s="945">
        <v>2</v>
      </c>
      <c r="F91" s="946">
        <v>1.24</v>
      </c>
      <c r="G91" s="926">
        <v>20.5</v>
      </c>
      <c r="H91" s="938">
        <v>1</v>
      </c>
      <c r="I91" s="937">
        <v>0.42</v>
      </c>
      <c r="J91" s="925">
        <v>16</v>
      </c>
      <c r="K91" s="939">
        <v>0.37</v>
      </c>
      <c r="L91" s="938">
        <v>2</v>
      </c>
      <c r="M91" s="938">
        <v>15</v>
      </c>
      <c r="N91" s="940">
        <v>5</v>
      </c>
      <c r="O91" s="938" t="s">
        <v>4227</v>
      </c>
      <c r="P91" s="941" t="s">
        <v>4391</v>
      </c>
      <c r="Q91" s="942">
        <f t="shared" si="3"/>
        <v>-2</v>
      </c>
      <c r="R91" s="980">
        <f t="shared" si="3"/>
        <v>-2.0100000000000002</v>
      </c>
      <c r="S91" s="942">
        <f t="shared" si="4"/>
        <v>-1</v>
      </c>
      <c r="T91" s="980">
        <f t="shared" si="5"/>
        <v>-0.82000000000000006</v>
      </c>
      <c r="U91" s="989">
        <v>5</v>
      </c>
      <c r="V91" s="943">
        <v>16</v>
      </c>
      <c r="W91" s="943">
        <v>11</v>
      </c>
      <c r="X91" s="987">
        <v>3.2</v>
      </c>
      <c r="Y91" s="985">
        <v>11</v>
      </c>
    </row>
    <row r="92" spans="1:25" ht="14.4" customHeight="1" x14ac:dyDescent="0.3">
      <c r="A92" s="948" t="s">
        <v>4392</v>
      </c>
      <c r="B92" s="943"/>
      <c r="C92" s="944"/>
      <c r="D92" s="933"/>
      <c r="E92" s="945">
        <v>1</v>
      </c>
      <c r="F92" s="946">
        <v>1.36</v>
      </c>
      <c r="G92" s="926">
        <v>32</v>
      </c>
      <c r="H92" s="938"/>
      <c r="I92" s="937"/>
      <c r="J92" s="924"/>
      <c r="K92" s="939">
        <v>0.51</v>
      </c>
      <c r="L92" s="938">
        <v>2</v>
      </c>
      <c r="M92" s="938">
        <v>21</v>
      </c>
      <c r="N92" s="940">
        <v>7</v>
      </c>
      <c r="O92" s="938" t="s">
        <v>4227</v>
      </c>
      <c r="P92" s="941" t="s">
        <v>4393</v>
      </c>
      <c r="Q92" s="942">
        <f t="shared" si="3"/>
        <v>0</v>
      </c>
      <c r="R92" s="980">
        <f t="shared" si="3"/>
        <v>0</v>
      </c>
      <c r="S92" s="942">
        <f t="shared" si="4"/>
        <v>-1</v>
      </c>
      <c r="T92" s="980">
        <f t="shared" si="5"/>
        <v>-1.36</v>
      </c>
      <c r="U92" s="989" t="s">
        <v>567</v>
      </c>
      <c r="V92" s="943" t="s">
        <v>567</v>
      </c>
      <c r="W92" s="943" t="s">
        <v>567</v>
      </c>
      <c r="X92" s="987" t="s">
        <v>567</v>
      </c>
      <c r="Y92" s="985"/>
    </row>
    <row r="93" spans="1:25" ht="14.4" customHeight="1" x14ac:dyDescent="0.3">
      <c r="A93" s="947" t="s">
        <v>4394</v>
      </c>
      <c r="B93" s="920">
        <v>1</v>
      </c>
      <c r="C93" s="921">
        <v>0.96</v>
      </c>
      <c r="D93" s="922">
        <v>17</v>
      </c>
      <c r="E93" s="932"/>
      <c r="F93" s="915"/>
      <c r="G93" s="916"/>
      <c r="H93" s="914"/>
      <c r="I93" s="915"/>
      <c r="J93" s="916"/>
      <c r="K93" s="917">
        <v>0.95</v>
      </c>
      <c r="L93" s="914">
        <v>3</v>
      </c>
      <c r="M93" s="914">
        <v>30</v>
      </c>
      <c r="N93" s="918">
        <v>10</v>
      </c>
      <c r="O93" s="914" t="s">
        <v>4227</v>
      </c>
      <c r="P93" s="931" t="s">
        <v>4395</v>
      </c>
      <c r="Q93" s="919">
        <f t="shared" si="3"/>
        <v>-1</v>
      </c>
      <c r="R93" s="979">
        <f t="shared" si="3"/>
        <v>-0.96</v>
      </c>
      <c r="S93" s="919">
        <f t="shared" si="4"/>
        <v>0</v>
      </c>
      <c r="T93" s="979">
        <f t="shared" si="5"/>
        <v>0</v>
      </c>
      <c r="U93" s="988" t="s">
        <v>567</v>
      </c>
      <c r="V93" s="928" t="s">
        <v>567</v>
      </c>
      <c r="W93" s="928" t="s">
        <v>567</v>
      </c>
      <c r="X93" s="986" t="s">
        <v>567</v>
      </c>
      <c r="Y93" s="984"/>
    </row>
    <row r="94" spans="1:25" ht="14.4" customHeight="1" x14ac:dyDescent="0.3">
      <c r="A94" s="947" t="s">
        <v>4396</v>
      </c>
      <c r="B94" s="928">
        <v>1</v>
      </c>
      <c r="C94" s="929">
        <v>1.4</v>
      </c>
      <c r="D94" s="930">
        <v>22</v>
      </c>
      <c r="E94" s="911"/>
      <c r="F94" s="912"/>
      <c r="G94" s="913"/>
      <c r="H94" s="914"/>
      <c r="I94" s="915"/>
      <c r="J94" s="916"/>
      <c r="K94" s="917">
        <v>0.56000000000000005</v>
      </c>
      <c r="L94" s="914">
        <v>2</v>
      </c>
      <c r="M94" s="914">
        <v>18</v>
      </c>
      <c r="N94" s="918">
        <v>6</v>
      </c>
      <c r="O94" s="914" t="s">
        <v>4227</v>
      </c>
      <c r="P94" s="931" t="s">
        <v>4397</v>
      </c>
      <c r="Q94" s="919">
        <f t="shared" si="3"/>
        <v>-1</v>
      </c>
      <c r="R94" s="979">
        <f t="shared" si="3"/>
        <v>-1.4</v>
      </c>
      <c r="S94" s="919">
        <f t="shared" si="4"/>
        <v>0</v>
      </c>
      <c r="T94" s="979">
        <f t="shared" si="5"/>
        <v>0</v>
      </c>
      <c r="U94" s="988" t="s">
        <v>567</v>
      </c>
      <c r="V94" s="928" t="s">
        <v>567</v>
      </c>
      <c r="W94" s="928" t="s">
        <v>567</v>
      </c>
      <c r="X94" s="986" t="s">
        <v>567</v>
      </c>
      <c r="Y94" s="984"/>
    </row>
    <row r="95" spans="1:25" ht="14.4" customHeight="1" x14ac:dyDescent="0.3">
      <c r="A95" s="948" t="s">
        <v>4398</v>
      </c>
      <c r="B95" s="943">
        <v>1</v>
      </c>
      <c r="C95" s="944">
        <v>0.95</v>
      </c>
      <c r="D95" s="933">
        <v>25</v>
      </c>
      <c r="E95" s="945">
        <v>2</v>
      </c>
      <c r="F95" s="946">
        <v>8.07</v>
      </c>
      <c r="G95" s="926">
        <v>73</v>
      </c>
      <c r="H95" s="938">
        <v>1</v>
      </c>
      <c r="I95" s="937">
        <v>2.09</v>
      </c>
      <c r="J95" s="925">
        <v>42</v>
      </c>
      <c r="K95" s="939">
        <v>0.93</v>
      </c>
      <c r="L95" s="938">
        <v>3</v>
      </c>
      <c r="M95" s="938">
        <v>27</v>
      </c>
      <c r="N95" s="940">
        <v>9</v>
      </c>
      <c r="O95" s="938" t="s">
        <v>4227</v>
      </c>
      <c r="P95" s="941" t="s">
        <v>4399</v>
      </c>
      <c r="Q95" s="942">
        <f t="shared" si="3"/>
        <v>0</v>
      </c>
      <c r="R95" s="980">
        <f t="shared" si="3"/>
        <v>1.1399999999999999</v>
      </c>
      <c r="S95" s="942">
        <f t="shared" si="4"/>
        <v>-1</v>
      </c>
      <c r="T95" s="980">
        <f t="shared" si="5"/>
        <v>-5.98</v>
      </c>
      <c r="U95" s="989">
        <v>9</v>
      </c>
      <c r="V95" s="943">
        <v>42</v>
      </c>
      <c r="W95" s="943">
        <v>33</v>
      </c>
      <c r="X95" s="987">
        <v>4.666666666666667</v>
      </c>
      <c r="Y95" s="985">
        <v>33</v>
      </c>
    </row>
    <row r="96" spans="1:25" ht="14.4" customHeight="1" x14ac:dyDescent="0.3">
      <c r="A96" s="947" t="s">
        <v>4400</v>
      </c>
      <c r="B96" s="928"/>
      <c r="C96" s="929"/>
      <c r="D96" s="930"/>
      <c r="E96" s="911">
        <v>1</v>
      </c>
      <c r="F96" s="912">
        <v>0.88</v>
      </c>
      <c r="G96" s="913">
        <v>25</v>
      </c>
      <c r="H96" s="914"/>
      <c r="I96" s="915"/>
      <c r="J96" s="916"/>
      <c r="K96" s="917">
        <v>0.39</v>
      </c>
      <c r="L96" s="914">
        <v>2</v>
      </c>
      <c r="M96" s="914">
        <v>15</v>
      </c>
      <c r="N96" s="918">
        <v>5</v>
      </c>
      <c r="O96" s="914" t="s">
        <v>4227</v>
      </c>
      <c r="P96" s="931" t="s">
        <v>4401</v>
      </c>
      <c r="Q96" s="919">
        <f t="shared" si="3"/>
        <v>0</v>
      </c>
      <c r="R96" s="979">
        <f t="shared" si="3"/>
        <v>0</v>
      </c>
      <c r="S96" s="919">
        <f t="shared" si="4"/>
        <v>-1</v>
      </c>
      <c r="T96" s="979">
        <f t="shared" si="5"/>
        <v>-0.88</v>
      </c>
      <c r="U96" s="988" t="s">
        <v>567</v>
      </c>
      <c r="V96" s="928" t="s">
        <v>567</v>
      </c>
      <c r="W96" s="928" t="s">
        <v>567</v>
      </c>
      <c r="X96" s="986" t="s">
        <v>567</v>
      </c>
      <c r="Y96" s="984"/>
    </row>
    <row r="97" spans="1:25" ht="14.4" customHeight="1" x14ac:dyDescent="0.3">
      <c r="A97" s="947" t="s">
        <v>4402</v>
      </c>
      <c r="B97" s="928"/>
      <c r="C97" s="929"/>
      <c r="D97" s="930"/>
      <c r="E97" s="911">
        <v>3</v>
      </c>
      <c r="F97" s="912">
        <v>2.65</v>
      </c>
      <c r="G97" s="913">
        <v>23.3</v>
      </c>
      <c r="H97" s="914"/>
      <c r="I97" s="915"/>
      <c r="J97" s="916"/>
      <c r="K97" s="917">
        <v>0.45</v>
      </c>
      <c r="L97" s="914">
        <v>2</v>
      </c>
      <c r="M97" s="914">
        <v>15</v>
      </c>
      <c r="N97" s="918">
        <v>5</v>
      </c>
      <c r="O97" s="914" t="s">
        <v>4227</v>
      </c>
      <c r="P97" s="931" t="s">
        <v>4403</v>
      </c>
      <c r="Q97" s="919">
        <f t="shared" si="3"/>
        <v>0</v>
      </c>
      <c r="R97" s="979">
        <f t="shared" si="3"/>
        <v>0</v>
      </c>
      <c r="S97" s="919">
        <f t="shared" si="4"/>
        <v>-3</v>
      </c>
      <c r="T97" s="979">
        <f t="shared" si="5"/>
        <v>-2.65</v>
      </c>
      <c r="U97" s="988" t="s">
        <v>567</v>
      </c>
      <c r="V97" s="928" t="s">
        <v>567</v>
      </c>
      <c r="W97" s="928" t="s">
        <v>567</v>
      </c>
      <c r="X97" s="986" t="s">
        <v>567</v>
      </c>
      <c r="Y97" s="984"/>
    </row>
    <row r="98" spans="1:25" ht="14.4" customHeight="1" x14ac:dyDescent="0.3">
      <c r="A98" s="948" t="s">
        <v>4404</v>
      </c>
      <c r="B98" s="943">
        <v>1</v>
      </c>
      <c r="C98" s="944">
        <v>0.66</v>
      </c>
      <c r="D98" s="933">
        <v>20</v>
      </c>
      <c r="E98" s="945"/>
      <c r="F98" s="946"/>
      <c r="G98" s="926"/>
      <c r="H98" s="938"/>
      <c r="I98" s="937"/>
      <c r="J98" s="924"/>
      <c r="K98" s="939">
        <v>0.64</v>
      </c>
      <c r="L98" s="938">
        <v>2</v>
      </c>
      <c r="M98" s="938">
        <v>21</v>
      </c>
      <c r="N98" s="940">
        <v>7</v>
      </c>
      <c r="O98" s="938" t="s">
        <v>4227</v>
      </c>
      <c r="P98" s="941" t="s">
        <v>4405</v>
      </c>
      <c r="Q98" s="942">
        <f t="shared" si="3"/>
        <v>-1</v>
      </c>
      <c r="R98" s="980">
        <f t="shared" si="3"/>
        <v>-0.66</v>
      </c>
      <c r="S98" s="942">
        <f t="shared" si="4"/>
        <v>0</v>
      </c>
      <c r="T98" s="980">
        <f t="shared" si="5"/>
        <v>0</v>
      </c>
      <c r="U98" s="989" t="s">
        <v>567</v>
      </c>
      <c r="V98" s="943" t="s">
        <v>567</v>
      </c>
      <c r="W98" s="943" t="s">
        <v>567</v>
      </c>
      <c r="X98" s="987" t="s">
        <v>567</v>
      </c>
      <c r="Y98" s="985"/>
    </row>
    <row r="99" spans="1:25" ht="14.4" customHeight="1" x14ac:dyDescent="0.3">
      <c r="A99" s="947" t="s">
        <v>4406</v>
      </c>
      <c r="B99" s="928"/>
      <c r="C99" s="929"/>
      <c r="D99" s="930"/>
      <c r="E99" s="932"/>
      <c r="F99" s="915"/>
      <c r="G99" s="916"/>
      <c r="H99" s="911">
        <v>1</v>
      </c>
      <c r="I99" s="912">
        <v>15.44</v>
      </c>
      <c r="J99" s="927">
        <v>71</v>
      </c>
      <c r="K99" s="917">
        <v>4.2699999999999996</v>
      </c>
      <c r="L99" s="914">
        <v>2</v>
      </c>
      <c r="M99" s="914">
        <v>21</v>
      </c>
      <c r="N99" s="918">
        <v>7</v>
      </c>
      <c r="O99" s="914" t="s">
        <v>4227</v>
      </c>
      <c r="P99" s="931" t="s">
        <v>4407</v>
      </c>
      <c r="Q99" s="919">
        <f t="shared" si="3"/>
        <v>1</v>
      </c>
      <c r="R99" s="979">
        <f t="shared" si="3"/>
        <v>15.44</v>
      </c>
      <c r="S99" s="919">
        <f t="shared" si="4"/>
        <v>1</v>
      </c>
      <c r="T99" s="979">
        <f t="shared" si="5"/>
        <v>15.44</v>
      </c>
      <c r="U99" s="988">
        <v>7</v>
      </c>
      <c r="V99" s="928">
        <v>71</v>
      </c>
      <c r="W99" s="928">
        <v>64</v>
      </c>
      <c r="X99" s="986">
        <v>10.142857142857142</v>
      </c>
      <c r="Y99" s="984">
        <v>64</v>
      </c>
    </row>
    <row r="100" spans="1:25" ht="14.4" customHeight="1" x14ac:dyDescent="0.3">
      <c r="A100" s="947" t="s">
        <v>4408</v>
      </c>
      <c r="B100" s="928"/>
      <c r="C100" s="929"/>
      <c r="D100" s="930"/>
      <c r="E100" s="911">
        <v>1</v>
      </c>
      <c r="F100" s="912">
        <v>2.67</v>
      </c>
      <c r="G100" s="913">
        <v>20</v>
      </c>
      <c r="H100" s="914"/>
      <c r="I100" s="915"/>
      <c r="J100" s="916"/>
      <c r="K100" s="917">
        <v>2.0499999999999998</v>
      </c>
      <c r="L100" s="914">
        <v>2</v>
      </c>
      <c r="M100" s="914">
        <v>15</v>
      </c>
      <c r="N100" s="918">
        <v>5</v>
      </c>
      <c r="O100" s="914" t="s">
        <v>4227</v>
      </c>
      <c r="P100" s="931" t="s">
        <v>4409</v>
      </c>
      <c r="Q100" s="919">
        <f t="shared" si="3"/>
        <v>0</v>
      </c>
      <c r="R100" s="979">
        <f t="shared" si="3"/>
        <v>0</v>
      </c>
      <c r="S100" s="919">
        <f t="shared" si="4"/>
        <v>-1</v>
      </c>
      <c r="T100" s="979">
        <f t="shared" si="5"/>
        <v>-2.67</v>
      </c>
      <c r="U100" s="988" t="s">
        <v>567</v>
      </c>
      <c r="V100" s="928" t="s">
        <v>567</v>
      </c>
      <c r="W100" s="928" t="s">
        <v>567</v>
      </c>
      <c r="X100" s="986" t="s">
        <v>567</v>
      </c>
      <c r="Y100" s="984"/>
    </row>
    <row r="101" spans="1:25" ht="14.4" customHeight="1" x14ac:dyDescent="0.3">
      <c r="A101" s="948" t="s">
        <v>4410</v>
      </c>
      <c r="B101" s="943"/>
      <c r="C101" s="944"/>
      <c r="D101" s="933"/>
      <c r="E101" s="945">
        <v>2</v>
      </c>
      <c r="F101" s="946">
        <v>20.53</v>
      </c>
      <c r="G101" s="926">
        <v>81.5</v>
      </c>
      <c r="H101" s="938"/>
      <c r="I101" s="937"/>
      <c r="J101" s="924"/>
      <c r="K101" s="939">
        <v>2.74</v>
      </c>
      <c r="L101" s="938">
        <v>2</v>
      </c>
      <c r="M101" s="938">
        <v>21</v>
      </c>
      <c r="N101" s="940">
        <v>7</v>
      </c>
      <c r="O101" s="938" t="s">
        <v>4227</v>
      </c>
      <c r="P101" s="941" t="s">
        <v>4411</v>
      </c>
      <c r="Q101" s="942">
        <f t="shared" si="3"/>
        <v>0</v>
      </c>
      <c r="R101" s="980">
        <f t="shared" si="3"/>
        <v>0</v>
      </c>
      <c r="S101" s="942">
        <f t="shared" si="4"/>
        <v>-2</v>
      </c>
      <c r="T101" s="980">
        <f t="shared" si="5"/>
        <v>-20.53</v>
      </c>
      <c r="U101" s="989" t="s">
        <v>567</v>
      </c>
      <c r="V101" s="943" t="s">
        <v>567</v>
      </c>
      <c r="W101" s="943" t="s">
        <v>567</v>
      </c>
      <c r="X101" s="987" t="s">
        <v>567</v>
      </c>
      <c r="Y101" s="985"/>
    </row>
    <row r="102" spans="1:25" ht="14.4" customHeight="1" x14ac:dyDescent="0.3">
      <c r="A102" s="947" t="s">
        <v>4412</v>
      </c>
      <c r="B102" s="920">
        <v>1</v>
      </c>
      <c r="C102" s="921">
        <v>3.29</v>
      </c>
      <c r="D102" s="922">
        <v>24</v>
      </c>
      <c r="E102" s="932"/>
      <c r="F102" s="915"/>
      <c r="G102" s="916"/>
      <c r="H102" s="914"/>
      <c r="I102" s="915"/>
      <c r="J102" s="916"/>
      <c r="K102" s="917">
        <v>3.29</v>
      </c>
      <c r="L102" s="914">
        <v>4</v>
      </c>
      <c r="M102" s="914">
        <v>36</v>
      </c>
      <c r="N102" s="918">
        <v>12</v>
      </c>
      <c r="O102" s="914" t="s">
        <v>4227</v>
      </c>
      <c r="P102" s="931" t="s">
        <v>4413</v>
      </c>
      <c r="Q102" s="919">
        <f t="shared" si="3"/>
        <v>-1</v>
      </c>
      <c r="R102" s="979">
        <f t="shared" si="3"/>
        <v>-3.29</v>
      </c>
      <c r="S102" s="919">
        <f t="shared" si="4"/>
        <v>0</v>
      </c>
      <c r="T102" s="979">
        <f t="shared" si="5"/>
        <v>0</v>
      </c>
      <c r="U102" s="988" t="s">
        <v>567</v>
      </c>
      <c r="V102" s="928" t="s">
        <v>567</v>
      </c>
      <c r="W102" s="928" t="s">
        <v>567</v>
      </c>
      <c r="X102" s="986" t="s">
        <v>567</v>
      </c>
      <c r="Y102" s="984"/>
    </row>
    <row r="103" spans="1:25" ht="14.4" customHeight="1" x14ac:dyDescent="0.3">
      <c r="A103" s="948" t="s">
        <v>4414</v>
      </c>
      <c r="B103" s="934">
        <v>1</v>
      </c>
      <c r="C103" s="935">
        <v>4.09</v>
      </c>
      <c r="D103" s="923">
        <v>45</v>
      </c>
      <c r="E103" s="936"/>
      <c r="F103" s="937"/>
      <c r="G103" s="924"/>
      <c r="H103" s="938">
        <v>1</v>
      </c>
      <c r="I103" s="937">
        <v>5.88</v>
      </c>
      <c r="J103" s="925">
        <v>57</v>
      </c>
      <c r="K103" s="939">
        <v>4.09</v>
      </c>
      <c r="L103" s="938">
        <v>5</v>
      </c>
      <c r="M103" s="938">
        <v>45</v>
      </c>
      <c r="N103" s="940">
        <v>15</v>
      </c>
      <c r="O103" s="938" t="s">
        <v>4227</v>
      </c>
      <c r="P103" s="941" t="s">
        <v>4415</v>
      </c>
      <c r="Q103" s="942">
        <f t="shared" si="3"/>
        <v>0</v>
      </c>
      <c r="R103" s="980">
        <f t="shared" si="3"/>
        <v>1.79</v>
      </c>
      <c r="S103" s="942">
        <f t="shared" si="4"/>
        <v>1</v>
      </c>
      <c r="T103" s="980">
        <f t="shared" si="5"/>
        <v>5.88</v>
      </c>
      <c r="U103" s="989">
        <v>15</v>
      </c>
      <c r="V103" s="943">
        <v>57</v>
      </c>
      <c r="W103" s="943">
        <v>42</v>
      </c>
      <c r="X103" s="987">
        <v>3.8</v>
      </c>
      <c r="Y103" s="985">
        <v>42</v>
      </c>
    </row>
    <row r="104" spans="1:25" ht="14.4" customHeight="1" x14ac:dyDescent="0.3">
      <c r="A104" s="948" t="s">
        <v>4416</v>
      </c>
      <c r="B104" s="934">
        <v>1</v>
      </c>
      <c r="C104" s="935">
        <v>6.37</v>
      </c>
      <c r="D104" s="923">
        <v>43</v>
      </c>
      <c r="E104" s="936">
        <v>1</v>
      </c>
      <c r="F104" s="937">
        <v>6.37</v>
      </c>
      <c r="G104" s="924">
        <v>42</v>
      </c>
      <c r="H104" s="938"/>
      <c r="I104" s="937"/>
      <c r="J104" s="924"/>
      <c r="K104" s="939">
        <v>6.37</v>
      </c>
      <c r="L104" s="938">
        <v>7</v>
      </c>
      <c r="M104" s="938">
        <v>60</v>
      </c>
      <c r="N104" s="940">
        <v>20</v>
      </c>
      <c r="O104" s="938" t="s">
        <v>4227</v>
      </c>
      <c r="P104" s="941" t="s">
        <v>4417</v>
      </c>
      <c r="Q104" s="942">
        <f t="shared" si="3"/>
        <v>-1</v>
      </c>
      <c r="R104" s="980">
        <f t="shared" si="3"/>
        <v>-6.37</v>
      </c>
      <c r="S104" s="942">
        <f t="shared" si="4"/>
        <v>-1</v>
      </c>
      <c r="T104" s="980">
        <f t="shared" si="5"/>
        <v>-6.37</v>
      </c>
      <c r="U104" s="989" t="s">
        <v>567</v>
      </c>
      <c r="V104" s="943" t="s">
        <v>567</v>
      </c>
      <c r="W104" s="943" t="s">
        <v>567</v>
      </c>
      <c r="X104" s="987" t="s">
        <v>567</v>
      </c>
      <c r="Y104" s="985"/>
    </row>
    <row r="105" spans="1:25" ht="14.4" customHeight="1" x14ac:dyDescent="0.3">
      <c r="A105" s="947" t="s">
        <v>4418</v>
      </c>
      <c r="B105" s="928"/>
      <c r="C105" s="929"/>
      <c r="D105" s="930"/>
      <c r="E105" s="911">
        <v>1</v>
      </c>
      <c r="F105" s="912">
        <v>5.3</v>
      </c>
      <c r="G105" s="913">
        <v>43</v>
      </c>
      <c r="H105" s="914"/>
      <c r="I105" s="915"/>
      <c r="J105" s="916"/>
      <c r="K105" s="917">
        <v>5.3</v>
      </c>
      <c r="L105" s="914">
        <v>5</v>
      </c>
      <c r="M105" s="914">
        <v>45</v>
      </c>
      <c r="N105" s="918">
        <v>15</v>
      </c>
      <c r="O105" s="914" t="s">
        <v>4227</v>
      </c>
      <c r="P105" s="931" t="s">
        <v>4419</v>
      </c>
      <c r="Q105" s="919">
        <f t="shared" si="3"/>
        <v>0</v>
      </c>
      <c r="R105" s="979">
        <f t="shared" si="3"/>
        <v>0</v>
      </c>
      <c r="S105" s="919">
        <f t="shared" si="4"/>
        <v>-1</v>
      </c>
      <c r="T105" s="979">
        <f t="shared" si="5"/>
        <v>-5.3</v>
      </c>
      <c r="U105" s="988" t="s">
        <v>567</v>
      </c>
      <c r="V105" s="928" t="s">
        <v>567</v>
      </c>
      <c r="W105" s="928" t="s">
        <v>567</v>
      </c>
      <c r="X105" s="986" t="s">
        <v>567</v>
      </c>
      <c r="Y105" s="984"/>
    </row>
    <row r="106" spans="1:25" ht="14.4" customHeight="1" x14ac:dyDescent="0.3">
      <c r="A106" s="947" t="s">
        <v>4420</v>
      </c>
      <c r="B106" s="928"/>
      <c r="C106" s="929"/>
      <c r="D106" s="930"/>
      <c r="E106" s="932"/>
      <c r="F106" s="915"/>
      <c r="G106" s="916"/>
      <c r="H106" s="911">
        <v>1</v>
      </c>
      <c r="I106" s="912">
        <v>3.41</v>
      </c>
      <c r="J106" s="927">
        <v>43</v>
      </c>
      <c r="K106" s="917">
        <v>2.5499999999999998</v>
      </c>
      <c r="L106" s="914">
        <v>4</v>
      </c>
      <c r="M106" s="914">
        <v>36</v>
      </c>
      <c r="N106" s="918">
        <v>12</v>
      </c>
      <c r="O106" s="914" t="s">
        <v>4227</v>
      </c>
      <c r="P106" s="931" t="s">
        <v>4421</v>
      </c>
      <c r="Q106" s="919">
        <f t="shared" si="3"/>
        <v>1</v>
      </c>
      <c r="R106" s="979">
        <f t="shared" si="3"/>
        <v>3.41</v>
      </c>
      <c r="S106" s="919">
        <f t="shared" si="4"/>
        <v>1</v>
      </c>
      <c r="T106" s="979">
        <f t="shared" si="5"/>
        <v>3.41</v>
      </c>
      <c r="U106" s="988">
        <v>12</v>
      </c>
      <c r="V106" s="928">
        <v>43</v>
      </c>
      <c r="W106" s="928">
        <v>31</v>
      </c>
      <c r="X106" s="986">
        <v>3.5833333333333335</v>
      </c>
      <c r="Y106" s="984">
        <v>31</v>
      </c>
    </row>
    <row r="107" spans="1:25" ht="14.4" customHeight="1" x14ac:dyDescent="0.3">
      <c r="A107" s="948" t="s">
        <v>4422</v>
      </c>
      <c r="B107" s="943">
        <v>1</v>
      </c>
      <c r="C107" s="944">
        <v>4.55</v>
      </c>
      <c r="D107" s="933">
        <v>30</v>
      </c>
      <c r="E107" s="936"/>
      <c r="F107" s="937"/>
      <c r="G107" s="924"/>
      <c r="H107" s="945">
        <v>2</v>
      </c>
      <c r="I107" s="946">
        <v>8.4</v>
      </c>
      <c r="J107" s="925">
        <v>42</v>
      </c>
      <c r="K107" s="939">
        <v>4.2</v>
      </c>
      <c r="L107" s="938">
        <v>5</v>
      </c>
      <c r="M107" s="938">
        <v>45</v>
      </c>
      <c r="N107" s="940">
        <v>15</v>
      </c>
      <c r="O107" s="938" t="s">
        <v>4227</v>
      </c>
      <c r="P107" s="941" t="s">
        <v>4423</v>
      </c>
      <c r="Q107" s="942">
        <f t="shared" si="3"/>
        <v>1</v>
      </c>
      <c r="R107" s="980">
        <f t="shared" si="3"/>
        <v>3.8500000000000005</v>
      </c>
      <c r="S107" s="942">
        <f t="shared" si="4"/>
        <v>2</v>
      </c>
      <c r="T107" s="980">
        <f t="shared" si="5"/>
        <v>8.4</v>
      </c>
      <c r="U107" s="989">
        <v>30</v>
      </c>
      <c r="V107" s="943">
        <v>84</v>
      </c>
      <c r="W107" s="943">
        <v>54</v>
      </c>
      <c r="X107" s="987">
        <v>2.8</v>
      </c>
      <c r="Y107" s="985">
        <v>54</v>
      </c>
    </row>
    <row r="108" spans="1:25" ht="14.4" customHeight="1" x14ac:dyDescent="0.3">
      <c r="A108" s="947" t="s">
        <v>4424</v>
      </c>
      <c r="B108" s="920">
        <v>1</v>
      </c>
      <c r="C108" s="921">
        <v>7.71</v>
      </c>
      <c r="D108" s="922">
        <v>42</v>
      </c>
      <c r="E108" s="932"/>
      <c r="F108" s="915"/>
      <c r="G108" s="916"/>
      <c r="H108" s="914"/>
      <c r="I108" s="915"/>
      <c r="J108" s="916"/>
      <c r="K108" s="917">
        <v>3.57</v>
      </c>
      <c r="L108" s="914">
        <v>3</v>
      </c>
      <c r="M108" s="914">
        <v>24</v>
      </c>
      <c r="N108" s="918">
        <v>8</v>
      </c>
      <c r="O108" s="914" t="s">
        <v>4227</v>
      </c>
      <c r="P108" s="931" t="s">
        <v>4425</v>
      </c>
      <c r="Q108" s="919">
        <f t="shared" si="3"/>
        <v>-1</v>
      </c>
      <c r="R108" s="979">
        <f t="shared" si="3"/>
        <v>-7.71</v>
      </c>
      <c r="S108" s="919">
        <f t="shared" si="4"/>
        <v>0</v>
      </c>
      <c r="T108" s="979">
        <f t="shared" si="5"/>
        <v>0</v>
      </c>
      <c r="U108" s="988" t="s">
        <v>567</v>
      </c>
      <c r="V108" s="928" t="s">
        <v>567</v>
      </c>
      <c r="W108" s="928" t="s">
        <v>567</v>
      </c>
      <c r="X108" s="986" t="s">
        <v>567</v>
      </c>
      <c r="Y108" s="984"/>
    </row>
    <row r="109" spans="1:25" ht="14.4" customHeight="1" x14ac:dyDescent="0.3">
      <c r="A109" s="947" t="s">
        <v>4426</v>
      </c>
      <c r="B109" s="928"/>
      <c r="C109" s="929"/>
      <c r="D109" s="930"/>
      <c r="E109" s="932">
        <v>1</v>
      </c>
      <c r="F109" s="915">
        <v>1.91</v>
      </c>
      <c r="G109" s="916">
        <v>25</v>
      </c>
      <c r="H109" s="911"/>
      <c r="I109" s="912"/>
      <c r="J109" s="913"/>
      <c r="K109" s="917">
        <v>0.66</v>
      </c>
      <c r="L109" s="914">
        <v>1</v>
      </c>
      <c r="M109" s="914">
        <v>12</v>
      </c>
      <c r="N109" s="918">
        <v>4</v>
      </c>
      <c r="O109" s="914" t="s">
        <v>4227</v>
      </c>
      <c r="P109" s="931" t="s">
        <v>4427</v>
      </c>
      <c r="Q109" s="919">
        <f t="shared" si="3"/>
        <v>0</v>
      </c>
      <c r="R109" s="979">
        <f t="shared" si="3"/>
        <v>0</v>
      </c>
      <c r="S109" s="919">
        <f t="shared" si="4"/>
        <v>-1</v>
      </c>
      <c r="T109" s="979">
        <f t="shared" si="5"/>
        <v>-1.91</v>
      </c>
      <c r="U109" s="988" t="s">
        <v>567</v>
      </c>
      <c r="V109" s="928" t="s">
        <v>567</v>
      </c>
      <c r="W109" s="928" t="s">
        <v>567</v>
      </c>
      <c r="X109" s="986" t="s">
        <v>567</v>
      </c>
      <c r="Y109" s="984"/>
    </row>
    <row r="110" spans="1:25" ht="14.4" customHeight="1" x14ac:dyDescent="0.3">
      <c r="A110" s="948" t="s">
        <v>4428</v>
      </c>
      <c r="B110" s="943"/>
      <c r="C110" s="944"/>
      <c r="D110" s="933"/>
      <c r="E110" s="936"/>
      <c r="F110" s="937"/>
      <c r="G110" s="924"/>
      <c r="H110" s="945">
        <v>1</v>
      </c>
      <c r="I110" s="946">
        <v>1.78</v>
      </c>
      <c r="J110" s="925">
        <v>27</v>
      </c>
      <c r="K110" s="939">
        <v>0.96</v>
      </c>
      <c r="L110" s="938">
        <v>2</v>
      </c>
      <c r="M110" s="938">
        <v>18</v>
      </c>
      <c r="N110" s="940">
        <v>6</v>
      </c>
      <c r="O110" s="938" t="s">
        <v>4227</v>
      </c>
      <c r="P110" s="941" t="s">
        <v>4427</v>
      </c>
      <c r="Q110" s="942">
        <f t="shared" si="3"/>
        <v>1</v>
      </c>
      <c r="R110" s="980">
        <f t="shared" si="3"/>
        <v>1.78</v>
      </c>
      <c r="S110" s="942">
        <f t="shared" si="4"/>
        <v>1</v>
      </c>
      <c r="T110" s="980">
        <f t="shared" si="5"/>
        <v>1.78</v>
      </c>
      <c r="U110" s="989">
        <v>6</v>
      </c>
      <c r="V110" s="943">
        <v>27</v>
      </c>
      <c r="W110" s="943">
        <v>21</v>
      </c>
      <c r="X110" s="987">
        <v>4.5</v>
      </c>
      <c r="Y110" s="985">
        <v>21</v>
      </c>
    </row>
    <row r="111" spans="1:25" ht="14.4" customHeight="1" x14ac:dyDescent="0.3">
      <c r="A111" s="947" t="s">
        <v>4429</v>
      </c>
      <c r="B111" s="928">
        <v>1</v>
      </c>
      <c r="C111" s="929">
        <v>4.84</v>
      </c>
      <c r="D111" s="930">
        <v>56</v>
      </c>
      <c r="E111" s="911"/>
      <c r="F111" s="912"/>
      <c r="G111" s="913"/>
      <c r="H111" s="914"/>
      <c r="I111" s="915"/>
      <c r="J111" s="916"/>
      <c r="K111" s="917">
        <v>1.72</v>
      </c>
      <c r="L111" s="914">
        <v>3</v>
      </c>
      <c r="M111" s="914">
        <v>27</v>
      </c>
      <c r="N111" s="918">
        <v>9</v>
      </c>
      <c r="O111" s="914" t="s">
        <v>4227</v>
      </c>
      <c r="P111" s="931" t="s">
        <v>4430</v>
      </c>
      <c r="Q111" s="919">
        <f t="shared" si="3"/>
        <v>-1</v>
      </c>
      <c r="R111" s="979">
        <f t="shared" si="3"/>
        <v>-4.84</v>
      </c>
      <c r="S111" s="919">
        <f t="shared" si="4"/>
        <v>0</v>
      </c>
      <c r="T111" s="979">
        <f t="shared" si="5"/>
        <v>0</v>
      </c>
      <c r="U111" s="988" t="s">
        <v>567</v>
      </c>
      <c r="V111" s="928" t="s">
        <v>567</v>
      </c>
      <c r="W111" s="928" t="s">
        <v>567</v>
      </c>
      <c r="X111" s="986" t="s">
        <v>567</v>
      </c>
      <c r="Y111" s="984"/>
    </row>
    <row r="112" spans="1:25" ht="14.4" customHeight="1" x14ac:dyDescent="0.3">
      <c r="A112" s="948" t="s">
        <v>4431</v>
      </c>
      <c r="B112" s="943"/>
      <c r="C112" s="944"/>
      <c r="D112" s="933"/>
      <c r="E112" s="945">
        <v>1</v>
      </c>
      <c r="F112" s="946">
        <v>4.7300000000000004</v>
      </c>
      <c r="G112" s="926">
        <v>51</v>
      </c>
      <c r="H112" s="938"/>
      <c r="I112" s="937"/>
      <c r="J112" s="924"/>
      <c r="K112" s="939">
        <v>3.18</v>
      </c>
      <c r="L112" s="938">
        <v>4</v>
      </c>
      <c r="M112" s="938">
        <v>39</v>
      </c>
      <c r="N112" s="940">
        <v>13</v>
      </c>
      <c r="O112" s="938" t="s">
        <v>4227</v>
      </c>
      <c r="P112" s="941" t="s">
        <v>4430</v>
      </c>
      <c r="Q112" s="942">
        <f t="shared" si="3"/>
        <v>0</v>
      </c>
      <c r="R112" s="980">
        <f t="shared" si="3"/>
        <v>0</v>
      </c>
      <c r="S112" s="942">
        <f t="shared" si="4"/>
        <v>-1</v>
      </c>
      <c r="T112" s="980">
        <f t="shared" si="5"/>
        <v>-4.7300000000000004</v>
      </c>
      <c r="U112" s="989" t="s">
        <v>567</v>
      </c>
      <c r="V112" s="943" t="s">
        <v>567</v>
      </c>
      <c r="W112" s="943" t="s">
        <v>567</v>
      </c>
      <c r="X112" s="987" t="s">
        <v>567</v>
      </c>
      <c r="Y112" s="985"/>
    </row>
    <row r="113" spans="1:25" ht="14.4" customHeight="1" x14ac:dyDescent="0.3">
      <c r="A113" s="947" t="s">
        <v>4432</v>
      </c>
      <c r="B113" s="928"/>
      <c r="C113" s="929"/>
      <c r="D113" s="930"/>
      <c r="E113" s="932"/>
      <c r="F113" s="915"/>
      <c r="G113" s="916"/>
      <c r="H113" s="911">
        <v>1</v>
      </c>
      <c r="I113" s="912">
        <v>1.34</v>
      </c>
      <c r="J113" s="927">
        <v>35</v>
      </c>
      <c r="K113" s="917">
        <v>0.42</v>
      </c>
      <c r="L113" s="914">
        <v>2</v>
      </c>
      <c r="M113" s="914">
        <v>15</v>
      </c>
      <c r="N113" s="918">
        <v>5</v>
      </c>
      <c r="O113" s="914" t="s">
        <v>4227</v>
      </c>
      <c r="P113" s="931" t="s">
        <v>4433</v>
      </c>
      <c r="Q113" s="919">
        <f t="shared" si="3"/>
        <v>1</v>
      </c>
      <c r="R113" s="979">
        <f t="shared" si="3"/>
        <v>1.34</v>
      </c>
      <c r="S113" s="919">
        <f t="shared" si="4"/>
        <v>1</v>
      </c>
      <c r="T113" s="979">
        <f t="shared" si="5"/>
        <v>1.34</v>
      </c>
      <c r="U113" s="988">
        <v>5</v>
      </c>
      <c r="V113" s="928">
        <v>35</v>
      </c>
      <c r="W113" s="928">
        <v>30</v>
      </c>
      <c r="X113" s="986">
        <v>7</v>
      </c>
      <c r="Y113" s="984">
        <v>30</v>
      </c>
    </row>
    <row r="114" spans="1:25" ht="14.4" customHeight="1" x14ac:dyDescent="0.3">
      <c r="A114" s="947" t="s">
        <v>4434</v>
      </c>
      <c r="B114" s="928"/>
      <c r="C114" s="929"/>
      <c r="D114" s="930"/>
      <c r="E114" s="911">
        <v>1</v>
      </c>
      <c r="F114" s="912">
        <v>2.5</v>
      </c>
      <c r="G114" s="913">
        <v>41</v>
      </c>
      <c r="H114" s="914"/>
      <c r="I114" s="915"/>
      <c r="J114" s="916"/>
      <c r="K114" s="917">
        <v>1.1200000000000001</v>
      </c>
      <c r="L114" s="914">
        <v>3</v>
      </c>
      <c r="M114" s="914">
        <v>27</v>
      </c>
      <c r="N114" s="918">
        <v>9</v>
      </c>
      <c r="O114" s="914" t="s">
        <v>4227</v>
      </c>
      <c r="P114" s="931" t="s">
        <v>4435</v>
      </c>
      <c r="Q114" s="919">
        <f t="shared" si="3"/>
        <v>0</v>
      </c>
      <c r="R114" s="979">
        <f t="shared" si="3"/>
        <v>0</v>
      </c>
      <c r="S114" s="919">
        <f t="shared" si="4"/>
        <v>-1</v>
      </c>
      <c r="T114" s="979">
        <f t="shared" si="5"/>
        <v>-2.5</v>
      </c>
      <c r="U114" s="988" t="s">
        <v>567</v>
      </c>
      <c r="V114" s="928" t="s">
        <v>567</v>
      </c>
      <c r="W114" s="928" t="s">
        <v>567</v>
      </c>
      <c r="X114" s="986" t="s">
        <v>567</v>
      </c>
      <c r="Y114" s="984"/>
    </row>
    <row r="115" spans="1:25" ht="14.4" customHeight="1" x14ac:dyDescent="0.3">
      <c r="A115" s="947" t="s">
        <v>4436</v>
      </c>
      <c r="B115" s="928"/>
      <c r="C115" s="929"/>
      <c r="D115" s="930"/>
      <c r="E115" s="911">
        <v>1</v>
      </c>
      <c r="F115" s="912">
        <v>1.04</v>
      </c>
      <c r="G115" s="913">
        <v>26</v>
      </c>
      <c r="H115" s="914"/>
      <c r="I115" s="915"/>
      <c r="J115" s="916"/>
      <c r="K115" s="917">
        <v>0.6</v>
      </c>
      <c r="L115" s="914">
        <v>2</v>
      </c>
      <c r="M115" s="914">
        <v>18</v>
      </c>
      <c r="N115" s="918">
        <v>6</v>
      </c>
      <c r="O115" s="914" t="s">
        <v>4227</v>
      </c>
      <c r="P115" s="931" t="s">
        <v>4437</v>
      </c>
      <c r="Q115" s="919">
        <f t="shared" si="3"/>
        <v>0</v>
      </c>
      <c r="R115" s="979">
        <f t="shared" si="3"/>
        <v>0</v>
      </c>
      <c r="S115" s="919">
        <f t="shared" si="4"/>
        <v>-1</v>
      </c>
      <c r="T115" s="979">
        <f t="shared" si="5"/>
        <v>-1.04</v>
      </c>
      <c r="U115" s="988" t="s">
        <v>567</v>
      </c>
      <c r="V115" s="928" t="s">
        <v>567</v>
      </c>
      <c r="W115" s="928" t="s">
        <v>567</v>
      </c>
      <c r="X115" s="986" t="s">
        <v>567</v>
      </c>
      <c r="Y115" s="984"/>
    </row>
    <row r="116" spans="1:25" ht="14.4" customHeight="1" x14ac:dyDescent="0.3">
      <c r="A116" s="948" t="s">
        <v>4438</v>
      </c>
      <c r="B116" s="943"/>
      <c r="C116" s="944"/>
      <c r="D116" s="933"/>
      <c r="E116" s="945">
        <v>1</v>
      </c>
      <c r="F116" s="946">
        <v>3.43</v>
      </c>
      <c r="G116" s="926">
        <v>56</v>
      </c>
      <c r="H116" s="938"/>
      <c r="I116" s="937"/>
      <c r="J116" s="924"/>
      <c r="K116" s="939">
        <v>1.0900000000000001</v>
      </c>
      <c r="L116" s="938">
        <v>3</v>
      </c>
      <c r="M116" s="938">
        <v>24</v>
      </c>
      <c r="N116" s="940">
        <v>8</v>
      </c>
      <c r="O116" s="938" t="s">
        <v>4227</v>
      </c>
      <c r="P116" s="941" t="s">
        <v>4439</v>
      </c>
      <c r="Q116" s="942">
        <f t="shared" si="3"/>
        <v>0</v>
      </c>
      <c r="R116" s="980">
        <f t="shared" si="3"/>
        <v>0</v>
      </c>
      <c r="S116" s="942">
        <f t="shared" si="4"/>
        <v>-1</v>
      </c>
      <c r="T116" s="980">
        <f t="shared" si="5"/>
        <v>-3.43</v>
      </c>
      <c r="U116" s="989" t="s">
        <v>567</v>
      </c>
      <c r="V116" s="943" t="s">
        <v>567</v>
      </c>
      <c r="W116" s="943" t="s">
        <v>567</v>
      </c>
      <c r="X116" s="987" t="s">
        <v>567</v>
      </c>
      <c r="Y116" s="985"/>
    </row>
    <row r="117" spans="1:25" ht="14.4" customHeight="1" x14ac:dyDescent="0.3">
      <c r="A117" s="947" t="s">
        <v>4440</v>
      </c>
      <c r="B117" s="928">
        <v>1</v>
      </c>
      <c r="C117" s="929">
        <v>0.96</v>
      </c>
      <c r="D117" s="930">
        <v>28</v>
      </c>
      <c r="E117" s="911"/>
      <c r="F117" s="912"/>
      <c r="G117" s="913"/>
      <c r="H117" s="914"/>
      <c r="I117" s="915"/>
      <c r="J117" s="916"/>
      <c r="K117" s="917">
        <v>0.39</v>
      </c>
      <c r="L117" s="914">
        <v>2</v>
      </c>
      <c r="M117" s="914">
        <v>15</v>
      </c>
      <c r="N117" s="918">
        <v>5</v>
      </c>
      <c r="O117" s="914" t="s">
        <v>4227</v>
      </c>
      <c r="P117" s="931" t="s">
        <v>4441</v>
      </c>
      <c r="Q117" s="919">
        <f t="shared" si="3"/>
        <v>-1</v>
      </c>
      <c r="R117" s="979">
        <f t="shared" si="3"/>
        <v>-0.96</v>
      </c>
      <c r="S117" s="919">
        <f t="shared" si="4"/>
        <v>0</v>
      </c>
      <c r="T117" s="979">
        <f t="shared" si="5"/>
        <v>0</v>
      </c>
      <c r="U117" s="988" t="s">
        <v>567</v>
      </c>
      <c r="V117" s="928" t="s">
        <v>567</v>
      </c>
      <c r="W117" s="928" t="s">
        <v>567</v>
      </c>
      <c r="X117" s="986" t="s">
        <v>567</v>
      </c>
      <c r="Y117" s="984"/>
    </row>
    <row r="118" spans="1:25" ht="14.4" customHeight="1" x14ac:dyDescent="0.3">
      <c r="A118" s="948" t="s">
        <v>4442</v>
      </c>
      <c r="B118" s="943">
        <v>1</v>
      </c>
      <c r="C118" s="944">
        <v>1.28</v>
      </c>
      <c r="D118" s="933">
        <v>36</v>
      </c>
      <c r="E118" s="945"/>
      <c r="F118" s="946"/>
      <c r="G118" s="926"/>
      <c r="H118" s="938">
        <v>1</v>
      </c>
      <c r="I118" s="937">
        <v>1.56</v>
      </c>
      <c r="J118" s="925">
        <v>42</v>
      </c>
      <c r="K118" s="939">
        <v>0.57999999999999996</v>
      </c>
      <c r="L118" s="938">
        <v>2</v>
      </c>
      <c r="M118" s="938">
        <v>21</v>
      </c>
      <c r="N118" s="940">
        <v>7</v>
      </c>
      <c r="O118" s="938" t="s">
        <v>4227</v>
      </c>
      <c r="P118" s="941" t="s">
        <v>4441</v>
      </c>
      <c r="Q118" s="942">
        <f t="shared" si="3"/>
        <v>0</v>
      </c>
      <c r="R118" s="980">
        <f t="shared" si="3"/>
        <v>0.28000000000000003</v>
      </c>
      <c r="S118" s="942">
        <f t="shared" si="4"/>
        <v>1</v>
      </c>
      <c r="T118" s="980">
        <f t="shared" si="5"/>
        <v>1.56</v>
      </c>
      <c r="U118" s="989">
        <v>7</v>
      </c>
      <c r="V118" s="943">
        <v>42</v>
      </c>
      <c r="W118" s="943">
        <v>35</v>
      </c>
      <c r="X118" s="987">
        <v>6</v>
      </c>
      <c r="Y118" s="985">
        <v>35</v>
      </c>
    </row>
    <row r="119" spans="1:25" ht="14.4" customHeight="1" x14ac:dyDescent="0.3">
      <c r="A119" s="948" t="s">
        <v>4443</v>
      </c>
      <c r="B119" s="943"/>
      <c r="C119" s="944"/>
      <c r="D119" s="933"/>
      <c r="E119" s="945">
        <v>2</v>
      </c>
      <c r="F119" s="946">
        <v>1.87</v>
      </c>
      <c r="G119" s="926">
        <v>23</v>
      </c>
      <c r="H119" s="938"/>
      <c r="I119" s="937"/>
      <c r="J119" s="924"/>
      <c r="K119" s="939">
        <v>0.8</v>
      </c>
      <c r="L119" s="938">
        <v>3</v>
      </c>
      <c r="M119" s="938">
        <v>24</v>
      </c>
      <c r="N119" s="940">
        <v>8</v>
      </c>
      <c r="O119" s="938" t="s">
        <v>4227</v>
      </c>
      <c r="P119" s="941" t="s">
        <v>4441</v>
      </c>
      <c r="Q119" s="942">
        <f t="shared" si="3"/>
        <v>0</v>
      </c>
      <c r="R119" s="980">
        <f t="shared" si="3"/>
        <v>0</v>
      </c>
      <c r="S119" s="942">
        <f t="shared" si="4"/>
        <v>-2</v>
      </c>
      <c r="T119" s="980">
        <f t="shared" si="5"/>
        <v>-1.87</v>
      </c>
      <c r="U119" s="989" t="s">
        <v>567</v>
      </c>
      <c r="V119" s="943" t="s">
        <v>567</v>
      </c>
      <c r="W119" s="943" t="s">
        <v>567</v>
      </c>
      <c r="X119" s="987" t="s">
        <v>567</v>
      </c>
      <c r="Y119" s="985"/>
    </row>
    <row r="120" spans="1:25" ht="14.4" customHeight="1" x14ac:dyDescent="0.3">
      <c r="A120" s="947" t="s">
        <v>4444</v>
      </c>
      <c r="B120" s="920"/>
      <c r="C120" s="921"/>
      <c r="D120" s="922"/>
      <c r="E120" s="932">
        <v>1</v>
      </c>
      <c r="F120" s="915">
        <v>0.78</v>
      </c>
      <c r="G120" s="916">
        <v>24</v>
      </c>
      <c r="H120" s="914"/>
      <c r="I120" s="915"/>
      <c r="J120" s="916"/>
      <c r="K120" s="917">
        <v>0.28000000000000003</v>
      </c>
      <c r="L120" s="914">
        <v>1</v>
      </c>
      <c r="M120" s="914">
        <v>12</v>
      </c>
      <c r="N120" s="918">
        <v>4</v>
      </c>
      <c r="O120" s="914" t="s">
        <v>4227</v>
      </c>
      <c r="P120" s="931" t="s">
        <v>4445</v>
      </c>
      <c r="Q120" s="919">
        <f t="shared" si="3"/>
        <v>0</v>
      </c>
      <c r="R120" s="979">
        <f t="shared" si="3"/>
        <v>0</v>
      </c>
      <c r="S120" s="919">
        <f t="shared" si="4"/>
        <v>-1</v>
      </c>
      <c r="T120" s="979">
        <f t="shared" si="5"/>
        <v>-0.78</v>
      </c>
      <c r="U120" s="988" t="s">
        <v>567</v>
      </c>
      <c r="V120" s="928" t="s">
        <v>567</v>
      </c>
      <c r="W120" s="928" t="s">
        <v>567</v>
      </c>
      <c r="X120" s="986" t="s">
        <v>567</v>
      </c>
      <c r="Y120" s="984"/>
    </row>
    <row r="121" spans="1:25" ht="14.4" customHeight="1" x14ac:dyDescent="0.3">
      <c r="A121" s="948" t="s">
        <v>4446</v>
      </c>
      <c r="B121" s="934">
        <v>2</v>
      </c>
      <c r="C121" s="935">
        <v>1.55</v>
      </c>
      <c r="D121" s="923">
        <v>17</v>
      </c>
      <c r="E121" s="936"/>
      <c r="F121" s="937"/>
      <c r="G121" s="924"/>
      <c r="H121" s="938"/>
      <c r="I121" s="937"/>
      <c r="J121" s="924"/>
      <c r="K121" s="939">
        <v>0.39</v>
      </c>
      <c r="L121" s="938">
        <v>2</v>
      </c>
      <c r="M121" s="938">
        <v>15</v>
      </c>
      <c r="N121" s="940">
        <v>5</v>
      </c>
      <c r="O121" s="938" t="s">
        <v>4227</v>
      </c>
      <c r="P121" s="941" t="s">
        <v>4447</v>
      </c>
      <c r="Q121" s="942">
        <f t="shared" si="3"/>
        <v>-2</v>
      </c>
      <c r="R121" s="980">
        <f t="shared" si="3"/>
        <v>-1.55</v>
      </c>
      <c r="S121" s="942">
        <f t="shared" si="4"/>
        <v>0</v>
      </c>
      <c r="T121" s="980">
        <f t="shared" si="5"/>
        <v>0</v>
      </c>
      <c r="U121" s="989" t="s">
        <v>567</v>
      </c>
      <c r="V121" s="943" t="s">
        <v>567</v>
      </c>
      <c r="W121" s="943" t="s">
        <v>567</v>
      </c>
      <c r="X121" s="987" t="s">
        <v>567</v>
      </c>
      <c r="Y121" s="985"/>
    </row>
    <row r="122" spans="1:25" ht="14.4" customHeight="1" x14ac:dyDescent="0.3">
      <c r="A122" s="947" t="s">
        <v>4448</v>
      </c>
      <c r="B122" s="920"/>
      <c r="C122" s="921"/>
      <c r="D122" s="922"/>
      <c r="E122" s="932">
        <v>1</v>
      </c>
      <c r="F122" s="915">
        <v>2.74</v>
      </c>
      <c r="G122" s="916">
        <v>57</v>
      </c>
      <c r="H122" s="914"/>
      <c r="I122" s="915"/>
      <c r="J122" s="916"/>
      <c r="K122" s="917">
        <v>0.31</v>
      </c>
      <c r="L122" s="914">
        <v>1</v>
      </c>
      <c r="M122" s="914">
        <v>12</v>
      </c>
      <c r="N122" s="918">
        <v>4</v>
      </c>
      <c r="O122" s="914" t="s">
        <v>4227</v>
      </c>
      <c r="P122" s="931" t="s">
        <v>4449</v>
      </c>
      <c r="Q122" s="919">
        <f t="shared" si="3"/>
        <v>0</v>
      </c>
      <c r="R122" s="979">
        <f t="shared" si="3"/>
        <v>0</v>
      </c>
      <c r="S122" s="919">
        <f t="shared" si="4"/>
        <v>-1</v>
      </c>
      <c r="T122" s="979">
        <f t="shared" si="5"/>
        <v>-2.74</v>
      </c>
      <c r="U122" s="988" t="s">
        <v>567</v>
      </c>
      <c r="V122" s="928" t="s">
        <v>567</v>
      </c>
      <c r="W122" s="928" t="s">
        <v>567</v>
      </c>
      <c r="X122" s="986" t="s">
        <v>567</v>
      </c>
      <c r="Y122" s="984"/>
    </row>
    <row r="123" spans="1:25" ht="14.4" customHeight="1" x14ac:dyDescent="0.3">
      <c r="A123" s="948" t="s">
        <v>4450</v>
      </c>
      <c r="B123" s="934">
        <v>5</v>
      </c>
      <c r="C123" s="935">
        <v>4.53</v>
      </c>
      <c r="D123" s="923">
        <v>22.8</v>
      </c>
      <c r="E123" s="936">
        <v>2</v>
      </c>
      <c r="F123" s="937">
        <v>3.67</v>
      </c>
      <c r="G123" s="924">
        <v>37</v>
      </c>
      <c r="H123" s="938"/>
      <c r="I123" s="937"/>
      <c r="J123" s="924"/>
      <c r="K123" s="939">
        <v>0.46</v>
      </c>
      <c r="L123" s="938">
        <v>2</v>
      </c>
      <c r="M123" s="938">
        <v>15</v>
      </c>
      <c r="N123" s="940">
        <v>5</v>
      </c>
      <c r="O123" s="938" t="s">
        <v>4227</v>
      </c>
      <c r="P123" s="941" t="s">
        <v>4451</v>
      </c>
      <c r="Q123" s="942">
        <f t="shared" si="3"/>
        <v>-5</v>
      </c>
      <c r="R123" s="980">
        <f t="shared" si="3"/>
        <v>-4.53</v>
      </c>
      <c r="S123" s="942">
        <f t="shared" si="4"/>
        <v>-2</v>
      </c>
      <c r="T123" s="980">
        <f t="shared" si="5"/>
        <v>-3.67</v>
      </c>
      <c r="U123" s="989" t="s">
        <v>567</v>
      </c>
      <c r="V123" s="943" t="s">
        <v>567</v>
      </c>
      <c r="W123" s="943" t="s">
        <v>567</v>
      </c>
      <c r="X123" s="987" t="s">
        <v>567</v>
      </c>
      <c r="Y123" s="985"/>
    </row>
    <row r="124" spans="1:25" ht="14.4" customHeight="1" x14ac:dyDescent="0.3">
      <c r="A124" s="948" t="s">
        <v>4452</v>
      </c>
      <c r="B124" s="934">
        <v>2</v>
      </c>
      <c r="C124" s="935">
        <v>2.46</v>
      </c>
      <c r="D124" s="923">
        <v>29.5</v>
      </c>
      <c r="E124" s="936">
        <v>2</v>
      </c>
      <c r="F124" s="937">
        <v>7.24</v>
      </c>
      <c r="G124" s="924">
        <v>77</v>
      </c>
      <c r="H124" s="938"/>
      <c r="I124" s="937"/>
      <c r="J124" s="924"/>
      <c r="K124" s="939">
        <v>0.86</v>
      </c>
      <c r="L124" s="938">
        <v>3</v>
      </c>
      <c r="M124" s="938">
        <v>27</v>
      </c>
      <c r="N124" s="940">
        <v>9</v>
      </c>
      <c r="O124" s="938" t="s">
        <v>4227</v>
      </c>
      <c r="P124" s="941" t="s">
        <v>4453</v>
      </c>
      <c r="Q124" s="942">
        <f t="shared" si="3"/>
        <v>-2</v>
      </c>
      <c r="R124" s="980">
        <f t="shared" si="3"/>
        <v>-2.46</v>
      </c>
      <c r="S124" s="942">
        <f t="shared" si="4"/>
        <v>-2</v>
      </c>
      <c r="T124" s="980">
        <f t="shared" si="5"/>
        <v>-7.24</v>
      </c>
      <c r="U124" s="989" t="s">
        <v>567</v>
      </c>
      <c r="V124" s="943" t="s">
        <v>567</v>
      </c>
      <c r="W124" s="943" t="s">
        <v>567</v>
      </c>
      <c r="X124" s="987" t="s">
        <v>567</v>
      </c>
      <c r="Y124" s="985"/>
    </row>
    <row r="125" spans="1:25" ht="14.4" customHeight="1" x14ac:dyDescent="0.3">
      <c r="A125" s="947" t="s">
        <v>4454</v>
      </c>
      <c r="B125" s="928"/>
      <c r="C125" s="929"/>
      <c r="D125" s="930"/>
      <c r="E125" s="911">
        <v>1</v>
      </c>
      <c r="F125" s="912">
        <v>1.64</v>
      </c>
      <c r="G125" s="913">
        <v>28</v>
      </c>
      <c r="H125" s="914"/>
      <c r="I125" s="915"/>
      <c r="J125" s="916"/>
      <c r="K125" s="917">
        <v>1.52</v>
      </c>
      <c r="L125" s="914">
        <v>3</v>
      </c>
      <c r="M125" s="914">
        <v>27</v>
      </c>
      <c r="N125" s="918">
        <v>9</v>
      </c>
      <c r="O125" s="914" t="s">
        <v>4227</v>
      </c>
      <c r="P125" s="931" t="s">
        <v>4455</v>
      </c>
      <c r="Q125" s="919">
        <f t="shared" si="3"/>
        <v>0</v>
      </c>
      <c r="R125" s="979">
        <f t="shared" si="3"/>
        <v>0</v>
      </c>
      <c r="S125" s="919">
        <f t="shared" si="4"/>
        <v>-1</v>
      </c>
      <c r="T125" s="979">
        <f t="shared" si="5"/>
        <v>-1.64</v>
      </c>
      <c r="U125" s="988" t="s">
        <v>567</v>
      </c>
      <c r="V125" s="928" t="s">
        <v>567</v>
      </c>
      <c r="W125" s="928" t="s">
        <v>567</v>
      </c>
      <c r="X125" s="986" t="s">
        <v>567</v>
      </c>
      <c r="Y125" s="984"/>
    </row>
    <row r="126" spans="1:25" ht="14.4" customHeight="1" x14ac:dyDescent="0.3">
      <c r="A126" s="947" t="s">
        <v>4456</v>
      </c>
      <c r="B126" s="920">
        <v>1</v>
      </c>
      <c r="C126" s="921">
        <v>2.08</v>
      </c>
      <c r="D126" s="922">
        <v>21</v>
      </c>
      <c r="E126" s="932"/>
      <c r="F126" s="915"/>
      <c r="G126" s="916"/>
      <c r="H126" s="914"/>
      <c r="I126" s="915"/>
      <c r="J126" s="916"/>
      <c r="K126" s="917">
        <v>2.08</v>
      </c>
      <c r="L126" s="914">
        <v>4</v>
      </c>
      <c r="M126" s="914">
        <v>39</v>
      </c>
      <c r="N126" s="918">
        <v>13</v>
      </c>
      <c r="O126" s="914" t="s">
        <v>4227</v>
      </c>
      <c r="P126" s="931" t="s">
        <v>4457</v>
      </c>
      <c r="Q126" s="919">
        <f t="shared" si="3"/>
        <v>-1</v>
      </c>
      <c r="R126" s="979">
        <f t="shared" si="3"/>
        <v>-2.08</v>
      </c>
      <c r="S126" s="919">
        <f t="shared" si="4"/>
        <v>0</v>
      </c>
      <c r="T126" s="979">
        <f t="shared" si="5"/>
        <v>0</v>
      </c>
      <c r="U126" s="988" t="s">
        <v>567</v>
      </c>
      <c r="V126" s="928" t="s">
        <v>567</v>
      </c>
      <c r="W126" s="928" t="s">
        <v>567</v>
      </c>
      <c r="X126" s="986" t="s">
        <v>567</v>
      </c>
      <c r="Y126" s="984"/>
    </row>
    <row r="127" spans="1:25" ht="14.4" customHeight="1" x14ac:dyDescent="0.3">
      <c r="A127" s="947" t="s">
        <v>4458</v>
      </c>
      <c r="B127" s="928"/>
      <c r="C127" s="929"/>
      <c r="D127" s="930"/>
      <c r="E127" s="932"/>
      <c r="F127" s="915"/>
      <c r="G127" s="916"/>
      <c r="H127" s="911">
        <v>1</v>
      </c>
      <c r="I127" s="912">
        <v>0.71</v>
      </c>
      <c r="J127" s="927">
        <v>21</v>
      </c>
      <c r="K127" s="917">
        <v>0.61</v>
      </c>
      <c r="L127" s="914">
        <v>3</v>
      </c>
      <c r="M127" s="914">
        <v>24</v>
      </c>
      <c r="N127" s="918">
        <v>8</v>
      </c>
      <c r="O127" s="914" t="s">
        <v>4227</v>
      </c>
      <c r="P127" s="931" t="s">
        <v>4459</v>
      </c>
      <c r="Q127" s="919">
        <f t="shared" si="3"/>
        <v>1</v>
      </c>
      <c r="R127" s="979">
        <f t="shared" si="3"/>
        <v>0.71</v>
      </c>
      <c r="S127" s="919">
        <f t="shared" si="4"/>
        <v>1</v>
      </c>
      <c r="T127" s="979">
        <f t="shared" si="5"/>
        <v>0.71</v>
      </c>
      <c r="U127" s="988">
        <v>8</v>
      </c>
      <c r="V127" s="928">
        <v>21</v>
      </c>
      <c r="W127" s="928">
        <v>13</v>
      </c>
      <c r="X127" s="986">
        <v>2.625</v>
      </c>
      <c r="Y127" s="984">
        <v>13</v>
      </c>
    </row>
    <row r="128" spans="1:25" ht="14.4" customHeight="1" x14ac:dyDescent="0.3">
      <c r="A128" s="947" t="s">
        <v>4460</v>
      </c>
      <c r="B128" s="928">
        <v>1</v>
      </c>
      <c r="C128" s="929">
        <v>1.23</v>
      </c>
      <c r="D128" s="930">
        <v>29</v>
      </c>
      <c r="E128" s="911"/>
      <c r="F128" s="912"/>
      <c r="G128" s="913"/>
      <c r="H128" s="914"/>
      <c r="I128" s="915"/>
      <c r="J128" s="916"/>
      <c r="K128" s="917">
        <v>0.61</v>
      </c>
      <c r="L128" s="914">
        <v>2</v>
      </c>
      <c r="M128" s="914">
        <v>21</v>
      </c>
      <c r="N128" s="918">
        <v>7</v>
      </c>
      <c r="O128" s="914" t="s">
        <v>4227</v>
      </c>
      <c r="P128" s="931" t="s">
        <v>4461</v>
      </c>
      <c r="Q128" s="919">
        <f t="shared" si="3"/>
        <v>-1</v>
      </c>
      <c r="R128" s="979">
        <f t="shared" si="3"/>
        <v>-1.23</v>
      </c>
      <c r="S128" s="919">
        <f t="shared" si="4"/>
        <v>0</v>
      </c>
      <c r="T128" s="979">
        <f t="shared" si="5"/>
        <v>0</v>
      </c>
      <c r="U128" s="988" t="s">
        <v>567</v>
      </c>
      <c r="V128" s="928" t="s">
        <v>567</v>
      </c>
      <c r="W128" s="928" t="s">
        <v>567</v>
      </c>
      <c r="X128" s="986" t="s">
        <v>567</v>
      </c>
      <c r="Y128" s="984"/>
    </row>
    <row r="129" spans="1:25" ht="14.4" customHeight="1" x14ac:dyDescent="0.3">
      <c r="A129" s="948" t="s">
        <v>4462</v>
      </c>
      <c r="B129" s="943"/>
      <c r="C129" s="944"/>
      <c r="D129" s="933"/>
      <c r="E129" s="945">
        <v>1</v>
      </c>
      <c r="F129" s="946">
        <v>1.1599999999999999</v>
      </c>
      <c r="G129" s="926">
        <v>24</v>
      </c>
      <c r="H129" s="938"/>
      <c r="I129" s="937"/>
      <c r="J129" s="924"/>
      <c r="K129" s="939">
        <v>0.82</v>
      </c>
      <c r="L129" s="938">
        <v>3</v>
      </c>
      <c r="M129" s="938">
        <v>27</v>
      </c>
      <c r="N129" s="940">
        <v>9</v>
      </c>
      <c r="O129" s="938" t="s">
        <v>4227</v>
      </c>
      <c r="P129" s="941" t="s">
        <v>4463</v>
      </c>
      <c r="Q129" s="942">
        <f t="shared" si="3"/>
        <v>0</v>
      </c>
      <c r="R129" s="980">
        <f t="shared" si="3"/>
        <v>0</v>
      </c>
      <c r="S129" s="942">
        <f t="shared" si="4"/>
        <v>-1</v>
      </c>
      <c r="T129" s="980">
        <f t="shared" si="5"/>
        <v>-1.1599999999999999</v>
      </c>
      <c r="U129" s="989" t="s">
        <v>567</v>
      </c>
      <c r="V129" s="943" t="s">
        <v>567</v>
      </c>
      <c r="W129" s="943" t="s">
        <v>567</v>
      </c>
      <c r="X129" s="987" t="s">
        <v>567</v>
      </c>
      <c r="Y129" s="985"/>
    </row>
    <row r="130" spans="1:25" ht="14.4" customHeight="1" x14ac:dyDescent="0.3">
      <c r="A130" s="947" t="s">
        <v>4464</v>
      </c>
      <c r="B130" s="928"/>
      <c r="C130" s="929"/>
      <c r="D130" s="930"/>
      <c r="E130" s="932">
        <v>1</v>
      </c>
      <c r="F130" s="915">
        <v>0.74</v>
      </c>
      <c r="G130" s="916">
        <v>20</v>
      </c>
      <c r="H130" s="911">
        <v>1</v>
      </c>
      <c r="I130" s="912">
        <v>1.19</v>
      </c>
      <c r="J130" s="927">
        <v>32</v>
      </c>
      <c r="K130" s="917">
        <v>0.63</v>
      </c>
      <c r="L130" s="914">
        <v>2</v>
      </c>
      <c r="M130" s="914">
        <v>21</v>
      </c>
      <c r="N130" s="918">
        <v>7</v>
      </c>
      <c r="O130" s="914" t="s">
        <v>4227</v>
      </c>
      <c r="P130" s="931" t="s">
        <v>4465</v>
      </c>
      <c r="Q130" s="919">
        <f t="shared" si="3"/>
        <v>1</v>
      </c>
      <c r="R130" s="979">
        <f t="shared" si="3"/>
        <v>1.19</v>
      </c>
      <c r="S130" s="919">
        <f t="shared" si="4"/>
        <v>0</v>
      </c>
      <c r="T130" s="979">
        <f t="shared" si="5"/>
        <v>0.44999999999999996</v>
      </c>
      <c r="U130" s="988">
        <v>7</v>
      </c>
      <c r="V130" s="928">
        <v>32</v>
      </c>
      <c r="W130" s="928">
        <v>25</v>
      </c>
      <c r="X130" s="986">
        <v>4.5714285714285712</v>
      </c>
      <c r="Y130" s="984">
        <v>25</v>
      </c>
    </row>
    <row r="131" spans="1:25" ht="14.4" customHeight="1" x14ac:dyDescent="0.3">
      <c r="A131" s="948" t="s">
        <v>4466</v>
      </c>
      <c r="B131" s="943">
        <v>1</v>
      </c>
      <c r="C131" s="944">
        <v>2.36</v>
      </c>
      <c r="D131" s="933">
        <v>36</v>
      </c>
      <c r="E131" s="936"/>
      <c r="F131" s="937"/>
      <c r="G131" s="924"/>
      <c r="H131" s="945"/>
      <c r="I131" s="946"/>
      <c r="J131" s="926"/>
      <c r="K131" s="939">
        <v>2.25</v>
      </c>
      <c r="L131" s="938">
        <v>5</v>
      </c>
      <c r="M131" s="938">
        <v>42</v>
      </c>
      <c r="N131" s="940">
        <v>14</v>
      </c>
      <c r="O131" s="938" t="s">
        <v>4227</v>
      </c>
      <c r="P131" s="941" t="s">
        <v>4467</v>
      </c>
      <c r="Q131" s="942">
        <f t="shared" si="3"/>
        <v>-1</v>
      </c>
      <c r="R131" s="980">
        <f t="shared" si="3"/>
        <v>-2.36</v>
      </c>
      <c r="S131" s="942">
        <f t="shared" si="4"/>
        <v>0</v>
      </c>
      <c r="T131" s="980">
        <f t="shared" si="5"/>
        <v>0</v>
      </c>
      <c r="U131" s="989" t="s">
        <v>567</v>
      </c>
      <c r="V131" s="943" t="s">
        <v>567</v>
      </c>
      <c r="W131" s="943" t="s">
        <v>567</v>
      </c>
      <c r="X131" s="987" t="s">
        <v>567</v>
      </c>
      <c r="Y131" s="985"/>
    </row>
    <row r="132" spans="1:25" ht="14.4" customHeight="1" x14ac:dyDescent="0.3">
      <c r="A132" s="947" t="s">
        <v>4468</v>
      </c>
      <c r="B132" s="920">
        <v>1</v>
      </c>
      <c r="C132" s="921">
        <v>1.86</v>
      </c>
      <c r="D132" s="922">
        <v>33</v>
      </c>
      <c r="E132" s="932"/>
      <c r="F132" s="915"/>
      <c r="G132" s="916"/>
      <c r="H132" s="914"/>
      <c r="I132" s="915"/>
      <c r="J132" s="916"/>
      <c r="K132" s="917">
        <v>0.44</v>
      </c>
      <c r="L132" s="914">
        <v>2</v>
      </c>
      <c r="M132" s="914">
        <v>18</v>
      </c>
      <c r="N132" s="918">
        <v>6</v>
      </c>
      <c r="O132" s="914" t="s">
        <v>4227</v>
      </c>
      <c r="P132" s="931" t="s">
        <v>4469</v>
      </c>
      <c r="Q132" s="919">
        <f t="shared" si="3"/>
        <v>-1</v>
      </c>
      <c r="R132" s="979">
        <f t="shared" si="3"/>
        <v>-1.86</v>
      </c>
      <c r="S132" s="919">
        <f t="shared" si="4"/>
        <v>0</v>
      </c>
      <c r="T132" s="979">
        <f t="shared" si="5"/>
        <v>0</v>
      </c>
      <c r="U132" s="988" t="s">
        <v>567</v>
      </c>
      <c r="V132" s="928" t="s">
        <v>567</v>
      </c>
      <c r="W132" s="928" t="s">
        <v>567</v>
      </c>
      <c r="X132" s="986" t="s">
        <v>567</v>
      </c>
      <c r="Y132" s="984"/>
    </row>
    <row r="133" spans="1:25" ht="14.4" customHeight="1" x14ac:dyDescent="0.3">
      <c r="A133" s="948" t="s">
        <v>4470</v>
      </c>
      <c r="B133" s="934">
        <v>1</v>
      </c>
      <c r="C133" s="935">
        <v>2.2400000000000002</v>
      </c>
      <c r="D133" s="923">
        <v>41</v>
      </c>
      <c r="E133" s="936"/>
      <c r="F133" s="937"/>
      <c r="G133" s="924"/>
      <c r="H133" s="938"/>
      <c r="I133" s="937"/>
      <c r="J133" s="924"/>
      <c r="K133" s="939">
        <v>0.65</v>
      </c>
      <c r="L133" s="938">
        <v>3</v>
      </c>
      <c r="M133" s="938">
        <v>24</v>
      </c>
      <c r="N133" s="940">
        <v>8</v>
      </c>
      <c r="O133" s="938" t="s">
        <v>4227</v>
      </c>
      <c r="P133" s="941" t="s">
        <v>4469</v>
      </c>
      <c r="Q133" s="942">
        <f t="shared" si="3"/>
        <v>-1</v>
      </c>
      <c r="R133" s="980">
        <f t="shared" si="3"/>
        <v>-2.2400000000000002</v>
      </c>
      <c r="S133" s="942">
        <f t="shared" si="4"/>
        <v>0</v>
      </c>
      <c r="T133" s="980">
        <f t="shared" si="5"/>
        <v>0</v>
      </c>
      <c r="U133" s="989" t="s">
        <v>567</v>
      </c>
      <c r="V133" s="943" t="s">
        <v>567</v>
      </c>
      <c r="W133" s="943" t="s">
        <v>567</v>
      </c>
      <c r="X133" s="987" t="s">
        <v>567</v>
      </c>
      <c r="Y133" s="985"/>
    </row>
    <row r="134" spans="1:25" ht="14.4" customHeight="1" x14ac:dyDescent="0.3">
      <c r="A134" s="948" t="s">
        <v>4471</v>
      </c>
      <c r="B134" s="934">
        <v>1</v>
      </c>
      <c r="C134" s="935">
        <v>1.17</v>
      </c>
      <c r="D134" s="923">
        <v>24</v>
      </c>
      <c r="E134" s="936"/>
      <c r="F134" s="937"/>
      <c r="G134" s="924"/>
      <c r="H134" s="938"/>
      <c r="I134" s="937"/>
      <c r="J134" s="924"/>
      <c r="K134" s="939">
        <v>1.06</v>
      </c>
      <c r="L134" s="938">
        <v>4</v>
      </c>
      <c r="M134" s="938">
        <v>33</v>
      </c>
      <c r="N134" s="940">
        <v>11</v>
      </c>
      <c r="O134" s="938" t="s">
        <v>4227</v>
      </c>
      <c r="P134" s="941" t="s">
        <v>4469</v>
      </c>
      <c r="Q134" s="942">
        <f t="shared" ref="Q134:R197" si="6">H134-B134</f>
        <v>-1</v>
      </c>
      <c r="R134" s="980">
        <f t="shared" si="6"/>
        <v>-1.17</v>
      </c>
      <c r="S134" s="942">
        <f t="shared" ref="S134:S197" si="7">H134-E134</f>
        <v>0</v>
      </c>
      <c r="T134" s="980">
        <f t="shared" ref="T134:T197" si="8">I134-F134</f>
        <v>0</v>
      </c>
      <c r="U134" s="989" t="s">
        <v>567</v>
      </c>
      <c r="V134" s="943" t="s">
        <v>567</v>
      </c>
      <c r="W134" s="943" t="s">
        <v>567</v>
      </c>
      <c r="X134" s="987" t="s">
        <v>567</v>
      </c>
      <c r="Y134" s="985"/>
    </row>
    <row r="135" spans="1:25" ht="14.4" customHeight="1" x14ac:dyDescent="0.3">
      <c r="A135" s="947" t="s">
        <v>4472</v>
      </c>
      <c r="B135" s="928">
        <v>2</v>
      </c>
      <c r="C135" s="929">
        <v>2.64</v>
      </c>
      <c r="D135" s="930">
        <v>30</v>
      </c>
      <c r="E135" s="911">
        <v>1</v>
      </c>
      <c r="F135" s="912">
        <v>1.56</v>
      </c>
      <c r="G135" s="913">
        <v>37</v>
      </c>
      <c r="H135" s="914"/>
      <c r="I135" s="915"/>
      <c r="J135" s="916"/>
      <c r="K135" s="917">
        <v>0.47</v>
      </c>
      <c r="L135" s="914">
        <v>2</v>
      </c>
      <c r="M135" s="914">
        <v>15</v>
      </c>
      <c r="N135" s="918">
        <v>5</v>
      </c>
      <c r="O135" s="914" t="s">
        <v>4227</v>
      </c>
      <c r="P135" s="931" t="s">
        <v>4473</v>
      </c>
      <c r="Q135" s="919">
        <f t="shared" si="6"/>
        <v>-2</v>
      </c>
      <c r="R135" s="979">
        <f t="shared" si="6"/>
        <v>-2.64</v>
      </c>
      <c r="S135" s="919">
        <f t="shared" si="7"/>
        <v>-1</v>
      </c>
      <c r="T135" s="979">
        <f t="shared" si="8"/>
        <v>-1.56</v>
      </c>
      <c r="U135" s="988" t="s">
        <v>567</v>
      </c>
      <c r="V135" s="928" t="s">
        <v>567</v>
      </c>
      <c r="W135" s="928" t="s">
        <v>567</v>
      </c>
      <c r="X135" s="986" t="s">
        <v>567</v>
      </c>
      <c r="Y135" s="984"/>
    </row>
    <row r="136" spans="1:25" ht="14.4" customHeight="1" x14ac:dyDescent="0.3">
      <c r="A136" s="948" t="s">
        <v>4474</v>
      </c>
      <c r="B136" s="943">
        <v>1</v>
      </c>
      <c r="C136" s="944">
        <v>0.67</v>
      </c>
      <c r="D136" s="933">
        <v>24</v>
      </c>
      <c r="E136" s="945">
        <v>1</v>
      </c>
      <c r="F136" s="946">
        <v>1.06</v>
      </c>
      <c r="G136" s="926">
        <v>24</v>
      </c>
      <c r="H136" s="938"/>
      <c r="I136" s="937"/>
      <c r="J136" s="924"/>
      <c r="K136" s="939">
        <v>0.66</v>
      </c>
      <c r="L136" s="938">
        <v>3</v>
      </c>
      <c r="M136" s="938">
        <v>24</v>
      </c>
      <c r="N136" s="940">
        <v>8</v>
      </c>
      <c r="O136" s="938" t="s">
        <v>4227</v>
      </c>
      <c r="P136" s="941" t="s">
        <v>4475</v>
      </c>
      <c r="Q136" s="942">
        <f t="shared" si="6"/>
        <v>-1</v>
      </c>
      <c r="R136" s="980">
        <f t="shared" si="6"/>
        <v>-0.67</v>
      </c>
      <c r="S136" s="942">
        <f t="shared" si="7"/>
        <v>-1</v>
      </c>
      <c r="T136" s="980">
        <f t="shared" si="8"/>
        <v>-1.06</v>
      </c>
      <c r="U136" s="989" t="s">
        <v>567</v>
      </c>
      <c r="V136" s="943" t="s">
        <v>567</v>
      </c>
      <c r="W136" s="943" t="s">
        <v>567</v>
      </c>
      <c r="X136" s="987" t="s">
        <v>567</v>
      </c>
      <c r="Y136" s="985"/>
    </row>
    <row r="137" spans="1:25" ht="14.4" customHeight="1" x14ac:dyDescent="0.3">
      <c r="A137" s="948" t="s">
        <v>4476</v>
      </c>
      <c r="B137" s="943"/>
      <c r="C137" s="944"/>
      <c r="D137" s="933"/>
      <c r="E137" s="945">
        <v>3</v>
      </c>
      <c r="F137" s="946">
        <v>5.14</v>
      </c>
      <c r="G137" s="926">
        <v>41.3</v>
      </c>
      <c r="H137" s="938"/>
      <c r="I137" s="937"/>
      <c r="J137" s="924"/>
      <c r="K137" s="939">
        <v>1.07</v>
      </c>
      <c r="L137" s="938">
        <v>3</v>
      </c>
      <c r="M137" s="938">
        <v>30</v>
      </c>
      <c r="N137" s="940">
        <v>10</v>
      </c>
      <c r="O137" s="938" t="s">
        <v>4227</v>
      </c>
      <c r="P137" s="941" t="s">
        <v>4477</v>
      </c>
      <c r="Q137" s="942">
        <f t="shared" si="6"/>
        <v>0</v>
      </c>
      <c r="R137" s="980">
        <f t="shared" si="6"/>
        <v>0</v>
      </c>
      <c r="S137" s="942">
        <f t="shared" si="7"/>
        <v>-3</v>
      </c>
      <c r="T137" s="980">
        <f t="shared" si="8"/>
        <v>-5.14</v>
      </c>
      <c r="U137" s="989" t="s">
        <v>567</v>
      </c>
      <c r="V137" s="943" t="s">
        <v>567</v>
      </c>
      <c r="W137" s="943" t="s">
        <v>567</v>
      </c>
      <c r="X137" s="987" t="s">
        <v>567</v>
      </c>
      <c r="Y137" s="985"/>
    </row>
    <row r="138" spans="1:25" ht="14.4" customHeight="1" x14ac:dyDescent="0.3">
      <c r="A138" s="947" t="s">
        <v>4478</v>
      </c>
      <c r="B138" s="928"/>
      <c r="C138" s="929"/>
      <c r="D138" s="930"/>
      <c r="E138" s="911">
        <v>1</v>
      </c>
      <c r="F138" s="912">
        <v>5.18</v>
      </c>
      <c r="G138" s="913">
        <v>22</v>
      </c>
      <c r="H138" s="914"/>
      <c r="I138" s="915"/>
      <c r="J138" s="916"/>
      <c r="K138" s="917">
        <v>5.18</v>
      </c>
      <c r="L138" s="914">
        <v>3</v>
      </c>
      <c r="M138" s="914">
        <v>27</v>
      </c>
      <c r="N138" s="918">
        <v>9</v>
      </c>
      <c r="O138" s="914" t="s">
        <v>4227</v>
      </c>
      <c r="P138" s="931" t="s">
        <v>4479</v>
      </c>
      <c r="Q138" s="919">
        <f t="shared" si="6"/>
        <v>0</v>
      </c>
      <c r="R138" s="979">
        <f t="shared" si="6"/>
        <v>0</v>
      </c>
      <c r="S138" s="919">
        <f t="shared" si="7"/>
        <v>-1</v>
      </c>
      <c r="T138" s="979">
        <f t="shared" si="8"/>
        <v>-5.18</v>
      </c>
      <c r="U138" s="988" t="s">
        <v>567</v>
      </c>
      <c r="V138" s="928" t="s">
        <v>567</v>
      </c>
      <c r="W138" s="928" t="s">
        <v>567</v>
      </c>
      <c r="X138" s="986" t="s">
        <v>567</v>
      </c>
      <c r="Y138" s="984"/>
    </row>
    <row r="139" spans="1:25" ht="14.4" customHeight="1" x14ac:dyDescent="0.3">
      <c r="A139" s="948" t="s">
        <v>4480</v>
      </c>
      <c r="B139" s="943">
        <v>1</v>
      </c>
      <c r="C139" s="944">
        <v>7.41</v>
      </c>
      <c r="D139" s="933">
        <v>29</v>
      </c>
      <c r="E139" s="945"/>
      <c r="F139" s="946"/>
      <c r="G139" s="926"/>
      <c r="H139" s="938"/>
      <c r="I139" s="937"/>
      <c r="J139" s="924"/>
      <c r="K139" s="939">
        <v>7.41</v>
      </c>
      <c r="L139" s="938">
        <v>5</v>
      </c>
      <c r="M139" s="938">
        <v>45</v>
      </c>
      <c r="N139" s="940">
        <v>15</v>
      </c>
      <c r="O139" s="938" t="s">
        <v>4227</v>
      </c>
      <c r="P139" s="941" t="s">
        <v>4481</v>
      </c>
      <c r="Q139" s="942">
        <f t="shared" si="6"/>
        <v>-1</v>
      </c>
      <c r="R139" s="980">
        <f t="shared" si="6"/>
        <v>-7.41</v>
      </c>
      <c r="S139" s="942">
        <f t="shared" si="7"/>
        <v>0</v>
      </c>
      <c r="T139" s="980">
        <f t="shared" si="8"/>
        <v>0</v>
      </c>
      <c r="U139" s="989" t="s">
        <v>567</v>
      </c>
      <c r="V139" s="943" t="s">
        <v>567</v>
      </c>
      <c r="W139" s="943" t="s">
        <v>567</v>
      </c>
      <c r="X139" s="987" t="s">
        <v>567</v>
      </c>
      <c r="Y139" s="985"/>
    </row>
    <row r="140" spans="1:25" ht="14.4" customHeight="1" x14ac:dyDescent="0.3">
      <c r="A140" s="947" t="s">
        <v>4482</v>
      </c>
      <c r="B140" s="920">
        <v>11</v>
      </c>
      <c r="C140" s="921">
        <v>34.03</v>
      </c>
      <c r="D140" s="922">
        <v>27.5</v>
      </c>
      <c r="E140" s="932">
        <v>6</v>
      </c>
      <c r="F140" s="915">
        <v>18.13</v>
      </c>
      <c r="G140" s="916">
        <v>23.2</v>
      </c>
      <c r="H140" s="914">
        <v>6</v>
      </c>
      <c r="I140" s="915">
        <v>18.329999999999998</v>
      </c>
      <c r="J140" s="927">
        <v>27.2</v>
      </c>
      <c r="K140" s="917">
        <v>3.02</v>
      </c>
      <c r="L140" s="914">
        <v>4</v>
      </c>
      <c r="M140" s="914">
        <v>33</v>
      </c>
      <c r="N140" s="918">
        <v>11</v>
      </c>
      <c r="O140" s="914" t="s">
        <v>4227</v>
      </c>
      <c r="P140" s="931" t="s">
        <v>4483</v>
      </c>
      <c r="Q140" s="919">
        <f t="shared" si="6"/>
        <v>-5</v>
      </c>
      <c r="R140" s="979">
        <f t="shared" si="6"/>
        <v>-15.700000000000003</v>
      </c>
      <c r="S140" s="919">
        <f t="shared" si="7"/>
        <v>0</v>
      </c>
      <c r="T140" s="979">
        <f t="shared" si="8"/>
        <v>0.19999999999999929</v>
      </c>
      <c r="U140" s="988">
        <v>66</v>
      </c>
      <c r="V140" s="928">
        <v>163.19999999999999</v>
      </c>
      <c r="W140" s="928">
        <v>97.199999999999989</v>
      </c>
      <c r="X140" s="986">
        <v>2.4727272727272727</v>
      </c>
      <c r="Y140" s="984">
        <v>97</v>
      </c>
    </row>
    <row r="141" spans="1:25" ht="14.4" customHeight="1" x14ac:dyDescent="0.3">
      <c r="A141" s="948" t="s">
        <v>4484</v>
      </c>
      <c r="B141" s="934">
        <v>10</v>
      </c>
      <c r="C141" s="935">
        <v>31.1</v>
      </c>
      <c r="D141" s="923">
        <v>28.3</v>
      </c>
      <c r="E141" s="936"/>
      <c r="F141" s="937"/>
      <c r="G141" s="924"/>
      <c r="H141" s="938">
        <v>2</v>
      </c>
      <c r="I141" s="937">
        <v>6.22</v>
      </c>
      <c r="J141" s="925">
        <v>26</v>
      </c>
      <c r="K141" s="939">
        <v>3.11</v>
      </c>
      <c r="L141" s="938">
        <v>4</v>
      </c>
      <c r="M141" s="938">
        <v>39</v>
      </c>
      <c r="N141" s="940">
        <v>13</v>
      </c>
      <c r="O141" s="938" t="s">
        <v>4227</v>
      </c>
      <c r="P141" s="941" t="s">
        <v>4483</v>
      </c>
      <c r="Q141" s="942">
        <f t="shared" si="6"/>
        <v>-8</v>
      </c>
      <c r="R141" s="980">
        <f t="shared" si="6"/>
        <v>-24.880000000000003</v>
      </c>
      <c r="S141" s="942">
        <f t="shared" si="7"/>
        <v>2</v>
      </c>
      <c r="T141" s="980">
        <f t="shared" si="8"/>
        <v>6.22</v>
      </c>
      <c r="U141" s="989">
        <v>26</v>
      </c>
      <c r="V141" s="943">
        <v>52</v>
      </c>
      <c r="W141" s="943">
        <v>26</v>
      </c>
      <c r="X141" s="987">
        <v>2</v>
      </c>
      <c r="Y141" s="985">
        <v>26</v>
      </c>
    </row>
    <row r="142" spans="1:25" ht="14.4" customHeight="1" x14ac:dyDescent="0.3">
      <c r="A142" s="948" t="s">
        <v>4485</v>
      </c>
      <c r="B142" s="934"/>
      <c r="C142" s="935"/>
      <c r="D142" s="923"/>
      <c r="E142" s="936">
        <v>3</v>
      </c>
      <c r="F142" s="937">
        <v>11.14</v>
      </c>
      <c r="G142" s="924">
        <v>29.3</v>
      </c>
      <c r="H142" s="938"/>
      <c r="I142" s="937"/>
      <c r="J142" s="924"/>
      <c r="K142" s="939">
        <v>3.71</v>
      </c>
      <c r="L142" s="938">
        <v>5</v>
      </c>
      <c r="M142" s="938">
        <v>45</v>
      </c>
      <c r="N142" s="940">
        <v>15</v>
      </c>
      <c r="O142" s="938" t="s">
        <v>4227</v>
      </c>
      <c r="P142" s="941" t="s">
        <v>4483</v>
      </c>
      <c r="Q142" s="942">
        <f t="shared" si="6"/>
        <v>0</v>
      </c>
      <c r="R142" s="980">
        <f t="shared" si="6"/>
        <v>0</v>
      </c>
      <c r="S142" s="942">
        <f t="shared" si="7"/>
        <v>-3</v>
      </c>
      <c r="T142" s="980">
        <f t="shared" si="8"/>
        <v>-11.14</v>
      </c>
      <c r="U142" s="989" t="s">
        <v>567</v>
      </c>
      <c r="V142" s="943" t="s">
        <v>567</v>
      </c>
      <c r="W142" s="943" t="s">
        <v>567</v>
      </c>
      <c r="X142" s="987" t="s">
        <v>567</v>
      </c>
      <c r="Y142" s="985"/>
    </row>
    <row r="143" spans="1:25" ht="14.4" customHeight="1" x14ac:dyDescent="0.3">
      <c r="A143" s="947" t="s">
        <v>4486</v>
      </c>
      <c r="B143" s="920">
        <v>8</v>
      </c>
      <c r="C143" s="921">
        <v>19.03</v>
      </c>
      <c r="D143" s="922">
        <v>23</v>
      </c>
      <c r="E143" s="932">
        <v>2</v>
      </c>
      <c r="F143" s="915">
        <v>4.76</v>
      </c>
      <c r="G143" s="916">
        <v>20.5</v>
      </c>
      <c r="H143" s="914">
        <v>4</v>
      </c>
      <c r="I143" s="915">
        <v>9.51</v>
      </c>
      <c r="J143" s="927">
        <v>25.5</v>
      </c>
      <c r="K143" s="917">
        <v>2.38</v>
      </c>
      <c r="L143" s="914">
        <v>4</v>
      </c>
      <c r="M143" s="914">
        <v>33</v>
      </c>
      <c r="N143" s="918">
        <v>11</v>
      </c>
      <c r="O143" s="914" t="s">
        <v>4227</v>
      </c>
      <c r="P143" s="931" t="s">
        <v>4487</v>
      </c>
      <c r="Q143" s="919">
        <f t="shared" si="6"/>
        <v>-4</v>
      </c>
      <c r="R143" s="979">
        <f t="shared" si="6"/>
        <v>-9.5200000000000014</v>
      </c>
      <c r="S143" s="919">
        <f t="shared" si="7"/>
        <v>2</v>
      </c>
      <c r="T143" s="979">
        <f t="shared" si="8"/>
        <v>4.75</v>
      </c>
      <c r="U143" s="988">
        <v>44</v>
      </c>
      <c r="V143" s="928">
        <v>102</v>
      </c>
      <c r="W143" s="928">
        <v>58</v>
      </c>
      <c r="X143" s="986">
        <v>2.3181818181818183</v>
      </c>
      <c r="Y143" s="984">
        <v>58</v>
      </c>
    </row>
    <row r="144" spans="1:25" ht="14.4" customHeight="1" x14ac:dyDescent="0.3">
      <c r="A144" s="948" t="s">
        <v>4488</v>
      </c>
      <c r="B144" s="934">
        <v>17</v>
      </c>
      <c r="C144" s="935">
        <v>47.16</v>
      </c>
      <c r="D144" s="923">
        <v>25.3</v>
      </c>
      <c r="E144" s="936">
        <v>15</v>
      </c>
      <c r="F144" s="937">
        <v>42.66</v>
      </c>
      <c r="G144" s="924">
        <v>29</v>
      </c>
      <c r="H144" s="938">
        <v>11</v>
      </c>
      <c r="I144" s="937">
        <v>32.4</v>
      </c>
      <c r="J144" s="925">
        <v>29.4</v>
      </c>
      <c r="K144" s="939">
        <v>2.76</v>
      </c>
      <c r="L144" s="938">
        <v>4</v>
      </c>
      <c r="M144" s="938">
        <v>39</v>
      </c>
      <c r="N144" s="940">
        <v>13</v>
      </c>
      <c r="O144" s="938" t="s">
        <v>4227</v>
      </c>
      <c r="P144" s="941" t="s">
        <v>4487</v>
      </c>
      <c r="Q144" s="942">
        <f t="shared" si="6"/>
        <v>-6</v>
      </c>
      <c r="R144" s="980">
        <f t="shared" si="6"/>
        <v>-14.759999999999998</v>
      </c>
      <c r="S144" s="942">
        <f t="shared" si="7"/>
        <v>-4</v>
      </c>
      <c r="T144" s="980">
        <f t="shared" si="8"/>
        <v>-10.259999999999998</v>
      </c>
      <c r="U144" s="989">
        <v>143</v>
      </c>
      <c r="V144" s="943">
        <v>323.39999999999998</v>
      </c>
      <c r="W144" s="943">
        <v>180.39999999999998</v>
      </c>
      <c r="X144" s="987">
        <v>2.2615384615384615</v>
      </c>
      <c r="Y144" s="985">
        <v>180</v>
      </c>
    </row>
    <row r="145" spans="1:25" ht="14.4" customHeight="1" x14ac:dyDescent="0.3">
      <c r="A145" s="948" t="s">
        <v>4489</v>
      </c>
      <c r="B145" s="934">
        <v>2</v>
      </c>
      <c r="C145" s="935">
        <v>7.41</v>
      </c>
      <c r="D145" s="923">
        <v>37.5</v>
      </c>
      <c r="E145" s="936">
        <v>9</v>
      </c>
      <c r="F145" s="937">
        <v>36.229999999999997</v>
      </c>
      <c r="G145" s="924">
        <v>30.7</v>
      </c>
      <c r="H145" s="938">
        <v>4</v>
      </c>
      <c r="I145" s="937">
        <v>16.489999999999998</v>
      </c>
      <c r="J145" s="925">
        <v>30.5</v>
      </c>
      <c r="K145" s="939">
        <v>3.7</v>
      </c>
      <c r="L145" s="938">
        <v>6</v>
      </c>
      <c r="M145" s="938">
        <v>51</v>
      </c>
      <c r="N145" s="940">
        <v>17</v>
      </c>
      <c r="O145" s="938" t="s">
        <v>4227</v>
      </c>
      <c r="P145" s="941" t="s">
        <v>4487</v>
      </c>
      <c r="Q145" s="942">
        <f t="shared" si="6"/>
        <v>2</v>
      </c>
      <c r="R145" s="980">
        <f t="shared" si="6"/>
        <v>9.0799999999999983</v>
      </c>
      <c r="S145" s="942">
        <f t="shared" si="7"/>
        <v>-5</v>
      </c>
      <c r="T145" s="980">
        <f t="shared" si="8"/>
        <v>-19.739999999999998</v>
      </c>
      <c r="U145" s="989">
        <v>68</v>
      </c>
      <c r="V145" s="943">
        <v>122</v>
      </c>
      <c r="W145" s="943">
        <v>54</v>
      </c>
      <c r="X145" s="987">
        <v>1.7941176470588236</v>
      </c>
      <c r="Y145" s="985">
        <v>54</v>
      </c>
    </row>
    <row r="146" spans="1:25" ht="14.4" customHeight="1" x14ac:dyDescent="0.3">
      <c r="A146" s="947" t="s">
        <v>4490</v>
      </c>
      <c r="B146" s="920">
        <v>5</v>
      </c>
      <c r="C146" s="921">
        <v>8.31</v>
      </c>
      <c r="D146" s="922">
        <v>22.2</v>
      </c>
      <c r="E146" s="932">
        <v>2</v>
      </c>
      <c r="F146" s="915">
        <v>6.84</v>
      </c>
      <c r="G146" s="916">
        <v>37.5</v>
      </c>
      <c r="H146" s="914">
        <v>1</v>
      </c>
      <c r="I146" s="915">
        <v>1.61</v>
      </c>
      <c r="J146" s="927">
        <v>22</v>
      </c>
      <c r="K146" s="917">
        <v>1.22</v>
      </c>
      <c r="L146" s="914">
        <v>2</v>
      </c>
      <c r="M146" s="914">
        <v>18</v>
      </c>
      <c r="N146" s="918">
        <v>6</v>
      </c>
      <c r="O146" s="914" t="s">
        <v>4227</v>
      </c>
      <c r="P146" s="931" t="s">
        <v>4491</v>
      </c>
      <c r="Q146" s="919">
        <f t="shared" si="6"/>
        <v>-4</v>
      </c>
      <c r="R146" s="979">
        <f t="shared" si="6"/>
        <v>-6.7</v>
      </c>
      <c r="S146" s="919">
        <f t="shared" si="7"/>
        <v>-1</v>
      </c>
      <c r="T146" s="979">
        <f t="shared" si="8"/>
        <v>-5.2299999999999995</v>
      </c>
      <c r="U146" s="988">
        <v>6</v>
      </c>
      <c r="V146" s="928">
        <v>22</v>
      </c>
      <c r="W146" s="928">
        <v>16</v>
      </c>
      <c r="X146" s="986">
        <v>3.6666666666666665</v>
      </c>
      <c r="Y146" s="984">
        <v>16</v>
      </c>
    </row>
    <row r="147" spans="1:25" ht="14.4" customHeight="1" x14ac:dyDescent="0.3">
      <c r="A147" s="948" t="s">
        <v>4492</v>
      </c>
      <c r="B147" s="934">
        <v>2</v>
      </c>
      <c r="C147" s="935">
        <v>4.74</v>
      </c>
      <c r="D147" s="923">
        <v>30</v>
      </c>
      <c r="E147" s="936"/>
      <c r="F147" s="937"/>
      <c r="G147" s="924"/>
      <c r="H147" s="938"/>
      <c r="I147" s="937"/>
      <c r="J147" s="924"/>
      <c r="K147" s="939">
        <v>2.37</v>
      </c>
      <c r="L147" s="938">
        <v>4</v>
      </c>
      <c r="M147" s="938">
        <v>39</v>
      </c>
      <c r="N147" s="940">
        <v>13</v>
      </c>
      <c r="O147" s="938" t="s">
        <v>4227</v>
      </c>
      <c r="P147" s="941" t="s">
        <v>4491</v>
      </c>
      <c r="Q147" s="942">
        <f t="shared" si="6"/>
        <v>-2</v>
      </c>
      <c r="R147" s="980">
        <f t="shared" si="6"/>
        <v>-4.74</v>
      </c>
      <c r="S147" s="942">
        <f t="shared" si="7"/>
        <v>0</v>
      </c>
      <c r="T147" s="980">
        <f t="shared" si="8"/>
        <v>0</v>
      </c>
      <c r="U147" s="989" t="s">
        <v>567</v>
      </c>
      <c r="V147" s="943" t="s">
        <v>567</v>
      </c>
      <c r="W147" s="943" t="s">
        <v>567</v>
      </c>
      <c r="X147" s="987" t="s">
        <v>567</v>
      </c>
      <c r="Y147" s="985"/>
    </row>
    <row r="148" spans="1:25" ht="14.4" customHeight="1" x14ac:dyDescent="0.3">
      <c r="A148" s="947" t="s">
        <v>4493</v>
      </c>
      <c r="B148" s="928"/>
      <c r="C148" s="929"/>
      <c r="D148" s="930"/>
      <c r="E148" s="932"/>
      <c r="F148" s="915"/>
      <c r="G148" s="916"/>
      <c r="H148" s="911">
        <v>1</v>
      </c>
      <c r="I148" s="912">
        <v>2.44</v>
      </c>
      <c r="J148" s="927">
        <v>36</v>
      </c>
      <c r="K148" s="917">
        <v>0.47</v>
      </c>
      <c r="L148" s="914">
        <v>1</v>
      </c>
      <c r="M148" s="914">
        <v>12</v>
      </c>
      <c r="N148" s="918">
        <v>4</v>
      </c>
      <c r="O148" s="914" t="s">
        <v>4227</v>
      </c>
      <c r="P148" s="931" t="s">
        <v>4494</v>
      </c>
      <c r="Q148" s="919">
        <f t="shared" si="6"/>
        <v>1</v>
      </c>
      <c r="R148" s="979">
        <f t="shared" si="6"/>
        <v>2.44</v>
      </c>
      <c r="S148" s="919">
        <f t="shared" si="7"/>
        <v>1</v>
      </c>
      <c r="T148" s="979">
        <f t="shared" si="8"/>
        <v>2.44</v>
      </c>
      <c r="U148" s="988">
        <v>4</v>
      </c>
      <c r="V148" s="928">
        <v>36</v>
      </c>
      <c r="W148" s="928">
        <v>32</v>
      </c>
      <c r="X148" s="986">
        <v>9</v>
      </c>
      <c r="Y148" s="984">
        <v>32</v>
      </c>
    </row>
    <row r="149" spans="1:25" ht="14.4" customHeight="1" x14ac:dyDescent="0.3">
      <c r="A149" s="947" t="s">
        <v>4495</v>
      </c>
      <c r="B149" s="920">
        <v>1</v>
      </c>
      <c r="C149" s="921">
        <v>3.69</v>
      </c>
      <c r="D149" s="922">
        <v>40</v>
      </c>
      <c r="E149" s="932"/>
      <c r="F149" s="915"/>
      <c r="G149" s="916"/>
      <c r="H149" s="914"/>
      <c r="I149" s="915"/>
      <c r="J149" s="916"/>
      <c r="K149" s="917">
        <v>0.74</v>
      </c>
      <c r="L149" s="914">
        <v>1</v>
      </c>
      <c r="M149" s="914">
        <v>12</v>
      </c>
      <c r="N149" s="918">
        <v>4</v>
      </c>
      <c r="O149" s="914" t="s">
        <v>4227</v>
      </c>
      <c r="P149" s="931" t="s">
        <v>4496</v>
      </c>
      <c r="Q149" s="919">
        <f t="shared" si="6"/>
        <v>-1</v>
      </c>
      <c r="R149" s="979">
        <f t="shared" si="6"/>
        <v>-3.69</v>
      </c>
      <c r="S149" s="919">
        <f t="shared" si="7"/>
        <v>0</v>
      </c>
      <c r="T149" s="979">
        <f t="shared" si="8"/>
        <v>0</v>
      </c>
      <c r="U149" s="988" t="s">
        <v>567</v>
      </c>
      <c r="V149" s="928" t="s">
        <v>567</v>
      </c>
      <c r="W149" s="928" t="s">
        <v>567</v>
      </c>
      <c r="X149" s="986" t="s">
        <v>567</v>
      </c>
      <c r="Y149" s="984"/>
    </row>
    <row r="150" spans="1:25" ht="14.4" customHeight="1" x14ac:dyDescent="0.3">
      <c r="A150" s="948" t="s">
        <v>4497</v>
      </c>
      <c r="B150" s="934">
        <v>1</v>
      </c>
      <c r="C150" s="935">
        <v>5.2</v>
      </c>
      <c r="D150" s="923">
        <v>61</v>
      </c>
      <c r="E150" s="936"/>
      <c r="F150" s="937"/>
      <c r="G150" s="924"/>
      <c r="H150" s="938"/>
      <c r="I150" s="937"/>
      <c r="J150" s="924"/>
      <c r="K150" s="939">
        <v>2.64</v>
      </c>
      <c r="L150" s="938">
        <v>5</v>
      </c>
      <c r="M150" s="938">
        <v>42</v>
      </c>
      <c r="N150" s="940">
        <v>14</v>
      </c>
      <c r="O150" s="938" t="s">
        <v>4227</v>
      </c>
      <c r="P150" s="941" t="s">
        <v>4498</v>
      </c>
      <c r="Q150" s="942">
        <f t="shared" si="6"/>
        <v>-1</v>
      </c>
      <c r="R150" s="980">
        <f t="shared" si="6"/>
        <v>-5.2</v>
      </c>
      <c r="S150" s="942">
        <f t="shared" si="7"/>
        <v>0</v>
      </c>
      <c r="T150" s="980">
        <f t="shared" si="8"/>
        <v>0</v>
      </c>
      <c r="U150" s="989" t="s">
        <v>567</v>
      </c>
      <c r="V150" s="943" t="s">
        <v>567</v>
      </c>
      <c r="W150" s="943" t="s">
        <v>567</v>
      </c>
      <c r="X150" s="987" t="s">
        <v>567</v>
      </c>
      <c r="Y150" s="985"/>
    </row>
    <row r="151" spans="1:25" ht="14.4" customHeight="1" x14ac:dyDescent="0.3">
      <c r="A151" s="947" t="s">
        <v>4499</v>
      </c>
      <c r="B151" s="928"/>
      <c r="C151" s="929"/>
      <c r="D151" s="930"/>
      <c r="E151" s="932"/>
      <c r="F151" s="915"/>
      <c r="G151" s="916"/>
      <c r="H151" s="911">
        <v>1</v>
      </c>
      <c r="I151" s="912">
        <v>1.98</v>
      </c>
      <c r="J151" s="927">
        <v>28</v>
      </c>
      <c r="K151" s="917">
        <v>0.62</v>
      </c>
      <c r="L151" s="914">
        <v>1</v>
      </c>
      <c r="M151" s="914">
        <v>12</v>
      </c>
      <c r="N151" s="918">
        <v>4</v>
      </c>
      <c r="O151" s="914" t="s">
        <v>4227</v>
      </c>
      <c r="P151" s="931" t="s">
        <v>4500</v>
      </c>
      <c r="Q151" s="919">
        <f t="shared" si="6"/>
        <v>1</v>
      </c>
      <c r="R151" s="979">
        <f t="shared" si="6"/>
        <v>1.98</v>
      </c>
      <c r="S151" s="919">
        <f t="shared" si="7"/>
        <v>1</v>
      </c>
      <c r="T151" s="979">
        <f t="shared" si="8"/>
        <v>1.98</v>
      </c>
      <c r="U151" s="988">
        <v>4</v>
      </c>
      <c r="V151" s="928">
        <v>28</v>
      </c>
      <c r="W151" s="928">
        <v>24</v>
      </c>
      <c r="X151" s="986">
        <v>7</v>
      </c>
      <c r="Y151" s="984">
        <v>24</v>
      </c>
    </row>
    <row r="152" spans="1:25" ht="14.4" customHeight="1" x14ac:dyDescent="0.3">
      <c r="A152" s="947" t="s">
        <v>4501</v>
      </c>
      <c r="B152" s="920"/>
      <c r="C152" s="921"/>
      <c r="D152" s="922"/>
      <c r="E152" s="932"/>
      <c r="F152" s="915"/>
      <c r="G152" s="916"/>
      <c r="H152" s="914">
        <v>1</v>
      </c>
      <c r="I152" s="915">
        <v>2.79</v>
      </c>
      <c r="J152" s="927">
        <v>24</v>
      </c>
      <c r="K152" s="917">
        <v>0.89</v>
      </c>
      <c r="L152" s="914">
        <v>1</v>
      </c>
      <c r="M152" s="914">
        <v>12</v>
      </c>
      <c r="N152" s="918">
        <v>4</v>
      </c>
      <c r="O152" s="914" t="s">
        <v>4227</v>
      </c>
      <c r="P152" s="931" t="s">
        <v>4502</v>
      </c>
      <c r="Q152" s="919">
        <f t="shared" si="6"/>
        <v>1</v>
      </c>
      <c r="R152" s="979">
        <f t="shared" si="6"/>
        <v>2.79</v>
      </c>
      <c r="S152" s="919">
        <f t="shared" si="7"/>
        <v>1</v>
      </c>
      <c r="T152" s="979">
        <f t="shared" si="8"/>
        <v>2.79</v>
      </c>
      <c r="U152" s="988">
        <v>4</v>
      </c>
      <c r="V152" s="928">
        <v>24</v>
      </c>
      <c r="W152" s="928">
        <v>20</v>
      </c>
      <c r="X152" s="986">
        <v>6</v>
      </c>
      <c r="Y152" s="984">
        <v>20</v>
      </c>
    </row>
    <row r="153" spans="1:25" ht="14.4" customHeight="1" x14ac:dyDescent="0.3">
      <c r="A153" s="948" t="s">
        <v>4503</v>
      </c>
      <c r="B153" s="934">
        <v>2</v>
      </c>
      <c r="C153" s="935">
        <v>4.46</v>
      </c>
      <c r="D153" s="923">
        <v>28.5</v>
      </c>
      <c r="E153" s="936"/>
      <c r="F153" s="937"/>
      <c r="G153" s="924"/>
      <c r="H153" s="938"/>
      <c r="I153" s="937"/>
      <c r="J153" s="924"/>
      <c r="K153" s="939">
        <v>1.37</v>
      </c>
      <c r="L153" s="938">
        <v>2</v>
      </c>
      <c r="M153" s="938">
        <v>21</v>
      </c>
      <c r="N153" s="940">
        <v>7</v>
      </c>
      <c r="O153" s="938" t="s">
        <v>4227</v>
      </c>
      <c r="P153" s="941" t="s">
        <v>4504</v>
      </c>
      <c r="Q153" s="942">
        <f t="shared" si="6"/>
        <v>-2</v>
      </c>
      <c r="R153" s="980">
        <f t="shared" si="6"/>
        <v>-4.46</v>
      </c>
      <c r="S153" s="942">
        <f t="shared" si="7"/>
        <v>0</v>
      </c>
      <c r="T153" s="980">
        <f t="shared" si="8"/>
        <v>0</v>
      </c>
      <c r="U153" s="989" t="s">
        <v>567</v>
      </c>
      <c r="V153" s="943" t="s">
        <v>567</v>
      </c>
      <c r="W153" s="943" t="s">
        <v>567</v>
      </c>
      <c r="X153" s="987" t="s">
        <v>567</v>
      </c>
      <c r="Y153" s="985"/>
    </row>
    <row r="154" spans="1:25" ht="14.4" customHeight="1" x14ac:dyDescent="0.3">
      <c r="A154" s="948" t="s">
        <v>4505</v>
      </c>
      <c r="B154" s="934">
        <v>1</v>
      </c>
      <c r="C154" s="935">
        <v>1.76</v>
      </c>
      <c r="D154" s="923">
        <v>26</v>
      </c>
      <c r="E154" s="936"/>
      <c r="F154" s="937"/>
      <c r="G154" s="924"/>
      <c r="H154" s="938"/>
      <c r="I154" s="937"/>
      <c r="J154" s="924"/>
      <c r="K154" s="939">
        <v>1.76</v>
      </c>
      <c r="L154" s="938">
        <v>3</v>
      </c>
      <c r="M154" s="938">
        <v>27</v>
      </c>
      <c r="N154" s="940">
        <v>9</v>
      </c>
      <c r="O154" s="938" t="s">
        <v>4227</v>
      </c>
      <c r="P154" s="941" t="s">
        <v>4506</v>
      </c>
      <c r="Q154" s="942">
        <f t="shared" si="6"/>
        <v>-1</v>
      </c>
      <c r="R154" s="980">
        <f t="shared" si="6"/>
        <v>-1.76</v>
      </c>
      <c r="S154" s="942">
        <f t="shared" si="7"/>
        <v>0</v>
      </c>
      <c r="T154" s="980">
        <f t="shared" si="8"/>
        <v>0</v>
      </c>
      <c r="U154" s="989" t="s">
        <v>567</v>
      </c>
      <c r="V154" s="943" t="s">
        <v>567</v>
      </c>
      <c r="W154" s="943" t="s">
        <v>567</v>
      </c>
      <c r="X154" s="987" t="s">
        <v>567</v>
      </c>
      <c r="Y154" s="985"/>
    </row>
    <row r="155" spans="1:25" ht="14.4" customHeight="1" x14ac:dyDescent="0.3">
      <c r="A155" s="947" t="s">
        <v>4507</v>
      </c>
      <c r="B155" s="920">
        <v>1</v>
      </c>
      <c r="C155" s="921">
        <v>1.33</v>
      </c>
      <c r="D155" s="922">
        <v>28</v>
      </c>
      <c r="E155" s="932"/>
      <c r="F155" s="915"/>
      <c r="G155" s="916"/>
      <c r="H155" s="914"/>
      <c r="I155" s="915"/>
      <c r="J155" s="916"/>
      <c r="K155" s="917">
        <v>1.25</v>
      </c>
      <c r="L155" s="914">
        <v>3</v>
      </c>
      <c r="M155" s="914">
        <v>27</v>
      </c>
      <c r="N155" s="918">
        <v>9</v>
      </c>
      <c r="O155" s="914" t="s">
        <v>4227</v>
      </c>
      <c r="P155" s="931" t="s">
        <v>4508</v>
      </c>
      <c r="Q155" s="919">
        <f t="shared" si="6"/>
        <v>-1</v>
      </c>
      <c r="R155" s="979">
        <f t="shared" si="6"/>
        <v>-1.33</v>
      </c>
      <c r="S155" s="919">
        <f t="shared" si="7"/>
        <v>0</v>
      </c>
      <c r="T155" s="979">
        <f t="shared" si="8"/>
        <v>0</v>
      </c>
      <c r="U155" s="988" t="s">
        <v>567</v>
      </c>
      <c r="V155" s="928" t="s">
        <v>567</v>
      </c>
      <c r="W155" s="928" t="s">
        <v>567</v>
      </c>
      <c r="X155" s="986" t="s">
        <v>567</v>
      </c>
      <c r="Y155" s="984"/>
    </row>
    <row r="156" spans="1:25" ht="14.4" customHeight="1" x14ac:dyDescent="0.3">
      <c r="A156" s="947" t="s">
        <v>4509</v>
      </c>
      <c r="B156" s="920">
        <v>1</v>
      </c>
      <c r="C156" s="921">
        <v>3.86</v>
      </c>
      <c r="D156" s="922">
        <v>37</v>
      </c>
      <c r="E156" s="932"/>
      <c r="F156" s="915"/>
      <c r="G156" s="916"/>
      <c r="H156" s="914"/>
      <c r="I156" s="915"/>
      <c r="J156" s="916"/>
      <c r="K156" s="917">
        <v>3.48</v>
      </c>
      <c r="L156" s="914">
        <v>4</v>
      </c>
      <c r="M156" s="914">
        <v>33</v>
      </c>
      <c r="N156" s="918">
        <v>11</v>
      </c>
      <c r="O156" s="914" t="s">
        <v>4227</v>
      </c>
      <c r="P156" s="931" t="s">
        <v>4510</v>
      </c>
      <c r="Q156" s="919">
        <f t="shared" si="6"/>
        <v>-1</v>
      </c>
      <c r="R156" s="979">
        <f t="shared" si="6"/>
        <v>-3.86</v>
      </c>
      <c r="S156" s="919">
        <f t="shared" si="7"/>
        <v>0</v>
      </c>
      <c r="T156" s="979">
        <f t="shared" si="8"/>
        <v>0</v>
      </c>
      <c r="U156" s="988" t="s">
        <v>567</v>
      </c>
      <c r="V156" s="928" t="s">
        <v>567</v>
      </c>
      <c r="W156" s="928" t="s">
        <v>567</v>
      </c>
      <c r="X156" s="986" t="s">
        <v>567</v>
      </c>
      <c r="Y156" s="984"/>
    </row>
    <row r="157" spans="1:25" ht="14.4" customHeight="1" x14ac:dyDescent="0.3">
      <c r="A157" s="947" t="s">
        <v>4511</v>
      </c>
      <c r="B157" s="928"/>
      <c r="C157" s="929"/>
      <c r="D157" s="930"/>
      <c r="E157" s="932">
        <v>1</v>
      </c>
      <c r="F157" s="915">
        <v>2.58</v>
      </c>
      <c r="G157" s="916">
        <v>34</v>
      </c>
      <c r="H157" s="911">
        <v>1</v>
      </c>
      <c r="I157" s="912">
        <v>4.84</v>
      </c>
      <c r="J157" s="927">
        <v>56</v>
      </c>
      <c r="K157" s="917">
        <v>0.62</v>
      </c>
      <c r="L157" s="914">
        <v>1</v>
      </c>
      <c r="M157" s="914">
        <v>12</v>
      </c>
      <c r="N157" s="918">
        <v>4</v>
      </c>
      <c r="O157" s="914" t="s">
        <v>4227</v>
      </c>
      <c r="P157" s="931" t="s">
        <v>4512</v>
      </c>
      <c r="Q157" s="919">
        <f t="shared" si="6"/>
        <v>1</v>
      </c>
      <c r="R157" s="979">
        <f t="shared" si="6"/>
        <v>4.84</v>
      </c>
      <c r="S157" s="919">
        <f t="shared" si="7"/>
        <v>0</v>
      </c>
      <c r="T157" s="979">
        <f t="shared" si="8"/>
        <v>2.2599999999999998</v>
      </c>
      <c r="U157" s="988">
        <v>4</v>
      </c>
      <c r="V157" s="928">
        <v>56</v>
      </c>
      <c r="W157" s="928">
        <v>52</v>
      </c>
      <c r="X157" s="986">
        <v>14</v>
      </c>
      <c r="Y157" s="984">
        <v>52</v>
      </c>
    </row>
    <row r="158" spans="1:25" ht="14.4" customHeight="1" x14ac:dyDescent="0.3">
      <c r="A158" s="947" t="s">
        <v>4513</v>
      </c>
      <c r="B158" s="928">
        <v>2</v>
      </c>
      <c r="C158" s="929">
        <v>2.15</v>
      </c>
      <c r="D158" s="930">
        <v>35</v>
      </c>
      <c r="E158" s="911">
        <v>2</v>
      </c>
      <c r="F158" s="912">
        <v>0.99</v>
      </c>
      <c r="G158" s="913">
        <v>17</v>
      </c>
      <c r="H158" s="914">
        <v>1</v>
      </c>
      <c r="I158" s="915">
        <v>0.99</v>
      </c>
      <c r="J158" s="927">
        <v>33</v>
      </c>
      <c r="K158" s="917">
        <v>0.49</v>
      </c>
      <c r="L158" s="914">
        <v>2</v>
      </c>
      <c r="M158" s="914">
        <v>21</v>
      </c>
      <c r="N158" s="918">
        <v>7</v>
      </c>
      <c r="O158" s="914" t="s">
        <v>4227</v>
      </c>
      <c r="P158" s="931" t="s">
        <v>4514</v>
      </c>
      <c r="Q158" s="919">
        <f t="shared" si="6"/>
        <v>-1</v>
      </c>
      <c r="R158" s="979">
        <f t="shared" si="6"/>
        <v>-1.1599999999999999</v>
      </c>
      <c r="S158" s="919">
        <f t="shared" si="7"/>
        <v>-1</v>
      </c>
      <c r="T158" s="979">
        <f t="shared" si="8"/>
        <v>0</v>
      </c>
      <c r="U158" s="988">
        <v>7</v>
      </c>
      <c r="V158" s="928">
        <v>33</v>
      </c>
      <c r="W158" s="928">
        <v>26</v>
      </c>
      <c r="X158" s="986">
        <v>4.7142857142857144</v>
      </c>
      <c r="Y158" s="984">
        <v>26</v>
      </c>
    </row>
    <row r="159" spans="1:25" ht="14.4" customHeight="1" x14ac:dyDescent="0.3">
      <c r="A159" s="948" t="s">
        <v>4515</v>
      </c>
      <c r="B159" s="943">
        <v>1</v>
      </c>
      <c r="C159" s="944">
        <v>0.61</v>
      </c>
      <c r="D159" s="933">
        <v>20</v>
      </c>
      <c r="E159" s="945">
        <v>4</v>
      </c>
      <c r="F159" s="946">
        <v>3.72</v>
      </c>
      <c r="G159" s="926">
        <v>30.5</v>
      </c>
      <c r="H159" s="938">
        <v>4</v>
      </c>
      <c r="I159" s="937">
        <v>4.71</v>
      </c>
      <c r="J159" s="925">
        <v>37</v>
      </c>
      <c r="K159" s="939">
        <v>0.61</v>
      </c>
      <c r="L159" s="938">
        <v>3</v>
      </c>
      <c r="M159" s="938">
        <v>24</v>
      </c>
      <c r="N159" s="940">
        <v>8</v>
      </c>
      <c r="O159" s="938" t="s">
        <v>4227</v>
      </c>
      <c r="P159" s="941" t="s">
        <v>4516</v>
      </c>
      <c r="Q159" s="942">
        <f t="shared" si="6"/>
        <v>3</v>
      </c>
      <c r="R159" s="980">
        <f t="shared" si="6"/>
        <v>4.0999999999999996</v>
      </c>
      <c r="S159" s="942">
        <f t="shared" si="7"/>
        <v>0</v>
      </c>
      <c r="T159" s="980">
        <f t="shared" si="8"/>
        <v>0.98999999999999977</v>
      </c>
      <c r="U159" s="989">
        <v>32</v>
      </c>
      <c r="V159" s="943">
        <v>148</v>
      </c>
      <c r="W159" s="943">
        <v>116</v>
      </c>
      <c r="X159" s="987">
        <v>4.625</v>
      </c>
      <c r="Y159" s="985">
        <v>116</v>
      </c>
    </row>
    <row r="160" spans="1:25" ht="14.4" customHeight="1" x14ac:dyDescent="0.3">
      <c r="A160" s="948" t="s">
        <v>4517</v>
      </c>
      <c r="B160" s="943"/>
      <c r="C160" s="944"/>
      <c r="D160" s="933"/>
      <c r="E160" s="945">
        <v>1</v>
      </c>
      <c r="F160" s="946">
        <v>2.6</v>
      </c>
      <c r="G160" s="926">
        <v>56</v>
      </c>
      <c r="H160" s="938"/>
      <c r="I160" s="937"/>
      <c r="J160" s="924"/>
      <c r="K160" s="939">
        <v>1.19</v>
      </c>
      <c r="L160" s="938">
        <v>4</v>
      </c>
      <c r="M160" s="938">
        <v>33</v>
      </c>
      <c r="N160" s="940">
        <v>11</v>
      </c>
      <c r="O160" s="938" t="s">
        <v>4227</v>
      </c>
      <c r="P160" s="941" t="s">
        <v>4518</v>
      </c>
      <c r="Q160" s="942">
        <f t="shared" si="6"/>
        <v>0</v>
      </c>
      <c r="R160" s="980">
        <f t="shared" si="6"/>
        <v>0</v>
      </c>
      <c r="S160" s="942">
        <f t="shared" si="7"/>
        <v>-1</v>
      </c>
      <c r="T160" s="980">
        <f t="shared" si="8"/>
        <v>-2.6</v>
      </c>
      <c r="U160" s="989" t="s">
        <v>567</v>
      </c>
      <c r="V160" s="943" t="s">
        <v>567</v>
      </c>
      <c r="W160" s="943" t="s">
        <v>567</v>
      </c>
      <c r="X160" s="987" t="s">
        <v>567</v>
      </c>
      <c r="Y160" s="985"/>
    </row>
    <row r="161" spans="1:25" ht="14.4" customHeight="1" x14ac:dyDescent="0.3">
      <c r="A161" s="947" t="s">
        <v>4519</v>
      </c>
      <c r="B161" s="928"/>
      <c r="C161" s="929"/>
      <c r="D161" s="930"/>
      <c r="E161" s="932">
        <v>2</v>
      </c>
      <c r="F161" s="915">
        <v>1.61</v>
      </c>
      <c r="G161" s="916">
        <v>29</v>
      </c>
      <c r="H161" s="911"/>
      <c r="I161" s="912"/>
      <c r="J161" s="913"/>
      <c r="K161" s="917">
        <v>0.47</v>
      </c>
      <c r="L161" s="914">
        <v>2</v>
      </c>
      <c r="M161" s="914">
        <v>21</v>
      </c>
      <c r="N161" s="918">
        <v>7</v>
      </c>
      <c r="O161" s="914" t="s">
        <v>4227</v>
      </c>
      <c r="P161" s="931" t="s">
        <v>4520</v>
      </c>
      <c r="Q161" s="919">
        <f t="shared" si="6"/>
        <v>0</v>
      </c>
      <c r="R161" s="979">
        <f t="shared" si="6"/>
        <v>0</v>
      </c>
      <c r="S161" s="919">
        <f t="shared" si="7"/>
        <v>-2</v>
      </c>
      <c r="T161" s="979">
        <f t="shared" si="8"/>
        <v>-1.61</v>
      </c>
      <c r="U161" s="988" t="s">
        <v>567</v>
      </c>
      <c r="V161" s="928" t="s">
        <v>567</v>
      </c>
      <c r="W161" s="928" t="s">
        <v>567</v>
      </c>
      <c r="X161" s="986" t="s">
        <v>567</v>
      </c>
      <c r="Y161" s="984"/>
    </row>
    <row r="162" spans="1:25" ht="14.4" customHeight="1" x14ac:dyDescent="0.3">
      <c r="A162" s="948" t="s">
        <v>4521</v>
      </c>
      <c r="B162" s="943">
        <v>3</v>
      </c>
      <c r="C162" s="944">
        <v>3.15</v>
      </c>
      <c r="D162" s="933">
        <v>30.3</v>
      </c>
      <c r="E162" s="936">
        <v>1</v>
      </c>
      <c r="F162" s="937">
        <v>0.81</v>
      </c>
      <c r="G162" s="924">
        <v>30</v>
      </c>
      <c r="H162" s="945">
        <v>4</v>
      </c>
      <c r="I162" s="946">
        <v>4.57</v>
      </c>
      <c r="J162" s="925">
        <v>37.799999999999997</v>
      </c>
      <c r="K162" s="939">
        <v>0.63</v>
      </c>
      <c r="L162" s="938">
        <v>3</v>
      </c>
      <c r="M162" s="938">
        <v>27</v>
      </c>
      <c r="N162" s="940">
        <v>9</v>
      </c>
      <c r="O162" s="938" t="s">
        <v>4227</v>
      </c>
      <c r="P162" s="941" t="s">
        <v>4522</v>
      </c>
      <c r="Q162" s="942">
        <f t="shared" si="6"/>
        <v>1</v>
      </c>
      <c r="R162" s="980">
        <f t="shared" si="6"/>
        <v>1.4200000000000004</v>
      </c>
      <c r="S162" s="942">
        <f t="shared" si="7"/>
        <v>3</v>
      </c>
      <c r="T162" s="980">
        <f t="shared" si="8"/>
        <v>3.7600000000000002</v>
      </c>
      <c r="U162" s="989">
        <v>36</v>
      </c>
      <c r="V162" s="943">
        <v>151.19999999999999</v>
      </c>
      <c r="W162" s="943">
        <v>115.19999999999999</v>
      </c>
      <c r="X162" s="987">
        <v>4.1999999999999993</v>
      </c>
      <c r="Y162" s="985">
        <v>115</v>
      </c>
    </row>
    <row r="163" spans="1:25" ht="14.4" customHeight="1" x14ac:dyDescent="0.3">
      <c r="A163" s="948" t="s">
        <v>4523</v>
      </c>
      <c r="B163" s="943">
        <v>1</v>
      </c>
      <c r="C163" s="944">
        <v>0.97</v>
      </c>
      <c r="D163" s="933">
        <v>32</v>
      </c>
      <c r="E163" s="936">
        <v>1</v>
      </c>
      <c r="F163" s="937">
        <v>2.16</v>
      </c>
      <c r="G163" s="924">
        <v>56</v>
      </c>
      <c r="H163" s="945">
        <v>1</v>
      </c>
      <c r="I163" s="946">
        <v>1.23</v>
      </c>
      <c r="J163" s="925">
        <v>38</v>
      </c>
      <c r="K163" s="939">
        <v>0.97</v>
      </c>
      <c r="L163" s="938">
        <v>4</v>
      </c>
      <c r="M163" s="938">
        <v>33</v>
      </c>
      <c r="N163" s="940">
        <v>11</v>
      </c>
      <c r="O163" s="938" t="s">
        <v>4227</v>
      </c>
      <c r="P163" s="941" t="s">
        <v>4524</v>
      </c>
      <c r="Q163" s="942">
        <f t="shared" si="6"/>
        <v>0</v>
      </c>
      <c r="R163" s="980">
        <f t="shared" si="6"/>
        <v>0.26</v>
      </c>
      <c r="S163" s="942">
        <f t="shared" si="7"/>
        <v>0</v>
      </c>
      <c r="T163" s="980">
        <f t="shared" si="8"/>
        <v>-0.93000000000000016</v>
      </c>
      <c r="U163" s="989">
        <v>11</v>
      </c>
      <c r="V163" s="943">
        <v>38</v>
      </c>
      <c r="W163" s="943">
        <v>27</v>
      </c>
      <c r="X163" s="987">
        <v>3.4545454545454546</v>
      </c>
      <c r="Y163" s="985">
        <v>27</v>
      </c>
    </row>
    <row r="164" spans="1:25" ht="14.4" customHeight="1" x14ac:dyDescent="0.3">
      <c r="A164" s="947" t="s">
        <v>4525</v>
      </c>
      <c r="B164" s="920">
        <v>3</v>
      </c>
      <c r="C164" s="921">
        <v>3.7</v>
      </c>
      <c r="D164" s="922">
        <v>23.3</v>
      </c>
      <c r="E164" s="932">
        <v>2</v>
      </c>
      <c r="F164" s="915">
        <v>3.06</v>
      </c>
      <c r="G164" s="916">
        <v>28</v>
      </c>
      <c r="H164" s="914"/>
      <c r="I164" s="915"/>
      <c r="J164" s="916"/>
      <c r="K164" s="917">
        <v>0.32</v>
      </c>
      <c r="L164" s="914">
        <v>1</v>
      </c>
      <c r="M164" s="914">
        <v>9</v>
      </c>
      <c r="N164" s="918">
        <v>3</v>
      </c>
      <c r="O164" s="914" t="s">
        <v>4227</v>
      </c>
      <c r="P164" s="931" t="s">
        <v>4526</v>
      </c>
      <c r="Q164" s="919">
        <f t="shared" si="6"/>
        <v>-3</v>
      </c>
      <c r="R164" s="979">
        <f t="shared" si="6"/>
        <v>-3.7</v>
      </c>
      <c r="S164" s="919">
        <f t="shared" si="7"/>
        <v>-2</v>
      </c>
      <c r="T164" s="979">
        <f t="shared" si="8"/>
        <v>-3.06</v>
      </c>
      <c r="U164" s="988" t="s">
        <v>567</v>
      </c>
      <c r="V164" s="928" t="s">
        <v>567</v>
      </c>
      <c r="W164" s="928" t="s">
        <v>567</v>
      </c>
      <c r="X164" s="986" t="s">
        <v>567</v>
      </c>
      <c r="Y164" s="984"/>
    </row>
    <row r="165" spans="1:25" ht="14.4" customHeight="1" x14ac:dyDescent="0.3">
      <c r="A165" s="948" t="s">
        <v>4527</v>
      </c>
      <c r="B165" s="934">
        <v>1</v>
      </c>
      <c r="C165" s="935">
        <v>0.83</v>
      </c>
      <c r="D165" s="923">
        <v>23</v>
      </c>
      <c r="E165" s="936"/>
      <c r="F165" s="937"/>
      <c r="G165" s="924"/>
      <c r="H165" s="938">
        <v>3</v>
      </c>
      <c r="I165" s="937">
        <v>2.98</v>
      </c>
      <c r="J165" s="925">
        <v>26</v>
      </c>
      <c r="K165" s="939">
        <v>0.42</v>
      </c>
      <c r="L165" s="938">
        <v>2</v>
      </c>
      <c r="M165" s="938">
        <v>15</v>
      </c>
      <c r="N165" s="940">
        <v>5</v>
      </c>
      <c r="O165" s="938" t="s">
        <v>4227</v>
      </c>
      <c r="P165" s="941" t="s">
        <v>4528</v>
      </c>
      <c r="Q165" s="942">
        <f t="shared" si="6"/>
        <v>2</v>
      </c>
      <c r="R165" s="980">
        <f t="shared" si="6"/>
        <v>2.15</v>
      </c>
      <c r="S165" s="942">
        <f t="shared" si="7"/>
        <v>3</v>
      </c>
      <c r="T165" s="980">
        <f t="shared" si="8"/>
        <v>2.98</v>
      </c>
      <c r="U165" s="989">
        <v>15</v>
      </c>
      <c r="V165" s="943">
        <v>78</v>
      </c>
      <c r="W165" s="943">
        <v>63</v>
      </c>
      <c r="X165" s="987">
        <v>5.2</v>
      </c>
      <c r="Y165" s="985">
        <v>63</v>
      </c>
    </row>
    <row r="166" spans="1:25" ht="14.4" customHeight="1" x14ac:dyDescent="0.3">
      <c r="A166" s="948" t="s">
        <v>4529</v>
      </c>
      <c r="B166" s="934">
        <v>1</v>
      </c>
      <c r="C166" s="935">
        <v>0.72</v>
      </c>
      <c r="D166" s="923">
        <v>22</v>
      </c>
      <c r="E166" s="936">
        <v>1</v>
      </c>
      <c r="F166" s="937">
        <v>0.72</v>
      </c>
      <c r="G166" s="924">
        <v>10</v>
      </c>
      <c r="H166" s="938"/>
      <c r="I166" s="937"/>
      <c r="J166" s="924"/>
      <c r="K166" s="939">
        <v>0.72</v>
      </c>
      <c r="L166" s="938">
        <v>3</v>
      </c>
      <c r="M166" s="938">
        <v>24</v>
      </c>
      <c r="N166" s="940">
        <v>8</v>
      </c>
      <c r="O166" s="938" t="s">
        <v>4227</v>
      </c>
      <c r="P166" s="941" t="s">
        <v>4530</v>
      </c>
      <c r="Q166" s="942">
        <f t="shared" si="6"/>
        <v>-1</v>
      </c>
      <c r="R166" s="980">
        <f t="shared" si="6"/>
        <v>-0.72</v>
      </c>
      <c r="S166" s="942">
        <f t="shared" si="7"/>
        <v>-1</v>
      </c>
      <c r="T166" s="980">
        <f t="shared" si="8"/>
        <v>-0.72</v>
      </c>
      <c r="U166" s="989" t="s">
        <v>567</v>
      </c>
      <c r="V166" s="943" t="s">
        <v>567</v>
      </c>
      <c r="W166" s="943" t="s">
        <v>567</v>
      </c>
      <c r="X166" s="987" t="s">
        <v>567</v>
      </c>
      <c r="Y166" s="985"/>
    </row>
    <row r="167" spans="1:25" ht="14.4" customHeight="1" x14ac:dyDescent="0.3">
      <c r="A167" s="947" t="s">
        <v>4531</v>
      </c>
      <c r="B167" s="928"/>
      <c r="C167" s="929"/>
      <c r="D167" s="930"/>
      <c r="E167" s="932"/>
      <c r="F167" s="915"/>
      <c r="G167" s="916"/>
      <c r="H167" s="911">
        <v>1</v>
      </c>
      <c r="I167" s="912">
        <v>0.7</v>
      </c>
      <c r="J167" s="927">
        <v>24</v>
      </c>
      <c r="K167" s="917">
        <v>0.56999999999999995</v>
      </c>
      <c r="L167" s="914">
        <v>2</v>
      </c>
      <c r="M167" s="914">
        <v>21</v>
      </c>
      <c r="N167" s="918">
        <v>7</v>
      </c>
      <c r="O167" s="914" t="s">
        <v>4227</v>
      </c>
      <c r="P167" s="931" t="s">
        <v>4532</v>
      </c>
      <c r="Q167" s="919">
        <f t="shared" si="6"/>
        <v>1</v>
      </c>
      <c r="R167" s="979">
        <f t="shared" si="6"/>
        <v>0.7</v>
      </c>
      <c r="S167" s="919">
        <f t="shared" si="7"/>
        <v>1</v>
      </c>
      <c r="T167" s="979">
        <f t="shared" si="8"/>
        <v>0.7</v>
      </c>
      <c r="U167" s="988">
        <v>7</v>
      </c>
      <c r="V167" s="928">
        <v>24</v>
      </c>
      <c r="W167" s="928">
        <v>17</v>
      </c>
      <c r="X167" s="986">
        <v>3.4285714285714284</v>
      </c>
      <c r="Y167" s="984">
        <v>17</v>
      </c>
    </row>
    <row r="168" spans="1:25" ht="14.4" customHeight="1" x14ac:dyDescent="0.3">
      <c r="A168" s="948" t="s">
        <v>4533</v>
      </c>
      <c r="B168" s="943"/>
      <c r="C168" s="944"/>
      <c r="D168" s="933"/>
      <c r="E168" s="936">
        <v>1</v>
      </c>
      <c r="F168" s="937">
        <v>1.22</v>
      </c>
      <c r="G168" s="924">
        <v>36</v>
      </c>
      <c r="H168" s="945">
        <v>1</v>
      </c>
      <c r="I168" s="946">
        <v>0.81</v>
      </c>
      <c r="J168" s="925">
        <v>27</v>
      </c>
      <c r="K168" s="939">
        <v>0.67</v>
      </c>
      <c r="L168" s="938">
        <v>3</v>
      </c>
      <c r="M168" s="938">
        <v>24</v>
      </c>
      <c r="N168" s="940">
        <v>8</v>
      </c>
      <c r="O168" s="938" t="s">
        <v>4227</v>
      </c>
      <c r="P168" s="941" t="s">
        <v>4532</v>
      </c>
      <c r="Q168" s="942">
        <f t="shared" si="6"/>
        <v>1</v>
      </c>
      <c r="R168" s="980">
        <f t="shared" si="6"/>
        <v>0.81</v>
      </c>
      <c r="S168" s="942">
        <f t="shared" si="7"/>
        <v>0</v>
      </c>
      <c r="T168" s="980">
        <f t="shared" si="8"/>
        <v>-0.40999999999999992</v>
      </c>
      <c r="U168" s="989">
        <v>8</v>
      </c>
      <c r="V168" s="943">
        <v>27</v>
      </c>
      <c r="W168" s="943">
        <v>19</v>
      </c>
      <c r="X168" s="987">
        <v>3.375</v>
      </c>
      <c r="Y168" s="985">
        <v>19</v>
      </c>
    </row>
    <row r="169" spans="1:25" ht="14.4" customHeight="1" x14ac:dyDescent="0.3">
      <c r="A169" s="948" t="s">
        <v>4534</v>
      </c>
      <c r="B169" s="943"/>
      <c r="C169" s="944"/>
      <c r="D169" s="933"/>
      <c r="E169" s="936">
        <v>1</v>
      </c>
      <c r="F169" s="937">
        <v>1.07</v>
      </c>
      <c r="G169" s="924">
        <v>31</v>
      </c>
      <c r="H169" s="945"/>
      <c r="I169" s="946"/>
      <c r="J169" s="926"/>
      <c r="K169" s="939">
        <v>1.02</v>
      </c>
      <c r="L169" s="938">
        <v>3</v>
      </c>
      <c r="M169" s="938">
        <v>30</v>
      </c>
      <c r="N169" s="940">
        <v>10</v>
      </c>
      <c r="O169" s="938" t="s">
        <v>4227</v>
      </c>
      <c r="P169" s="941" t="s">
        <v>4532</v>
      </c>
      <c r="Q169" s="942">
        <f t="shared" si="6"/>
        <v>0</v>
      </c>
      <c r="R169" s="980">
        <f t="shared" si="6"/>
        <v>0</v>
      </c>
      <c r="S169" s="942">
        <f t="shared" si="7"/>
        <v>-1</v>
      </c>
      <c r="T169" s="980">
        <f t="shared" si="8"/>
        <v>-1.07</v>
      </c>
      <c r="U169" s="989" t="s">
        <v>567</v>
      </c>
      <c r="V169" s="943" t="s">
        <v>567</v>
      </c>
      <c r="W169" s="943" t="s">
        <v>567</v>
      </c>
      <c r="X169" s="987" t="s">
        <v>567</v>
      </c>
      <c r="Y169" s="985"/>
    </row>
    <row r="170" spans="1:25" ht="14.4" customHeight="1" x14ac:dyDescent="0.3">
      <c r="A170" s="947" t="s">
        <v>4535</v>
      </c>
      <c r="B170" s="928"/>
      <c r="C170" s="929"/>
      <c r="D170" s="930"/>
      <c r="E170" s="932"/>
      <c r="F170" s="915"/>
      <c r="G170" s="916"/>
      <c r="H170" s="911">
        <v>1</v>
      </c>
      <c r="I170" s="912">
        <v>2.2599999999999998</v>
      </c>
      <c r="J170" s="927">
        <v>54</v>
      </c>
      <c r="K170" s="917">
        <v>0.89</v>
      </c>
      <c r="L170" s="914">
        <v>4</v>
      </c>
      <c r="M170" s="914">
        <v>33</v>
      </c>
      <c r="N170" s="918">
        <v>11</v>
      </c>
      <c r="O170" s="914" t="s">
        <v>4227</v>
      </c>
      <c r="P170" s="931" t="s">
        <v>4536</v>
      </c>
      <c r="Q170" s="919">
        <f t="shared" si="6"/>
        <v>1</v>
      </c>
      <c r="R170" s="979">
        <f t="shared" si="6"/>
        <v>2.2599999999999998</v>
      </c>
      <c r="S170" s="919">
        <f t="shared" si="7"/>
        <v>1</v>
      </c>
      <c r="T170" s="979">
        <f t="shared" si="8"/>
        <v>2.2599999999999998</v>
      </c>
      <c r="U170" s="988">
        <v>11</v>
      </c>
      <c r="V170" s="928">
        <v>54</v>
      </c>
      <c r="W170" s="928">
        <v>43</v>
      </c>
      <c r="X170" s="986">
        <v>4.9090909090909092</v>
      </c>
      <c r="Y170" s="984">
        <v>43</v>
      </c>
    </row>
    <row r="171" spans="1:25" ht="14.4" customHeight="1" x14ac:dyDescent="0.3">
      <c r="A171" s="947" t="s">
        <v>4537</v>
      </c>
      <c r="B171" s="920">
        <v>1</v>
      </c>
      <c r="C171" s="921">
        <v>3.6</v>
      </c>
      <c r="D171" s="922">
        <v>46</v>
      </c>
      <c r="E171" s="932"/>
      <c r="F171" s="915"/>
      <c r="G171" s="916"/>
      <c r="H171" s="914"/>
      <c r="I171" s="915"/>
      <c r="J171" s="916"/>
      <c r="K171" s="917">
        <v>0.78</v>
      </c>
      <c r="L171" s="914">
        <v>3</v>
      </c>
      <c r="M171" s="914">
        <v>27</v>
      </c>
      <c r="N171" s="918">
        <v>9</v>
      </c>
      <c r="O171" s="914" t="s">
        <v>4227</v>
      </c>
      <c r="P171" s="931" t="s">
        <v>4538</v>
      </c>
      <c r="Q171" s="919">
        <f t="shared" si="6"/>
        <v>-1</v>
      </c>
      <c r="R171" s="979">
        <f t="shared" si="6"/>
        <v>-3.6</v>
      </c>
      <c r="S171" s="919">
        <f t="shared" si="7"/>
        <v>0</v>
      </c>
      <c r="T171" s="979">
        <f t="shared" si="8"/>
        <v>0</v>
      </c>
      <c r="U171" s="988" t="s">
        <v>567</v>
      </c>
      <c r="V171" s="928" t="s">
        <v>567</v>
      </c>
      <c r="W171" s="928" t="s">
        <v>567</v>
      </c>
      <c r="X171" s="986" t="s">
        <v>567</v>
      </c>
      <c r="Y171" s="984"/>
    </row>
    <row r="172" spans="1:25" ht="14.4" customHeight="1" x14ac:dyDescent="0.3">
      <c r="A172" s="947" t="s">
        <v>4539</v>
      </c>
      <c r="B172" s="928">
        <v>6</v>
      </c>
      <c r="C172" s="929">
        <v>3.63</v>
      </c>
      <c r="D172" s="930">
        <v>20.2</v>
      </c>
      <c r="E172" s="911">
        <v>7</v>
      </c>
      <c r="F172" s="912">
        <v>4.5199999999999996</v>
      </c>
      <c r="G172" s="913">
        <v>20.7</v>
      </c>
      <c r="H172" s="914">
        <v>3</v>
      </c>
      <c r="I172" s="915">
        <v>3.3</v>
      </c>
      <c r="J172" s="927">
        <v>26.7</v>
      </c>
      <c r="K172" s="917">
        <v>0.43</v>
      </c>
      <c r="L172" s="914">
        <v>2</v>
      </c>
      <c r="M172" s="914">
        <v>18</v>
      </c>
      <c r="N172" s="918">
        <v>6</v>
      </c>
      <c r="O172" s="914" t="s">
        <v>4227</v>
      </c>
      <c r="P172" s="931" t="s">
        <v>4540</v>
      </c>
      <c r="Q172" s="919">
        <f t="shared" si="6"/>
        <v>-3</v>
      </c>
      <c r="R172" s="979">
        <f t="shared" si="6"/>
        <v>-0.33000000000000007</v>
      </c>
      <c r="S172" s="919">
        <f t="shared" si="7"/>
        <v>-4</v>
      </c>
      <c r="T172" s="979">
        <f t="shared" si="8"/>
        <v>-1.2199999999999998</v>
      </c>
      <c r="U172" s="988">
        <v>18</v>
      </c>
      <c r="V172" s="928">
        <v>80.099999999999994</v>
      </c>
      <c r="W172" s="928">
        <v>62.099999999999994</v>
      </c>
      <c r="X172" s="986">
        <v>4.4499999999999993</v>
      </c>
      <c r="Y172" s="984">
        <v>62</v>
      </c>
    </row>
    <row r="173" spans="1:25" ht="14.4" customHeight="1" x14ac:dyDescent="0.3">
      <c r="A173" s="948" t="s">
        <v>4541</v>
      </c>
      <c r="B173" s="943">
        <v>3</v>
      </c>
      <c r="C173" s="944">
        <v>2.02</v>
      </c>
      <c r="D173" s="933">
        <v>24</v>
      </c>
      <c r="E173" s="945">
        <v>6</v>
      </c>
      <c r="F173" s="946">
        <v>3.4</v>
      </c>
      <c r="G173" s="926">
        <v>19.2</v>
      </c>
      <c r="H173" s="938">
        <v>9</v>
      </c>
      <c r="I173" s="937">
        <v>9.41</v>
      </c>
      <c r="J173" s="925">
        <v>32</v>
      </c>
      <c r="K173" s="939">
        <v>0.5</v>
      </c>
      <c r="L173" s="938">
        <v>2</v>
      </c>
      <c r="M173" s="938">
        <v>21</v>
      </c>
      <c r="N173" s="940">
        <v>7</v>
      </c>
      <c r="O173" s="938" t="s">
        <v>4227</v>
      </c>
      <c r="P173" s="941" t="s">
        <v>4542</v>
      </c>
      <c r="Q173" s="942">
        <f t="shared" si="6"/>
        <v>6</v>
      </c>
      <c r="R173" s="980">
        <f t="shared" si="6"/>
        <v>7.3900000000000006</v>
      </c>
      <c r="S173" s="942">
        <f t="shared" si="7"/>
        <v>3</v>
      </c>
      <c r="T173" s="980">
        <f t="shared" si="8"/>
        <v>6.01</v>
      </c>
      <c r="U173" s="989">
        <v>63</v>
      </c>
      <c r="V173" s="943">
        <v>288</v>
      </c>
      <c r="W173" s="943">
        <v>225</v>
      </c>
      <c r="X173" s="987">
        <v>4.5714285714285712</v>
      </c>
      <c r="Y173" s="985">
        <v>225</v>
      </c>
    </row>
    <row r="174" spans="1:25" ht="14.4" customHeight="1" x14ac:dyDescent="0.3">
      <c r="A174" s="948" t="s">
        <v>4543</v>
      </c>
      <c r="B174" s="943"/>
      <c r="C174" s="944"/>
      <c r="D174" s="933"/>
      <c r="E174" s="945">
        <v>1</v>
      </c>
      <c r="F174" s="946">
        <v>1.51</v>
      </c>
      <c r="G174" s="926">
        <v>39</v>
      </c>
      <c r="H174" s="938"/>
      <c r="I174" s="937"/>
      <c r="J174" s="924"/>
      <c r="K174" s="939">
        <v>0.75</v>
      </c>
      <c r="L174" s="938">
        <v>3</v>
      </c>
      <c r="M174" s="938">
        <v>27</v>
      </c>
      <c r="N174" s="940">
        <v>9</v>
      </c>
      <c r="O174" s="938" t="s">
        <v>4227</v>
      </c>
      <c r="P174" s="941" t="s">
        <v>4544</v>
      </c>
      <c r="Q174" s="942">
        <f t="shared" si="6"/>
        <v>0</v>
      </c>
      <c r="R174" s="980">
        <f t="shared" si="6"/>
        <v>0</v>
      </c>
      <c r="S174" s="942">
        <f t="shared" si="7"/>
        <v>-1</v>
      </c>
      <c r="T174" s="980">
        <f t="shared" si="8"/>
        <v>-1.51</v>
      </c>
      <c r="U174" s="989" t="s">
        <v>567</v>
      </c>
      <c r="V174" s="943" t="s">
        <v>567</v>
      </c>
      <c r="W174" s="943" t="s">
        <v>567</v>
      </c>
      <c r="X174" s="987" t="s">
        <v>567</v>
      </c>
      <c r="Y174" s="985"/>
    </row>
    <row r="175" spans="1:25" ht="14.4" customHeight="1" x14ac:dyDescent="0.3">
      <c r="A175" s="947" t="s">
        <v>4545</v>
      </c>
      <c r="B175" s="928"/>
      <c r="C175" s="929"/>
      <c r="D175" s="930"/>
      <c r="E175" s="932">
        <v>1</v>
      </c>
      <c r="F175" s="915">
        <v>0.7</v>
      </c>
      <c r="G175" s="916">
        <v>25</v>
      </c>
      <c r="H175" s="911">
        <v>1</v>
      </c>
      <c r="I175" s="912">
        <v>0.42</v>
      </c>
      <c r="J175" s="927">
        <v>16</v>
      </c>
      <c r="K175" s="917">
        <v>0.42</v>
      </c>
      <c r="L175" s="914">
        <v>2</v>
      </c>
      <c r="M175" s="914">
        <v>18</v>
      </c>
      <c r="N175" s="918">
        <v>6</v>
      </c>
      <c r="O175" s="914" t="s">
        <v>4227</v>
      </c>
      <c r="P175" s="931" t="s">
        <v>4546</v>
      </c>
      <c r="Q175" s="919">
        <f t="shared" si="6"/>
        <v>1</v>
      </c>
      <c r="R175" s="979">
        <f t="shared" si="6"/>
        <v>0.42</v>
      </c>
      <c r="S175" s="919">
        <f t="shared" si="7"/>
        <v>0</v>
      </c>
      <c r="T175" s="979">
        <f t="shared" si="8"/>
        <v>-0.27999999999999997</v>
      </c>
      <c r="U175" s="988">
        <v>6</v>
      </c>
      <c r="V175" s="928">
        <v>16</v>
      </c>
      <c r="W175" s="928">
        <v>10</v>
      </c>
      <c r="X175" s="986">
        <v>2.6666666666666665</v>
      </c>
      <c r="Y175" s="984">
        <v>10</v>
      </c>
    </row>
    <row r="176" spans="1:25" ht="14.4" customHeight="1" x14ac:dyDescent="0.3">
      <c r="A176" s="948" t="s">
        <v>4547</v>
      </c>
      <c r="B176" s="943">
        <v>1</v>
      </c>
      <c r="C176" s="944">
        <v>0.52</v>
      </c>
      <c r="D176" s="933">
        <v>17</v>
      </c>
      <c r="E176" s="936"/>
      <c r="F176" s="937"/>
      <c r="G176" s="924"/>
      <c r="H176" s="945">
        <v>1</v>
      </c>
      <c r="I176" s="946">
        <v>0.52</v>
      </c>
      <c r="J176" s="925">
        <v>15</v>
      </c>
      <c r="K176" s="939">
        <v>0.52</v>
      </c>
      <c r="L176" s="938">
        <v>3</v>
      </c>
      <c r="M176" s="938">
        <v>24</v>
      </c>
      <c r="N176" s="940">
        <v>8</v>
      </c>
      <c r="O176" s="938" t="s">
        <v>4227</v>
      </c>
      <c r="P176" s="941" t="s">
        <v>4548</v>
      </c>
      <c r="Q176" s="942">
        <f t="shared" si="6"/>
        <v>0</v>
      </c>
      <c r="R176" s="980">
        <f t="shared" si="6"/>
        <v>0</v>
      </c>
      <c r="S176" s="942">
        <f t="shared" si="7"/>
        <v>1</v>
      </c>
      <c r="T176" s="980">
        <f t="shared" si="8"/>
        <v>0.52</v>
      </c>
      <c r="U176" s="989">
        <v>8</v>
      </c>
      <c r="V176" s="943">
        <v>15</v>
      </c>
      <c r="W176" s="943">
        <v>7</v>
      </c>
      <c r="X176" s="987">
        <v>1.875</v>
      </c>
      <c r="Y176" s="985">
        <v>7</v>
      </c>
    </row>
    <row r="177" spans="1:25" ht="14.4" customHeight="1" x14ac:dyDescent="0.3">
      <c r="A177" s="947" t="s">
        <v>4549</v>
      </c>
      <c r="B177" s="928">
        <v>1</v>
      </c>
      <c r="C177" s="929">
        <v>0.84</v>
      </c>
      <c r="D177" s="930">
        <v>29</v>
      </c>
      <c r="E177" s="911"/>
      <c r="F177" s="912"/>
      <c r="G177" s="913"/>
      <c r="H177" s="914"/>
      <c r="I177" s="915"/>
      <c r="J177" s="916"/>
      <c r="K177" s="917">
        <v>0.51</v>
      </c>
      <c r="L177" s="914">
        <v>2</v>
      </c>
      <c r="M177" s="914">
        <v>21</v>
      </c>
      <c r="N177" s="918">
        <v>7</v>
      </c>
      <c r="O177" s="914" t="s">
        <v>4227</v>
      </c>
      <c r="P177" s="931" t="s">
        <v>4550</v>
      </c>
      <c r="Q177" s="919">
        <f t="shared" si="6"/>
        <v>-1</v>
      </c>
      <c r="R177" s="979">
        <f t="shared" si="6"/>
        <v>-0.84</v>
      </c>
      <c r="S177" s="919">
        <f t="shared" si="7"/>
        <v>0</v>
      </c>
      <c r="T177" s="979">
        <f t="shared" si="8"/>
        <v>0</v>
      </c>
      <c r="U177" s="988" t="s">
        <v>567</v>
      </c>
      <c r="V177" s="928" t="s">
        <v>567</v>
      </c>
      <c r="W177" s="928" t="s">
        <v>567</v>
      </c>
      <c r="X177" s="986" t="s">
        <v>567</v>
      </c>
      <c r="Y177" s="984"/>
    </row>
    <row r="178" spans="1:25" ht="14.4" customHeight="1" x14ac:dyDescent="0.3">
      <c r="A178" s="948" t="s">
        <v>4551</v>
      </c>
      <c r="B178" s="943"/>
      <c r="C178" s="944"/>
      <c r="D178" s="933"/>
      <c r="E178" s="945">
        <v>1</v>
      </c>
      <c r="F178" s="946">
        <v>1.1299999999999999</v>
      </c>
      <c r="G178" s="926">
        <v>39</v>
      </c>
      <c r="H178" s="938"/>
      <c r="I178" s="937"/>
      <c r="J178" s="924"/>
      <c r="K178" s="939">
        <v>0.87</v>
      </c>
      <c r="L178" s="938">
        <v>4</v>
      </c>
      <c r="M178" s="938">
        <v>33</v>
      </c>
      <c r="N178" s="940">
        <v>11</v>
      </c>
      <c r="O178" s="938" t="s">
        <v>4227</v>
      </c>
      <c r="P178" s="941" t="s">
        <v>4550</v>
      </c>
      <c r="Q178" s="942">
        <f t="shared" si="6"/>
        <v>0</v>
      </c>
      <c r="R178" s="980">
        <f t="shared" si="6"/>
        <v>0</v>
      </c>
      <c r="S178" s="942">
        <f t="shared" si="7"/>
        <v>-1</v>
      </c>
      <c r="T178" s="980">
        <f t="shared" si="8"/>
        <v>-1.1299999999999999</v>
      </c>
      <c r="U178" s="989" t="s">
        <v>567</v>
      </c>
      <c r="V178" s="943" t="s">
        <v>567</v>
      </c>
      <c r="W178" s="943" t="s">
        <v>567</v>
      </c>
      <c r="X178" s="987" t="s">
        <v>567</v>
      </c>
      <c r="Y178" s="985"/>
    </row>
    <row r="179" spans="1:25" ht="14.4" customHeight="1" x14ac:dyDescent="0.3">
      <c r="A179" s="947" t="s">
        <v>4552</v>
      </c>
      <c r="B179" s="928">
        <v>1</v>
      </c>
      <c r="C179" s="929">
        <v>3.29</v>
      </c>
      <c r="D179" s="930">
        <v>46</v>
      </c>
      <c r="E179" s="932"/>
      <c r="F179" s="915"/>
      <c r="G179" s="916"/>
      <c r="H179" s="911">
        <v>2</v>
      </c>
      <c r="I179" s="912">
        <v>5.07</v>
      </c>
      <c r="J179" s="927">
        <v>48</v>
      </c>
      <c r="K179" s="917">
        <v>1.24</v>
      </c>
      <c r="L179" s="914">
        <v>4</v>
      </c>
      <c r="M179" s="914">
        <v>33</v>
      </c>
      <c r="N179" s="918">
        <v>11</v>
      </c>
      <c r="O179" s="914" t="s">
        <v>4227</v>
      </c>
      <c r="P179" s="931" t="s">
        <v>4553</v>
      </c>
      <c r="Q179" s="919">
        <f t="shared" si="6"/>
        <v>1</v>
      </c>
      <c r="R179" s="979">
        <f t="shared" si="6"/>
        <v>1.7800000000000002</v>
      </c>
      <c r="S179" s="919">
        <f t="shared" si="7"/>
        <v>2</v>
      </c>
      <c r="T179" s="979">
        <f t="shared" si="8"/>
        <v>5.07</v>
      </c>
      <c r="U179" s="988">
        <v>22</v>
      </c>
      <c r="V179" s="928">
        <v>96</v>
      </c>
      <c r="W179" s="928">
        <v>74</v>
      </c>
      <c r="X179" s="986">
        <v>4.3636363636363633</v>
      </c>
      <c r="Y179" s="984">
        <v>74</v>
      </c>
    </row>
    <row r="180" spans="1:25" ht="14.4" customHeight="1" x14ac:dyDescent="0.3">
      <c r="A180" s="947" t="s">
        <v>4554</v>
      </c>
      <c r="B180" s="920">
        <v>1</v>
      </c>
      <c r="C180" s="921">
        <v>1.2</v>
      </c>
      <c r="D180" s="922">
        <v>33</v>
      </c>
      <c r="E180" s="932"/>
      <c r="F180" s="915"/>
      <c r="G180" s="916"/>
      <c r="H180" s="914"/>
      <c r="I180" s="915"/>
      <c r="J180" s="916"/>
      <c r="K180" s="917">
        <v>0.72</v>
      </c>
      <c r="L180" s="914">
        <v>3</v>
      </c>
      <c r="M180" s="914">
        <v>24</v>
      </c>
      <c r="N180" s="918">
        <v>8</v>
      </c>
      <c r="O180" s="914" t="s">
        <v>4227</v>
      </c>
      <c r="P180" s="931" t="s">
        <v>4555</v>
      </c>
      <c r="Q180" s="919">
        <f t="shared" si="6"/>
        <v>-1</v>
      </c>
      <c r="R180" s="979">
        <f t="shared" si="6"/>
        <v>-1.2</v>
      </c>
      <c r="S180" s="919">
        <f t="shared" si="7"/>
        <v>0</v>
      </c>
      <c r="T180" s="979">
        <f t="shared" si="8"/>
        <v>0</v>
      </c>
      <c r="U180" s="988" t="s">
        <v>567</v>
      </c>
      <c r="V180" s="928" t="s">
        <v>567</v>
      </c>
      <c r="W180" s="928" t="s">
        <v>567</v>
      </c>
      <c r="X180" s="986" t="s">
        <v>567</v>
      </c>
      <c r="Y180" s="984"/>
    </row>
    <row r="181" spans="1:25" ht="14.4" customHeight="1" x14ac:dyDescent="0.3">
      <c r="A181" s="947" t="s">
        <v>4556</v>
      </c>
      <c r="B181" s="928"/>
      <c r="C181" s="929"/>
      <c r="D181" s="930"/>
      <c r="E181" s="932">
        <v>1</v>
      </c>
      <c r="F181" s="915">
        <v>0.54</v>
      </c>
      <c r="G181" s="916">
        <v>13</v>
      </c>
      <c r="H181" s="911"/>
      <c r="I181" s="912"/>
      <c r="J181" s="913"/>
      <c r="K181" s="917">
        <v>0.54</v>
      </c>
      <c r="L181" s="914">
        <v>3</v>
      </c>
      <c r="M181" s="914">
        <v>27</v>
      </c>
      <c r="N181" s="918">
        <v>9</v>
      </c>
      <c r="O181" s="914" t="s">
        <v>4227</v>
      </c>
      <c r="P181" s="931" t="s">
        <v>4557</v>
      </c>
      <c r="Q181" s="919">
        <f t="shared" si="6"/>
        <v>0</v>
      </c>
      <c r="R181" s="979">
        <f t="shared" si="6"/>
        <v>0</v>
      </c>
      <c r="S181" s="919">
        <f t="shared" si="7"/>
        <v>-1</v>
      </c>
      <c r="T181" s="979">
        <f t="shared" si="8"/>
        <v>-0.54</v>
      </c>
      <c r="U181" s="988" t="s">
        <v>567</v>
      </c>
      <c r="V181" s="928" t="s">
        <v>567</v>
      </c>
      <c r="W181" s="928" t="s">
        <v>567</v>
      </c>
      <c r="X181" s="986" t="s">
        <v>567</v>
      </c>
      <c r="Y181" s="984"/>
    </row>
    <row r="182" spans="1:25" ht="14.4" customHeight="1" x14ac:dyDescent="0.3">
      <c r="A182" s="948" t="s">
        <v>4558</v>
      </c>
      <c r="B182" s="943"/>
      <c r="C182" s="944"/>
      <c r="D182" s="933"/>
      <c r="E182" s="936">
        <v>1</v>
      </c>
      <c r="F182" s="937">
        <v>0.6</v>
      </c>
      <c r="G182" s="924">
        <v>28</v>
      </c>
      <c r="H182" s="945">
        <v>1</v>
      </c>
      <c r="I182" s="946">
        <v>0.98</v>
      </c>
      <c r="J182" s="925">
        <v>41</v>
      </c>
      <c r="K182" s="939">
        <v>0.6</v>
      </c>
      <c r="L182" s="938">
        <v>3</v>
      </c>
      <c r="M182" s="938">
        <v>30</v>
      </c>
      <c r="N182" s="940">
        <v>10</v>
      </c>
      <c r="O182" s="938" t="s">
        <v>4227</v>
      </c>
      <c r="P182" s="941" t="s">
        <v>4559</v>
      </c>
      <c r="Q182" s="942">
        <f t="shared" si="6"/>
        <v>1</v>
      </c>
      <c r="R182" s="980">
        <f t="shared" si="6"/>
        <v>0.98</v>
      </c>
      <c r="S182" s="942">
        <f t="shared" si="7"/>
        <v>0</v>
      </c>
      <c r="T182" s="980">
        <f t="shared" si="8"/>
        <v>0.38</v>
      </c>
      <c r="U182" s="989">
        <v>10</v>
      </c>
      <c r="V182" s="943">
        <v>41</v>
      </c>
      <c r="W182" s="943">
        <v>31</v>
      </c>
      <c r="X182" s="987">
        <v>4.0999999999999996</v>
      </c>
      <c r="Y182" s="985">
        <v>31</v>
      </c>
    </row>
    <row r="183" spans="1:25" ht="14.4" customHeight="1" x14ac:dyDescent="0.3">
      <c r="A183" s="948" t="s">
        <v>4560</v>
      </c>
      <c r="B183" s="943"/>
      <c r="C183" s="944"/>
      <c r="D183" s="933"/>
      <c r="E183" s="936"/>
      <c r="F183" s="937"/>
      <c r="G183" s="924"/>
      <c r="H183" s="945">
        <v>1</v>
      </c>
      <c r="I183" s="946">
        <v>0.86</v>
      </c>
      <c r="J183" s="925">
        <v>33</v>
      </c>
      <c r="K183" s="939">
        <v>0.86</v>
      </c>
      <c r="L183" s="938">
        <v>4</v>
      </c>
      <c r="M183" s="938">
        <v>36</v>
      </c>
      <c r="N183" s="940">
        <v>12</v>
      </c>
      <c r="O183" s="938" t="s">
        <v>4227</v>
      </c>
      <c r="P183" s="941" t="s">
        <v>4561</v>
      </c>
      <c r="Q183" s="942">
        <f t="shared" si="6"/>
        <v>1</v>
      </c>
      <c r="R183" s="980">
        <f t="shared" si="6"/>
        <v>0.86</v>
      </c>
      <c r="S183" s="942">
        <f t="shared" si="7"/>
        <v>1</v>
      </c>
      <c r="T183" s="980">
        <f t="shared" si="8"/>
        <v>0.86</v>
      </c>
      <c r="U183" s="989">
        <v>12</v>
      </c>
      <c r="V183" s="943">
        <v>33</v>
      </c>
      <c r="W183" s="943">
        <v>21</v>
      </c>
      <c r="X183" s="987">
        <v>2.75</v>
      </c>
      <c r="Y183" s="985">
        <v>21</v>
      </c>
    </row>
    <row r="184" spans="1:25" ht="14.4" customHeight="1" x14ac:dyDescent="0.3">
      <c r="A184" s="947" t="s">
        <v>4562</v>
      </c>
      <c r="B184" s="928">
        <v>1</v>
      </c>
      <c r="C184" s="929">
        <v>0.88</v>
      </c>
      <c r="D184" s="930">
        <v>31</v>
      </c>
      <c r="E184" s="932"/>
      <c r="F184" s="915"/>
      <c r="G184" s="916"/>
      <c r="H184" s="911"/>
      <c r="I184" s="912"/>
      <c r="J184" s="913"/>
      <c r="K184" s="917">
        <v>0.49</v>
      </c>
      <c r="L184" s="914">
        <v>2</v>
      </c>
      <c r="M184" s="914">
        <v>21</v>
      </c>
      <c r="N184" s="918">
        <v>7</v>
      </c>
      <c r="O184" s="914" t="s">
        <v>4227</v>
      </c>
      <c r="P184" s="931" t="s">
        <v>4563</v>
      </c>
      <c r="Q184" s="919">
        <f t="shared" si="6"/>
        <v>-1</v>
      </c>
      <c r="R184" s="979">
        <f t="shared" si="6"/>
        <v>-0.88</v>
      </c>
      <c r="S184" s="919">
        <f t="shared" si="7"/>
        <v>0</v>
      </c>
      <c r="T184" s="979">
        <f t="shared" si="8"/>
        <v>0</v>
      </c>
      <c r="U184" s="988" t="s">
        <v>567</v>
      </c>
      <c r="V184" s="928" t="s">
        <v>567</v>
      </c>
      <c r="W184" s="928" t="s">
        <v>567</v>
      </c>
      <c r="X184" s="986" t="s">
        <v>567</v>
      </c>
      <c r="Y184" s="984"/>
    </row>
    <row r="185" spans="1:25" ht="14.4" customHeight="1" x14ac:dyDescent="0.3">
      <c r="A185" s="948" t="s">
        <v>4564</v>
      </c>
      <c r="B185" s="943"/>
      <c r="C185" s="944"/>
      <c r="D185" s="933"/>
      <c r="E185" s="936">
        <v>2</v>
      </c>
      <c r="F185" s="937">
        <v>1.8</v>
      </c>
      <c r="G185" s="924">
        <v>34.5</v>
      </c>
      <c r="H185" s="945">
        <v>1</v>
      </c>
      <c r="I185" s="946">
        <v>0.65</v>
      </c>
      <c r="J185" s="925">
        <v>12</v>
      </c>
      <c r="K185" s="939">
        <v>0.65</v>
      </c>
      <c r="L185" s="938">
        <v>3</v>
      </c>
      <c r="M185" s="938">
        <v>30</v>
      </c>
      <c r="N185" s="940">
        <v>10</v>
      </c>
      <c r="O185" s="938" t="s">
        <v>4227</v>
      </c>
      <c r="P185" s="941" t="s">
        <v>4565</v>
      </c>
      <c r="Q185" s="942">
        <f t="shared" si="6"/>
        <v>1</v>
      </c>
      <c r="R185" s="980">
        <f t="shared" si="6"/>
        <v>0.65</v>
      </c>
      <c r="S185" s="942">
        <f t="shared" si="7"/>
        <v>-1</v>
      </c>
      <c r="T185" s="980">
        <f t="shared" si="8"/>
        <v>-1.1499999999999999</v>
      </c>
      <c r="U185" s="989">
        <v>10</v>
      </c>
      <c r="V185" s="943">
        <v>12</v>
      </c>
      <c r="W185" s="943">
        <v>2</v>
      </c>
      <c r="X185" s="987">
        <v>1.2</v>
      </c>
      <c r="Y185" s="985">
        <v>2</v>
      </c>
    </row>
    <row r="186" spans="1:25" ht="14.4" customHeight="1" x14ac:dyDescent="0.3">
      <c r="A186" s="948" t="s">
        <v>4566</v>
      </c>
      <c r="B186" s="943"/>
      <c r="C186" s="944"/>
      <c r="D186" s="933"/>
      <c r="E186" s="936"/>
      <c r="F186" s="937"/>
      <c r="G186" s="924"/>
      <c r="H186" s="945">
        <v>1</v>
      </c>
      <c r="I186" s="946">
        <v>0.97</v>
      </c>
      <c r="J186" s="925">
        <v>30</v>
      </c>
      <c r="K186" s="939">
        <v>0.97</v>
      </c>
      <c r="L186" s="938">
        <v>4</v>
      </c>
      <c r="M186" s="938">
        <v>36</v>
      </c>
      <c r="N186" s="940">
        <v>12</v>
      </c>
      <c r="O186" s="938" t="s">
        <v>4227</v>
      </c>
      <c r="P186" s="941" t="s">
        <v>4567</v>
      </c>
      <c r="Q186" s="942">
        <f t="shared" si="6"/>
        <v>1</v>
      </c>
      <c r="R186" s="980">
        <f t="shared" si="6"/>
        <v>0.97</v>
      </c>
      <c r="S186" s="942">
        <f t="shared" si="7"/>
        <v>1</v>
      </c>
      <c r="T186" s="980">
        <f t="shared" si="8"/>
        <v>0.97</v>
      </c>
      <c r="U186" s="989">
        <v>12</v>
      </c>
      <c r="V186" s="943">
        <v>30</v>
      </c>
      <c r="W186" s="943">
        <v>18</v>
      </c>
      <c r="X186" s="987">
        <v>2.5</v>
      </c>
      <c r="Y186" s="985">
        <v>18</v>
      </c>
    </row>
    <row r="187" spans="1:25" ht="14.4" customHeight="1" x14ac:dyDescent="0.3">
      <c r="A187" s="947" t="s">
        <v>4568</v>
      </c>
      <c r="B187" s="928">
        <v>1</v>
      </c>
      <c r="C187" s="929">
        <v>1.33</v>
      </c>
      <c r="D187" s="930">
        <v>34</v>
      </c>
      <c r="E187" s="911">
        <v>4</v>
      </c>
      <c r="F187" s="912">
        <v>3.56</v>
      </c>
      <c r="G187" s="913">
        <v>24.5</v>
      </c>
      <c r="H187" s="914">
        <v>1</v>
      </c>
      <c r="I187" s="915">
        <v>0.96</v>
      </c>
      <c r="J187" s="927">
        <v>26</v>
      </c>
      <c r="K187" s="917">
        <v>0.31</v>
      </c>
      <c r="L187" s="914">
        <v>1</v>
      </c>
      <c r="M187" s="914">
        <v>12</v>
      </c>
      <c r="N187" s="918">
        <v>4</v>
      </c>
      <c r="O187" s="914" t="s">
        <v>4227</v>
      </c>
      <c r="P187" s="931" t="s">
        <v>4569</v>
      </c>
      <c r="Q187" s="919">
        <f t="shared" si="6"/>
        <v>0</v>
      </c>
      <c r="R187" s="979">
        <f t="shared" si="6"/>
        <v>-0.37000000000000011</v>
      </c>
      <c r="S187" s="919">
        <f t="shared" si="7"/>
        <v>-3</v>
      </c>
      <c r="T187" s="979">
        <f t="shared" si="8"/>
        <v>-2.6</v>
      </c>
      <c r="U187" s="988">
        <v>4</v>
      </c>
      <c r="V187" s="928">
        <v>26</v>
      </c>
      <c r="W187" s="928">
        <v>22</v>
      </c>
      <c r="X187" s="986">
        <v>6.5</v>
      </c>
      <c r="Y187" s="984">
        <v>22</v>
      </c>
    </row>
    <row r="188" spans="1:25" ht="14.4" customHeight="1" x14ac:dyDescent="0.3">
      <c r="A188" s="948" t="s">
        <v>4570</v>
      </c>
      <c r="B188" s="943">
        <v>3</v>
      </c>
      <c r="C188" s="944">
        <v>3.77</v>
      </c>
      <c r="D188" s="933">
        <v>29</v>
      </c>
      <c r="E188" s="945"/>
      <c r="F188" s="946"/>
      <c r="G188" s="926"/>
      <c r="H188" s="938"/>
      <c r="I188" s="937"/>
      <c r="J188" s="924"/>
      <c r="K188" s="939">
        <v>0.62</v>
      </c>
      <c r="L188" s="938">
        <v>2</v>
      </c>
      <c r="M188" s="938">
        <v>21</v>
      </c>
      <c r="N188" s="940">
        <v>7</v>
      </c>
      <c r="O188" s="938" t="s">
        <v>4227</v>
      </c>
      <c r="P188" s="941" t="s">
        <v>4571</v>
      </c>
      <c r="Q188" s="942">
        <f t="shared" si="6"/>
        <v>-3</v>
      </c>
      <c r="R188" s="980">
        <f t="shared" si="6"/>
        <v>-3.77</v>
      </c>
      <c r="S188" s="942">
        <f t="shared" si="7"/>
        <v>0</v>
      </c>
      <c r="T188" s="980">
        <f t="shared" si="8"/>
        <v>0</v>
      </c>
      <c r="U188" s="989" t="s">
        <v>567</v>
      </c>
      <c r="V188" s="943" t="s">
        <v>567</v>
      </c>
      <c r="W188" s="943" t="s">
        <v>567</v>
      </c>
      <c r="X188" s="987" t="s">
        <v>567</v>
      </c>
      <c r="Y188" s="985"/>
    </row>
    <row r="189" spans="1:25" ht="14.4" customHeight="1" x14ac:dyDescent="0.3">
      <c r="A189" s="947" t="s">
        <v>4572</v>
      </c>
      <c r="B189" s="928"/>
      <c r="C189" s="929"/>
      <c r="D189" s="930"/>
      <c r="E189" s="911">
        <v>1</v>
      </c>
      <c r="F189" s="912">
        <v>0.62</v>
      </c>
      <c r="G189" s="913">
        <v>21</v>
      </c>
      <c r="H189" s="914"/>
      <c r="I189" s="915"/>
      <c r="J189" s="916"/>
      <c r="K189" s="917">
        <v>0.34</v>
      </c>
      <c r="L189" s="914">
        <v>2</v>
      </c>
      <c r="M189" s="914">
        <v>15</v>
      </c>
      <c r="N189" s="918">
        <v>5</v>
      </c>
      <c r="O189" s="914" t="s">
        <v>4227</v>
      </c>
      <c r="P189" s="931" t="s">
        <v>4573</v>
      </c>
      <c r="Q189" s="919">
        <f t="shared" si="6"/>
        <v>0</v>
      </c>
      <c r="R189" s="979">
        <f t="shared" si="6"/>
        <v>0</v>
      </c>
      <c r="S189" s="919">
        <f t="shared" si="7"/>
        <v>-1</v>
      </c>
      <c r="T189" s="979">
        <f t="shared" si="8"/>
        <v>-0.62</v>
      </c>
      <c r="U189" s="988" t="s">
        <v>567</v>
      </c>
      <c r="V189" s="928" t="s">
        <v>567</v>
      </c>
      <c r="W189" s="928" t="s">
        <v>567</v>
      </c>
      <c r="X189" s="986" t="s">
        <v>567</v>
      </c>
      <c r="Y189" s="984"/>
    </row>
    <row r="190" spans="1:25" ht="14.4" customHeight="1" x14ac:dyDescent="0.3">
      <c r="A190" s="948" t="s">
        <v>4574</v>
      </c>
      <c r="B190" s="943"/>
      <c r="C190" s="944"/>
      <c r="D190" s="933"/>
      <c r="E190" s="945">
        <v>1</v>
      </c>
      <c r="F190" s="946">
        <v>0.93</v>
      </c>
      <c r="G190" s="926">
        <v>34</v>
      </c>
      <c r="H190" s="938"/>
      <c r="I190" s="937"/>
      <c r="J190" s="924"/>
      <c r="K190" s="939">
        <v>0.53</v>
      </c>
      <c r="L190" s="938">
        <v>3</v>
      </c>
      <c r="M190" s="938">
        <v>24</v>
      </c>
      <c r="N190" s="940">
        <v>8</v>
      </c>
      <c r="O190" s="938" t="s">
        <v>4227</v>
      </c>
      <c r="P190" s="941" t="s">
        <v>4575</v>
      </c>
      <c r="Q190" s="942">
        <f t="shared" si="6"/>
        <v>0</v>
      </c>
      <c r="R190" s="980">
        <f t="shared" si="6"/>
        <v>0</v>
      </c>
      <c r="S190" s="942">
        <f t="shared" si="7"/>
        <v>-1</v>
      </c>
      <c r="T190" s="980">
        <f t="shared" si="8"/>
        <v>-0.93</v>
      </c>
      <c r="U190" s="989" t="s">
        <v>567</v>
      </c>
      <c r="V190" s="943" t="s">
        <v>567</v>
      </c>
      <c r="W190" s="943" t="s">
        <v>567</v>
      </c>
      <c r="X190" s="987" t="s">
        <v>567</v>
      </c>
      <c r="Y190" s="985"/>
    </row>
    <row r="191" spans="1:25" ht="14.4" customHeight="1" x14ac:dyDescent="0.3">
      <c r="A191" s="947" t="s">
        <v>4576</v>
      </c>
      <c r="B191" s="928"/>
      <c r="C191" s="929"/>
      <c r="D191" s="930"/>
      <c r="E191" s="911">
        <v>1</v>
      </c>
      <c r="F191" s="912">
        <v>1.59</v>
      </c>
      <c r="G191" s="913">
        <v>22</v>
      </c>
      <c r="H191" s="914"/>
      <c r="I191" s="915"/>
      <c r="J191" s="916"/>
      <c r="K191" s="917">
        <v>1.59</v>
      </c>
      <c r="L191" s="914">
        <v>4</v>
      </c>
      <c r="M191" s="914">
        <v>33</v>
      </c>
      <c r="N191" s="918">
        <v>11</v>
      </c>
      <c r="O191" s="914" t="s">
        <v>4227</v>
      </c>
      <c r="P191" s="931" t="s">
        <v>4577</v>
      </c>
      <c r="Q191" s="919">
        <f t="shared" si="6"/>
        <v>0</v>
      </c>
      <c r="R191" s="979">
        <f t="shared" si="6"/>
        <v>0</v>
      </c>
      <c r="S191" s="919">
        <f t="shared" si="7"/>
        <v>-1</v>
      </c>
      <c r="T191" s="979">
        <f t="shared" si="8"/>
        <v>-1.59</v>
      </c>
      <c r="U191" s="988" t="s">
        <v>567</v>
      </c>
      <c r="V191" s="928" t="s">
        <v>567</v>
      </c>
      <c r="W191" s="928" t="s">
        <v>567</v>
      </c>
      <c r="X191" s="986" t="s">
        <v>567</v>
      </c>
      <c r="Y191" s="984"/>
    </row>
    <row r="192" spans="1:25" ht="14.4" customHeight="1" x14ac:dyDescent="0.3">
      <c r="A192" s="947" t="s">
        <v>4578</v>
      </c>
      <c r="B192" s="920">
        <v>1</v>
      </c>
      <c r="C192" s="921">
        <v>7.05</v>
      </c>
      <c r="D192" s="922">
        <v>69</v>
      </c>
      <c r="E192" s="932"/>
      <c r="F192" s="915"/>
      <c r="G192" s="916"/>
      <c r="H192" s="914"/>
      <c r="I192" s="915"/>
      <c r="J192" s="916"/>
      <c r="K192" s="917">
        <v>3.72</v>
      </c>
      <c r="L192" s="914">
        <v>6</v>
      </c>
      <c r="M192" s="914">
        <v>54</v>
      </c>
      <c r="N192" s="918">
        <v>18</v>
      </c>
      <c r="O192" s="914" t="s">
        <v>4227</v>
      </c>
      <c r="P192" s="931" t="s">
        <v>4579</v>
      </c>
      <c r="Q192" s="919">
        <f t="shared" si="6"/>
        <v>-1</v>
      </c>
      <c r="R192" s="979">
        <f t="shared" si="6"/>
        <v>-7.05</v>
      </c>
      <c r="S192" s="919">
        <f t="shared" si="7"/>
        <v>0</v>
      </c>
      <c r="T192" s="979">
        <f t="shared" si="8"/>
        <v>0</v>
      </c>
      <c r="U192" s="988" t="s">
        <v>567</v>
      </c>
      <c r="V192" s="928" t="s">
        <v>567</v>
      </c>
      <c r="W192" s="928" t="s">
        <v>567</v>
      </c>
      <c r="X192" s="986" t="s">
        <v>567</v>
      </c>
      <c r="Y192" s="984"/>
    </row>
    <row r="193" spans="1:25" ht="14.4" customHeight="1" x14ac:dyDescent="0.3">
      <c r="A193" s="947" t="s">
        <v>4580</v>
      </c>
      <c r="B193" s="928">
        <v>1</v>
      </c>
      <c r="C193" s="929">
        <v>0.93</v>
      </c>
      <c r="D193" s="930">
        <v>27</v>
      </c>
      <c r="E193" s="911">
        <v>1</v>
      </c>
      <c r="F193" s="912">
        <v>1.52</v>
      </c>
      <c r="G193" s="913">
        <v>39</v>
      </c>
      <c r="H193" s="914"/>
      <c r="I193" s="915"/>
      <c r="J193" s="916"/>
      <c r="K193" s="917">
        <v>0.38</v>
      </c>
      <c r="L193" s="914">
        <v>2</v>
      </c>
      <c r="M193" s="914">
        <v>15</v>
      </c>
      <c r="N193" s="918">
        <v>5</v>
      </c>
      <c r="O193" s="914" t="s">
        <v>4227</v>
      </c>
      <c r="P193" s="931" t="s">
        <v>4581</v>
      </c>
      <c r="Q193" s="919">
        <f t="shared" si="6"/>
        <v>-1</v>
      </c>
      <c r="R193" s="979">
        <f t="shared" si="6"/>
        <v>-0.93</v>
      </c>
      <c r="S193" s="919">
        <f t="shared" si="7"/>
        <v>-1</v>
      </c>
      <c r="T193" s="979">
        <f t="shared" si="8"/>
        <v>-1.52</v>
      </c>
      <c r="U193" s="988" t="s">
        <v>567</v>
      </c>
      <c r="V193" s="928" t="s">
        <v>567</v>
      </c>
      <c r="W193" s="928" t="s">
        <v>567</v>
      </c>
      <c r="X193" s="986" t="s">
        <v>567</v>
      </c>
      <c r="Y193" s="984"/>
    </row>
    <row r="194" spans="1:25" ht="14.4" customHeight="1" x14ac:dyDescent="0.3">
      <c r="A194" s="948" t="s">
        <v>4582</v>
      </c>
      <c r="B194" s="943">
        <v>2</v>
      </c>
      <c r="C194" s="944">
        <v>1.4</v>
      </c>
      <c r="D194" s="933">
        <v>28.5</v>
      </c>
      <c r="E194" s="945">
        <v>4</v>
      </c>
      <c r="F194" s="946">
        <v>2.61</v>
      </c>
      <c r="G194" s="926">
        <v>25.8</v>
      </c>
      <c r="H194" s="938">
        <v>1</v>
      </c>
      <c r="I194" s="937">
        <v>0.53</v>
      </c>
      <c r="J194" s="925">
        <v>21</v>
      </c>
      <c r="K194" s="939">
        <v>0.53</v>
      </c>
      <c r="L194" s="938">
        <v>3</v>
      </c>
      <c r="M194" s="938">
        <v>24</v>
      </c>
      <c r="N194" s="940">
        <v>8</v>
      </c>
      <c r="O194" s="938" t="s">
        <v>4227</v>
      </c>
      <c r="P194" s="941" t="s">
        <v>4583</v>
      </c>
      <c r="Q194" s="942">
        <f t="shared" si="6"/>
        <v>-1</v>
      </c>
      <c r="R194" s="980">
        <f t="shared" si="6"/>
        <v>-0.86999999999999988</v>
      </c>
      <c r="S194" s="942">
        <f t="shared" si="7"/>
        <v>-3</v>
      </c>
      <c r="T194" s="980">
        <f t="shared" si="8"/>
        <v>-2.08</v>
      </c>
      <c r="U194" s="989">
        <v>8</v>
      </c>
      <c r="V194" s="943">
        <v>21</v>
      </c>
      <c r="W194" s="943">
        <v>13</v>
      </c>
      <c r="X194" s="987">
        <v>2.625</v>
      </c>
      <c r="Y194" s="985">
        <v>13</v>
      </c>
    </row>
    <row r="195" spans="1:25" ht="14.4" customHeight="1" x14ac:dyDescent="0.3">
      <c r="A195" s="948" t="s">
        <v>4584</v>
      </c>
      <c r="B195" s="943">
        <v>1</v>
      </c>
      <c r="C195" s="944">
        <v>0.96</v>
      </c>
      <c r="D195" s="933">
        <v>31</v>
      </c>
      <c r="E195" s="945"/>
      <c r="F195" s="946"/>
      <c r="G195" s="926"/>
      <c r="H195" s="938"/>
      <c r="I195" s="937"/>
      <c r="J195" s="924"/>
      <c r="K195" s="939">
        <v>0.91</v>
      </c>
      <c r="L195" s="938">
        <v>3</v>
      </c>
      <c r="M195" s="938">
        <v>30</v>
      </c>
      <c r="N195" s="940">
        <v>10</v>
      </c>
      <c r="O195" s="938" t="s">
        <v>4227</v>
      </c>
      <c r="P195" s="941" t="s">
        <v>4585</v>
      </c>
      <c r="Q195" s="942">
        <f t="shared" si="6"/>
        <v>-1</v>
      </c>
      <c r="R195" s="980">
        <f t="shared" si="6"/>
        <v>-0.96</v>
      </c>
      <c r="S195" s="942">
        <f t="shared" si="7"/>
        <v>0</v>
      </c>
      <c r="T195" s="980">
        <f t="shared" si="8"/>
        <v>0</v>
      </c>
      <c r="U195" s="989" t="s">
        <v>567</v>
      </c>
      <c r="V195" s="943" t="s">
        <v>567</v>
      </c>
      <c r="W195" s="943" t="s">
        <v>567</v>
      </c>
      <c r="X195" s="987" t="s">
        <v>567</v>
      </c>
      <c r="Y195" s="985"/>
    </row>
    <row r="196" spans="1:25" ht="14.4" customHeight="1" x14ac:dyDescent="0.3">
      <c r="A196" s="947" t="s">
        <v>4586</v>
      </c>
      <c r="B196" s="928">
        <v>2</v>
      </c>
      <c r="C196" s="929">
        <v>1.03</v>
      </c>
      <c r="D196" s="930">
        <v>18</v>
      </c>
      <c r="E196" s="911">
        <v>2</v>
      </c>
      <c r="F196" s="912">
        <v>1.69</v>
      </c>
      <c r="G196" s="913">
        <v>25</v>
      </c>
      <c r="H196" s="914"/>
      <c r="I196" s="915"/>
      <c r="J196" s="916"/>
      <c r="K196" s="917">
        <v>0.38</v>
      </c>
      <c r="L196" s="914">
        <v>2</v>
      </c>
      <c r="M196" s="914">
        <v>15</v>
      </c>
      <c r="N196" s="918">
        <v>5</v>
      </c>
      <c r="O196" s="914" t="s">
        <v>4227</v>
      </c>
      <c r="P196" s="931" t="s">
        <v>4587</v>
      </c>
      <c r="Q196" s="919">
        <f t="shared" si="6"/>
        <v>-2</v>
      </c>
      <c r="R196" s="979">
        <f t="shared" si="6"/>
        <v>-1.03</v>
      </c>
      <c r="S196" s="919">
        <f t="shared" si="7"/>
        <v>-2</v>
      </c>
      <c r="T196" s="979">
        <f t="shared" si="8"/>
        <v>-1.69</v>
      </c>
      <c r="U196" s="988" t="s">
        <v>567</v>
      </c>
      <c r="V196" s="928" t="s">
        <v>567</v>
      </c>
      <c r="W196" s="928" t="s">
        <v>567</v>
      </c>
      <c r="X196" s="986" t="s">
        <v>567</v>
      </c>
      <c r="Y196" s="984"/>
    </row>
    <row r="197" spans="1:25" ht="14.4" customHeight="1" x14ac:dyDescent="0.3">
      <c r="A197" s="948" t="s">
        <v>4588</v>
      </c>
      <c r="B197" s="943">
        <v>2</v>
      </c>
      <c r="C197" s="944">
        <v>2.38</v>
      </c>
      <c r="D197" s="933">
        <v>27.5</v>
      </c>
      <c r="E197" s="945">
        <v>7</v>
      </c>
      <c r="F197" s="946">
        <v>5.69</v>
      </c>
      <c r="G197" s="926">
        <v>22.4</v>
      </c>
      <c r="H197" s="938">
        <v>4</v>
      </c>
      <c r="I197" s="937">
        <v>3.03</v>
      </c>
      <c r="J197" s="925">
        <v>20.8</v>
      </c>
      <c r="K197" s="939">
        <v>0.42</v>
      </c>
      <c r="L197" s="938">
        <v>2</v>
      </c>
      <c r="M197" s="938">
        <v>15</v>
      </c>
      <c r="N197" s="940">
        <v>5</v>
      </c>
      <c r="O197" s="938" t="s">
        <v>4227</v>
      </c>
      <c r="P197" s="941" t="s">
        <v>4589</v>
      </c>
      <c r="Q197" s="942">
        <f t="shared" si="6"/>
        <v>2</v>
      </c>
      <c r="R197" s="980">
        <f t="shared" si="6"/>
        <v>0.64999999999999991</v>
      </c>
      <c r="S197" s="942">
        <f t="shared" si="7"/>
        <v>-3</v>
      </c>
      <c r="T197" s="980">
        <f t="shared" si="8"/>
        <v>-2.6600000000000006</v>
      </c>
      <c r="U197" s="989">
        <v>20</v>
      </c>
      <c r="V197" s="943">
        <v>83.2</v>
      </c>
      <c r="W197" s="943">
        <v>63.2</v>
      </c>
      <c r="X197" s="987">
        <v>4.16</v>
      </c>
      <c r="Y197" s="985">
        <v>63</v>
      </c>
    </row>
    <row r="198" spans="1:25" ht="14.4" customHeight="1" x14ac:dyDescent="0.3">
      <c r="A198" s="948" t="s">
        <v>4590</v>
      </c>
      <c r="B198" s="943">
        <v>2</v>
      </c>
      <c r="C198" s="944">
        <v>2.58</v>
      </c>
      <c r="D198" s="933">
        <v>30.5</v>
      </c>
      <c r="E198" s="945">
        <v>2</v>
      </c>
      <c r="F198" s="946">
        <v>2.56</v>
      </c>
      <c r="G198" s="926">
        <v>32.5</v>
      </c>
      <c r="H198" s="938">
        <v>3</v>
      </c>
      <c r="I198" s="937">
        <v>4.17</v>
      </c>
      <c r="J198" s="925">
        <v>31.3</v>
      </c>
      <c r="K198" s="939">
        <v>0.64</v>
      </c>
      <c r="L198" s="938">
        <v>2</v>
      </c>
      <c r="M198" s="938">
        <v>21</v>
      </c>
      <c r="N198" s="940">
        <v>7</v>
      </c>
      <c r="O198" s="938" t="s">
        <v>4227</v>
      </c>
      <c r="P198" s="941" t="s">
        <v>4591</v>
      </c>
      <c r="Q198" s="942">
        <f t="shared" ref="Q198:R200" si="9">H198-B198</f>
        <v>1</v>
      </c>
      <c r="R198" s="980">
        <f t="shared" si="9"/>
        <v>1.5899999999999999</v>
      </c>
      <c r="S198" s="942">
        <f t="shared" ref="S198:S249" si="10">H198-E198</f>
        <v>1</v>
      </c>
      <c r="T198" s="980">
        <f t="shared" ref="T198:T249" si="11">I198-F198</f>
        <v>1.6099999999999999</v>
      </c>
      <c r="U198" s="989">
        <v>21</v>
      </c>
      <c r="V198" s="943">
        <v>93.9</v>
      </c>
      <c r="W198" s="943">
        <v>72.900000000000006</v>
      </c>
      <c r="X198" s="987">
        <v>4.4714285714285715</v>
      </c>
      <c r="Y198" s="985">
        <v>73</v>
      </c>
    </row>
    <row r="199" spans="1:25" ht="14.4" customHeight="1" x14ac:dyDescent="0.3">
      <c r="A199" s="947" t="s">
        <v>4592</v>
      </c>
      <c r="B199" s="928"/>
      <c r="C199" s="929"/>
      <c r="D199" s="930"/>
      <c r="E199" s="911">
        <v>1</v>
      </c>
      <c r="F199" s="912">
        <v>1.51</v>
      </c>
      <c r="G199" s="913">
        <v>35</v>
      </c>
      <c r="H199" s="914"/>
      <c r="I199" s="915"/>
      <c r="J199" s="916"/>
      <c r="K199" s="917">
        <v>0.43</v>
      </c>
      <c r="L199" s="914">
        <v>2</v>
      </c>
      <c r="M199" s="914">
        <v>15</v>
      </c>
      <c r="N199" s="918">
        <v>5</v>
      </c>
      <c r="O199" s="914" t="s">
        <v>4227</v>
      </c>
      <c r="P199" s="931" t="s">
        <v>4593</v>
      </c>
      <c r="Q199" s="919">
        <f t="shared" si="9"/>
        <v>0</v>
      </c>
      <c r="R199" s="979">
        <f t="shared" si="9"/>
        <v>0</v>
      </c>
      <c r="S199" s="919">
        <f t="shared" si="10"/>
        <v>-1</v>
      </c>
      <c r="T199" s="979">
        <f t="shared" si="11"/>
        <v>-1.51</v>
      </c>
      <c r="U199" s="988" t="s">
        <v>567</v>
      </c>
      <c r="V199" s="928" t="s">
        <v>567</v>
      </c>
      <c r="W199" s="928" t="s">
        <v>567</v>
      </c>
      <c r="X199" s="986" t="s">
        <v>567</v>
      </c>
      <c r="Y199" s="984"/>
    </row>
    <row r="200" spans="1:25" ht="14.4" customHeight="1" x14ac:dyDescent="0.3">
      <c r="A200" s="947" t="s">
        <v>4594</v>
      </c>
      <c r="B200" s="928"/>
      <c r="C200" s="929"/>
      <c r="D200" s="930"/>
      <c r="E200" s="911">
        <v>1</v>
      </c>
      <c r="F200" s="912">
        <v>6.01</v>
      </c>
      <c r="G200" s="913">
        <v>47</v>
      </c>
      <c r="H200" s="914"/>
      <c r="I200" s="915"/>
      <c r="J200" s="916"/>
      <c r="K200" s="917">
        <v>2.96</v>
      </c>
      <c r="L200" s="914">
        <v>4</v>
      </c>
      <c r="M200" s="914">
        <v>33</v>
      </c>
      <c r="N200" s="918">
        <v>11</v>
      </c>
      <c r="O200" s="914" t="s">
        <v>4227</v>
      </c>
      <c r="P200" s="931" t="s">
        <v>4595</v>
      </c>
      <c r="Q200" s="919">
        <f t="shared" si="9"/>
        <v>0</v>
      </c>
      <c r="R200" s="979">
        <f t="shared" si="9"/>
        <v>0</v>
      </c>
      <c r="S200" s="919">
        <f t="shared" si="10"/>
        <v>-1</v>
      </c>
      <c r="T200" s="979">
        <f t="shared" si="11"/>
        <v>-6.01</v>
      </c>
      <c r="U200" s="988" t="s">
        <v>567</v>
      </c>
      <c r="V200" s="928" t="s">
        <v>567</v>
      </c>
      <c r="W200" s="928" t="s">
        <v>567</v>
      </c>
      <c r="X200" s="986" t="s">
        <v>567</v>
      </c>
      <c r="Y200" s="984"/>
    </row>
    <row r="201" spans="1:25" ht="14.4" customHeight="1" x14ac:dyDescent="0.3">
      <c r="A201" s="947" t="s">
        <v>4596</v>
      </c>
      <c r="B201" s="928">
        <v>1</v>
      </c>
      <c r="C201" s="929">
        <v>1.91</v>
      </c>
      <c r="D201" s="930">
        <v>21</v>
      </c>
      <c r="E201" s="911">
        <v>1</v>
      </c>
      <c r="F201" s="912">
        <v>1.91</v>
      </c>
      <c r="G201" s="913">
        <v>29</v>
      </c>
      <c r="H201" s="914"/>
      <c r="I201" s="915"/>
      <c r="J201" s="916"/>
      <c r="K201" s="917">
        <v>1.91</v>
      </c>
      <c r="L201" s="914">
        <v>3</v>
      </c>
      <c r="M201" s="914">
        <v>30</v>
      </c>
      <c r="N201" s="918">
        <v>10</v>
      </c>
      <c r="O201" s="914" t="s">
        <v>4227</v>
      </c>
      <c r="P201" s="931" t="s">
        <v>4597</v>
      </c>
      <c r="Q201" s="919"/>
      <c r="R201" s="981"/>
      <c r="S201" s="919">
        <f t="shared" si="10"/>
        <v>-1</v>
      </c>
      <c r="T201" s="981">
        <f t="shared" si="11"/>
        <v>-1.91</v>
      </c>
      <c r="U201" s="988"/>
      <c r="V201" s="928"/>
      <c r="W201" s="928"/>
      <c r="X201" s="986"/>
      <c r="Y201" s="984"/>
    </row>
    <row r="202" spans="1:25" ht="14.4" customHeight="1" x14ac:dyDescent="0.3">
      <c r="A202" s="948" t="s">
        <v>4598</v>
      </c>
      <c r="B202" s="943"/>
      <c r="C202" s="944"/>
      <c r="D202" s="933"/>
      <c r="E202" s="945">
        <v>1</v>
      </c>
      <c r="F202" s="946">
        <v>3.32</v>
      </c>
      <c r="G202" s="926">
        <v>37</v>
      </c>
      <c r="H202" s="938"/>
      <c r="I202" s="937"/>
      <c r="J202" s="924"/>
      <c r="K202" s="939">
        <v>3.32</v>
      </c>
      <c r="L202" s="938">
        <v>5</v>
      </c>
      <c r="M202" s="938">
        <v>45</v>
      </c>
      <c r="N202" s="940">
        <v>15</v>
      </c>
      <c r="O202" s="938" t="s">
        <v>4227</v>
      </c>
      <c r="P202" s="941" t="s">
        <v>4599</v>
      </c>
      <c r="Q202" s="942"/>
      <c r="R202" s="982"/>
      <c r="S202" s="942">
        <f t="shared" si="10"/>
        <v>-1</v>
      </c>
      <c r="T202" s="982">
        <f t="shared" si="11"/>
        <v>-3.32</v>
      </c>
      <c r="U202" s="989"/>
      <c r="V202" s="943"/>
      <c r="W202" s="943"/>
      <c r="X202" s="987"/>
      <c r="Y202" s="985"/>
    </row>
    <row r="203" spans="1:25" ht="14.4" customHeight="1" x14ac:dyDescent="0.3">
      <c r="A203" s="947" t="s">
        <v>4600</v>
      </c>
      <c r="B203" s="920">
        <v>1</v>
      </c>
      <c r="C203" s="921">
        <v>2.39</v>
      </c>
      <c r="D203" s="922">
        <v>30</v>
      </c>
      <c r="E203" s="932"/>
      <c r="F203" s="915"/>
      <c r="G203" s="916"/>
      <c r="H203" s="914"/>
      <c r="I203" s="915"/>
      <c r="J203" s="916"/>
      <c r="K203" s="917">
        <v>1.2</v>
      </c>
      <c r="L203" s="914">
        <v>2</v>
      </c>
      <c r="M203" s="914">
        <v>18</v>
      </c>
      <c r="N203" s="918">
        <v>6</v>
      </c>
      <c r="O203" s="914" t="s">
        <v>4227</v>
      </c>
      <c r="P203" s="931" t="s">
        <v>4601</v>
      </c>
      <c r="Q203" s="919"/>
      <c r="R203" s="981"/>
      <c r="S203" s="919">
        <f t="shared" si="10"/>
        <v>0</v>
      </c>
      <c r="T203" s="981">
        <f t="shared" si="11"/>
        <v>0</v>
      </c>
      <c r="U203" s="988"/>
      <c r="V203" s="928"/>
      <c r="W203" s="928"/>
      <c r="X203" s="986"/>
      <c r="Y203" s="984"/>
    </row>
    <row r="204" spans="1:25" ht="14.4" customHeight="1" x14ac:dyDescent="0.3">
      <c r="A204" s="947" t="s">
        <v>4602</v>
      </c>
      <c r="B204" s="928">
        <v>3</v>
      </c>
      <c r="C204" s="929">
        <v>2.2599999999999998</v>
      </c>
      <c r="D204" s="930">
        <v>23</v>
      </c>
      <c r="E204" s="911">
        <v>4</v>
      </c>
      <c r="F204" s="912">
        <v>5</v>
      </c>
      <c r="G204" s="913">
        <v>35</v>
      </c>
      <c r="H204" s="914">
        <v>2</v>
      </c>
      <c r="I204" s="915">
        <v>1.3</v>
      </c>
      <c r="J204" s="927">
        <v>14</v>
      </c>
      <c r="K204" s="917">
        <v>0.65</v>
      </c>
      <c r="L204" s="914">
        <v>3</v>
      </c>
      <c r="M204" s="914">
        <v>24</v>
      </c>
      <c r="N204" s="918">
        <v>8</v>
      </c>
      <c r="O204" s="914" t="s">
        <v>4227</v>
      </c>
      <c r="P204" s="931" t="s">
        <v>4603</v>
      </c>
      <c r="Q204" s="919"/>
      <c r="R204" s="981"/>
      <c r="S204" s="919">
        <f t="shared" si="10"/>
        <v>-2</v>
      </c>
      <c r="T204" s="981">
        <f t="shared" si="11"/>
        <v>-3.7</v>
      </c>
      <c r="U204" s="988"/>
      <c r="V204" s="928"/>
      <c r="W204" s="928"/>
      <c r="X204" s="986"/>
      <c r="Y204" s="984">
        <v>12</v>
      </c>
    </row>
    <row r="205" spans="1:25" ht="14.4" customHeight="1" x14ac:dyDescent="0.3">
      <c r="A205" s="948" t="s">
        <v>4604</v>
      </c>
      <c r="B205" s="943">
        <v>1</v>
      </c>
      <c r="C205" s="944">
        <v>1.75</v>
      </c>
      <c r="D205" s="933">
        <v>43</v>
      </c>
      <c r="E205" s="945">
        <v>1</v>
      </c>
      <c r="F205" s="946">
        <v>1</v>
      </c>
      <c r="G205" s="926">
        <v>13</v>
      </c>
      <c r="H205" s="938">
        <v>1</v>
      </c>
      <c r="I205" s="937">
        <v>1.1200000000000001</v>
      </c>
      <c r="J205" s="925">
        <v>27</v>
      </c>
      <c r="K205" s="939">
        <v>1</v>
      </c>
      <c r="L205" s="938">
        <v>3</v>
      </c>
      <c r="M205" s="938">
        <v>30</v>
      </c>
      <c r="N205" s="940">
        <v>10</v>
      </c>
      <c r="O205" s="938" t="s">
        <v>4227</v>
      </c>
      <c r="P205" s="941" t="s">
        <v>4603</v>
      </c>
      <c r="Q205" s="942"/>
      <c r="R205" s="982"/>
      <c r="S205" s="942">
        <f t="shared" si="10"/>
        <v>0</v>
      </c>
      <c r="T205" s="982">
        <f t="shared" si="11"/>
        <v>0.12000000000000011</v>
      </c>
      <c r="U205" s="989"/>
      <c r="V205" s="943"/>
      <c r="W205" s="943"/>
      <c r="X205" s="987"/>
      <c r="Y205" s="985">
        <v>17</v>
      </c>
    </row>
    <row r="206" spans="1:25" ht="14.4" customHeight="1" x14ac:dyDescent="0.3">
      <c r="A206" s="947" t="s">
        <v>4605</v>
      </c>
      <c r="B206" s="928"/>
      <c r="C206" s="929"/>
      <c r="D206" s="930"/>
      <c r="E206" s="911">
        <v>1</v>
      </c>
      <c r="F206" s="912">
        <v>1.18</v>
      </c>
      <c r="G206" s="913">
        <v>10</v>
      </c>
      <c r="H206" s="914"/>
      <c r="I206" s="915"/>
      <c r="J206" s="916"/>
      <c r="K206" s="917">
        <v>1.18</v>
      </c>
      <c r="L206" s="914">
        <v>3</v>
      </c>
      <c r="M206" s="914">
        <v>30</v>
      </c>
      <c r="N206" s="918">
        <v>10</v>
      </c>
      <c r="O206" s="914" t="s">
        <v>4227</v>
      </c>
      <c r="P206" s="931" t="s">
        <v>4606</v>
      </c>
      <c r="Q206" s="919"/>
      <c r="R206" s="981"/>
      <c r="S206" s="919">
        <f t="shared" si="10"/>
        <v>-1</v>
      </c>
      <c r="T206" s="981">
        <f t="shared" si="11"/>
        <v>-1.18</v>
      </c>
      <c r="U206" s="988"/>
      <c r="V206" s="928"/>
      <c r="W206" s="928"/>
      <c r="X206" s="986"/>
      <c r="Y206" s="984"/>
    </row>
    <row r="207" spans="1:25" ht="14.4" customHeight="1" x14ac:dyDescent="0.3">
      <c r="A207" s="947" t="s">
        <v>4607</v>
      </c>
      <c r="B207" s="928">
        <v>5</v>
      </c>
      <c r="C207" s="929">
        <v>3.54</v>
      </c>
      <c r="D207" s="930">
        <v>21</v>
      </c>
      <c r="E207" s="911">
        <v>1</v>
      </c>
      <c r="F207" s="912">
        <v>0.42</v>
      </c>
      <c r="G207" s="913">
        <v>16</v>
      </c>
      <c r="H207" s="914">
        <v>3</v>
      </c>
      <c r="I207" s="915">
        <v>1.98</v>
      </c>
      <c r="J207" s="927">
        <v>24</v>
      </c>
      <c r="K207" s="917">
        <v>0.42</v>
      </c>
      <c r="L207" s="914">
        <v>2</v>
      </c>
      <c r="M207" s="914">
        <v>18</v>
      </c>
      <c r="N207" s="918">
        <v>6</v>
      </c>
      <c r="O207" s="914" t="s">
        <v>4227</v>
      </c>
      <c r="P207" s="931" t="s">
        <v>4608</v>
      </c>
      <c r="Q207" s="919"/>
      <c r="R207" s="981"/>
      <c r="S207" s="919">
        <f t="shared" si="10"/>
        <v>2</v>
      </c>
      <c r="T207" s="981">
        <f t="shared" si="11"/>
        <v>1.56</v>
      </c>
      <c r="U207" s="988"/>
      <c r="V207" s="928"/>
      <c r="W207" s="928"/>
      <c r="X207" s="986"/>
      <c r="Y207" s="984">
        <v>54</v>
      </c>
    </row>
    <row r="208" spans="1:25" ht="14.4" customHeight="1" x14ac:dyDescent="0.3">
      <c r="A208" s="948" t="s">
        <v>4609</v>
      </c>
      <c r="B208" s="943">
        <v>4</v>
      </c>
      <c r="C208" s="944">
        <v>2.75</v>
      </c>
      <c r="D208" s="933">
        <v>22</v>
      </c>
      <c r="E208" s="945">
        <v>6</v>
      </c>
      <c r="F208" s="946">
        <v>10.07</v>
      </c>
      <c r="G208" s="926">
        <v>45.2</v>
      </c>
      <c r="H208" s="938">
        <v>5</v>
      </c>
      <c r="I208" s="937">
        <v>4.3</v>
      </c>
      <c r="J208" s="925">
        <v>25</v>
      </c>
      <c r="K208" s="939">
        <v>0.55000000000000004</v>
      </c>
      <c r="L208" s="938">
        <v>2</v>
      </c>
      <c r="M208" s="938">
        <v>21</v>
      </c>
      <c r="N208" s="940">
        <v>7</v>
      </c>
      <c r="O208" s="938" t="s">
        <v>4227</v>
      </c>
      <c r="P208" s="941" t="s">
        <v>4610</v>
      </c>
      <c r="Q208" s="942"/>
      <c r="R208" s="982"/>
      <c r="S208" s="942">
        <f t="shared" si="10"/>
        <v>-1</v>
      </c>
      <c r="T208" s="982">
        <f t="shared" si="11"/>
        <v>-5.7700000000000005</v>
      </c>
      <c r="U208" s="989"/>
      <c r="V208" s="943"/>
      <c r="W208" s="943"/>
      <c r="X208" s="987"/>
      <c r="Y208" s="985">
        <v>90</v>
      </c>
    </row>
    <row r="209" spans="1:25" ht="14.4" customHeight="1" x14ac:dyDescent="0.3">
      <c r="A209" s="948" t="s">
        <v>4611</v>
      </c>
      <c r="B209" s="943">
        <v>1</v>
      </c>
      <c r="C209" s="944">
        <v>1.03</v>
      </c>
      <c r="D209" s="933">
        <v>36</v>
      </c>
      <c r="E209" s="945">
        <v>5</v>
      </c>
      <c r="F209" s="946">
        <v>4.57</v>
      </c>
      <c r="G209" s="926">
        <v>27.4</v>
      </c>
      <c r="H209" s="938">
        <v>3</v>
      </c>
      <c r="I209" s="937">
        <v>4.3600000000000003</v>
      </c>
      <c r="J209" s="925">
        <v>45</v>
      </c>
      <c r="K209" s="939">
        <v>0.77</v>
      </c>
      <c r="L209" s="938">
        <v>3</v>
      </c>
      <c r="M209" s="938">
        <v>30</v>
      </c>
      <c r="N209" s="940">
        <v>10</v>
      </c>
      <c r="O209" s="938" t="s">
        <v>4227</v>
      </c>
      <c r="P209" s="941" t="s">
        <v>4612</v>
      </c>
      <c r="Q209" s="942"/>
      <c r="R209" s="982"/>
      <c r="S209" s="942">
        <f t="shared" si="10"/>
        <v>-2</v>
      </c>
      <c r="T209" s="982">
        <f t="shared" si="11"/>
        <v>-0.20999999999999996</v>
      </c>
      <c r="U209" s="989"/>
      <c r="V209" s="943"/>
      <c r="W209" s="943"/>
      <c r="X209" s="987"/>
      <c r="Y209" s="985">
        <v>105</v>
      </c>
    </row>
    <row r="210" spans="1:25" ht="14.4" customHeight="1" x14ac:dyDescent="0.3">
      <c r="A210" s="947" t="s">
        <v>4613</v>
      </c>
      <c r="B210" s="928"/>
      <c r="C210" s="929"/>
      <c r="D210" s="930"/>
      <c r="E210" s="932"/>
      <c r="F210" s="915"/>
      <c r="G210" s="916"/>
      <c r="H210" s="911">
        <v>1</v>
      </c>
      <c r="I210" s="912">
        <v>0.88</v>
      </c>
      <c r="J210" s="927">
        <v>22</v>
      </c>
      <c r="K210" s="917">
        <v>0.74</v>
      </c>
      <c r="L210" s="914">
        <v>2</v>
      </c>
      <c r="M210" s="914">
        <v>21</v>
      </c>
      <c r="N210" s="918">
        <v>7</v>
      </c>
      <c r="O210" s="914" t="s">
        <v>4227</v>
      </c>
      <c r="P210" s="931" t="s">
        <v>4614</v>
      </c>
      <c r="Q210" s="919"/>
      <c r="R210" s="981"/>
      <c r="S210" s="919">
        <f t="shared" si="10"/>
        <v>1</v>
      </c>
      <c r="T210" s="981">
        <f t="shared" si="11"/>
        <v>0.88</v>
      </c>
      <c r="U210" s="988"/>
      <c r="V210" s="928"/>
      <c r="W210" s="928"/>
      <c r="X210" s="986"/>
      <c r="Y210" s="984">
        <v>15</v>
      </c>
    </row>
    <row r="211" spans="1:25" ht="14.4" customHeight="1" x14ac:dyDescent="0.3">
      <c r="A211" s="947" t="s">
        <v>4615</v>
      </c>
      <c r="B211" s="928"/>
      <c r="C211" s="929"/>
      <c r="D211" s="930"/>
      <c r="E211" s="911">
        <v>1</v>
      </c>
      <c r="F211" s="912">
        <v>1.98</v>
      </c>
      <c r="G211" s="913">
        <v>37</v>
      </c>
      <c r="H211" s="914"/>
      <c r="I211" s="915"/>
      <c r="J211" s="916"/>
      <c r="K211" s="917">
        <v>0.31</v>
      </c>
      <c r="L211" s="914">
        <v>1</v>
      </c>
      <c r="M211" s="914">
        <v>9</v>
      </c>
      <c r="N211" s="918">
        <v>3</v>
      </c>
      <c r="O211" s="914" t="s">
        <v>4227</v>
      </c>
      <c r="P211" s="931" t="s">
        <v>4616</v>
      </c>
      <c r="Q211" s="919"/>
      <c r="R211" s="981"/>
      <c r="S211" s="919">
        <f t="shared" si="10"/>
        <v>-1</v>
      </c>
      <c r="T211" s="981">
        <f t="shared" si="11"/>
        <v>-1.98</v>
      </c>
      <c r="U211" s="988"/>
      <c r="V211" s="928"/>
      <c r="W211" s="928"/>
      <c r="X211" s="986"/>
      <c r="Y211" s="984"/>
    </row>
    <row r="212" spans="1:25" ht="14.4" customHeight="1" x14ac:dyDescent="0.3">
      <c r="A212" s="947" t="s">
        <v>4617</v>
      </c>
      <c r="B212" s="920">
        <v>1</v>
      </c>
      <c r="C212" s="921">
        <v>1.66</v>
      </c>
      <c r="D212" s="922">
        <v>37</v>
      </c>
      <c r="E212" s="932"/>
      <c r="F212" s="915"/>
      <c r="G212" s="916"/>
      <c r="H212" s="914"/>
      <c r="I212" s="915"/>
      <c r="J212" s="916"/>
      <c r="K212" s="917">
        <v>0.36</v>
      </c>
      <c r="L212" s="914">
        <v>1</v>
      </c>
      <c r="M212" s="914">
        <v>12</v>
      </c>
      <c r="N212" s="918">
        <v>4</v>
      </c>
      <c r="O212" s="914" t="s">
        <v>4227</v>
      </c>
      <c r="P212" s="931" t="s">
        <v>4618</v>
      </c>
      <c r="Q212" s="919"/>
      <c r="R212" s="981"/>
      <c r="S212" s="919">
        <f t="shared" si="10"/>
        <v>0</v>
      </c>
      <c r="T212" s="981">
        <f t="shared" si="11"/>
        <v>0</v>
      </c>
      <c r="U212" s="988"/>
      <c r="V212" s="928"/>
      <c r="W212" s="928"/>
      <c r="X212" s="986"/>
      <c r="Y212" s="984"/>
    </row>
    <row r="213" spans="1:25" ht="14.4" customHeight="1" x14ac:dyDescent="0.3">
      <c r="A213" s="947" t="s">
        <v>4619</v>
      </c>
      <c r="B213" s="920">
        <v>1</v>
      </c>
      <c r="C213" s="921">
        <v>0.72</v>
      </c>
      <c r="D213" s="922">
        <v>14</v>
      </c>
      <c r="E213" s="932"/>
      <c r="F213" s="915"/>
      <c r="G213" s="916"/>
      <c r="H213" s="914"/>
      <c r="I213" s="915"/>
      <c r="J213" s="916"/>
      <c r="K213" s="917">
        <v>0.72</v>
      </c>
      <c r="L213" s="914">
        <v>3</v>
      </c>
      <c r="M213" s="914">
        <v>24</v>
      </c>
      <c r="N213" s="918">
        <v>8</v>
      </c>
      <c r="O213" s="914" t="s">
        <v>4227</v>
      </c>
      <c r="P213" s="931" t="s">
        <v>4620</v>
      </c>
      <c r="Q213" s="919"/>
      <c r="R213" s="981"/>
      <c r="S213" s="919">
        <f t="shared" si="10"/>
        <v>0</v>
      </c>
      <c r="T213" s="981">
        <f t="shared" si="11"/>
        <v>0</v>
      </c>
      <c r="U213" s="988"/>
      <c r="V213" s="928"/>
      <c r="W213" s="928"/>
      <c r="X213" s="986"/>
      <c r="Y213" s="984"/>
    </row>
    <row r="214" spans="1:25" ht="14.4" customHeight="1" x14ac:dyDescent="0.3">
      <c r="A214" s="948" t="s">
        <v>4621</v>
      </c>
      <c r="B214" s="934">
        <v>1</v>
      </c>
      <c r="C214" s="935">
        <v>1.24</v>
      </c>
      <c r="D214" s="923">
        <v>16</v>
      </c>
      <c r="E214" s="936"/>
      <c r="F214" s="937"/>
      <c r="G214" s="924"/>
      <c r="H214" s="938">
        <v>1</v>
      </c>
      <c r="I214" s="937">
        <v>1.24</v>
      </c>
      <c r="J214" s="925">
        <v>26</v>
      </c>
      <c r="K214" s="939">
        <v>1.24</v>
      </c>
      <c r="L214" s="938">
        <v>3</v>
      </c>
      <c r="M214" s="938">
        <v>30</v>
      </c>
      <c r="N214" s="940">
        <v>10</v>
      </c>
      <c r="O214" s="938" t="s">
        <v>4227</v>
      </c>
      <c r="P214" s="941" t="s">
        <v>4622</v>
      </c>
      <c r="Q214" s="942"/>
      <c r="R214" s="982"/>
      <c r="S214" s="942">
        <f t="shared" si="10"/>
        <v>1</v>
      </c>
      <c r="T214" s="982">
        <f t="shared" si="11"/>
        <v>1.24</v>
      </c>
      <c r="U214" s="989"/>
      <c r="V214" s="943"/>
      <c r="W214" s="943"/>
      <c r="X214" s="987"/>
      <c r="Y214" s="985">
        <v>16</v>
      </c>
    </row>
    <row r="215" spans="1:25" ht="14.4" customHeight="1" x14ac:dyDescent="0.3">
      <c r="A215" s="947" t="s">
        <v>4623</v>
      </c>
      <c r="B215" s="928">
        <v>4</v>
      </c>
      <c r="C215" s="929">
        <v>4.09</v>
      </c>
      <c r="D215" s="930">
        <v>22.8</v>
      </c>
      <c r="E215" s="911">
        <v>4</v>
      </c>
      <c r="F215" s="912">
        <v>5.27</v>
      </c>
      <c r="G215" s="913">
        <v>23.8</v>
      </c>
      <c r="H215" s="914">
        <v>1</v>
      </c>
      <c r="I215" s="915">
        <v>1.45</v>
      </c>
      <c r="J215" s="927">
        <v>36</v>
      </c>
      <c r="K215" s="917">
        <v>0.72</v>
      </c>
      <c r="L215" s="914">
        <v>2</v>
      </c>
      <c r="M215" s="914">
        <v>21</v>
      </c>
      <c r="N215" s="918">
        <v>7</v>
      </c>
      <c r="O215" s="914" t="s">
        <v>4227</v>
      </c>
      <c r="P215" s="931" t="s">
        <v>4624</v>
      </c>
      <c r="Q215" s="919"/>
      <c r="R215" s="981"/>
      <c r="S215" s="919">
        <f t="shared" si="10"/>
        <v>-3</v>
      </c>
      <c r="T215" s="981">
        <f t="shared" si="11"/>
        <v>-3.8199999999999994</v>
      </c>
      <c r="U215" s="988"/>
      <c r="V215" s="928"/>
      <c r="W215" s="928"/>
      <c r="X215" s="986"/>
      <c r="Y215" s="984">
        <v>29</v>
      </c>
    </row>
    <row r="216" spans="1:25" ht="14.4" customHeight="1" x14ac:dyDescent="0.3">
      <c r="A216" s="948" t="s">
        <v>4625</v>
      </c>
      <c r="B216" s="943">
        <v>1</v>
      </c>
      <c r="C216" s="944">
        <v>1.19</v>
      </c>
      <c r="D216" s="933">
        <v>29</v>
      </c>
      <c r="E216" s="945">
        <v>4</v>
      </c>
      <c r="F216" s="946">
        <v>5.18</v>
      </c>
      <c r="G216" s="926">
        <v>30.3</v>
      </c>
      <c r="H216" s="938"/>
      <c r="I216" s="937"/>
      <c r="J216" s="924"/>
      <c r="K216" s="939">
        <v>1.04</v>
      </c>
      <c r="L216" s="938">
        <v>3</v>
      </c>
      <c r="M216" s="938">
        <v>27</v>
      </c>
      <c r="N216" s="940">
        <v>9</v>
      </c>
      <c r="O216" s="938" t="s">
        <v>4227</v>
      </c>
      <c r="P216" s="941" t="s">
        <v>4626</v>
      </c>
      <c r="Q216" s="942"/>
      <c r="R216" s="982"/>
      <c r="S216" s="942">
        <f t="shared" si="10"/>
        <v>-4</v>
      </c>
      <c r="T216" s="982">
        <f t="shared" si="11"/>
        <v>-5.18</v>
      </c>
      <c r="U216" s="989"/>
      <c r="V216" s="943"/>
      <c r="W216" s="943"/>
      <c r="X216" s="987"/>
      <c r="Y216" s="985"/>
    </row>
    <row r="217" spans="1:25" ht="14.4" customHeight="1" x14ac:dyDescent="0.3">
      <c r="A217" s="947" t="s">
        <v>4627</v>
      </c>
      <c r="B217" s="928"/>
      <c r="C217" s="929"/>
      <c r="D217" s="930"/>
      <c r="E217" s="911">
        <v>1</v>
      </c>
      <c r="F217" s="912">
        <v>5.72</v>
      </c>
      <c r="G217" s="913">
        <v>71</v>
      </c>
      <c r="H217" s="914"/>
      <c r="I217" s="915"/>
      <c r="J217" s="916"/>
      <c r="K217" s="917">
        <v>3.67</v>
      </c>
      <c r="L217" s="914">
        <v>6</v>
      </c>
      <c r="M217" s="914">
        <v>51</v>
      </c>
      <c r="N217" s="918">
        <v>17</v>
      </c>
      <c r="O217" s="914" t="s">
        <v>4227</v>
      </c>
      <c r="P217" s="931" t="s">
        <v>4628</v>
      </c>
      <c r="Q217" s="919"/>
      <c r="R217" s="981"/>
      <c r="S217" s="919">
        <f t="shared" si="10"/>
        <v>-1</v>
      </c>
      <c r="T217" s="981">
        <f t="shared" si="11"/>
        <v>-5.72</v>
      </c>
      <c r="U217" s="988"/>
      <c r="V217" s="928"/>
      <c r="W217" s="928"/>
      <c r="X217" s="986"/>
      <c r="Y217" s="984"/>
    </row>
    <row r="218" spans="1:25" ht="14.4" customHeight="1" x14ac:dyDescent="0.3">
      <c r="A218" s="947" t="s">
        <v>4629</v>
      </c>
      <c r="B218" s="928"/>
      <c r="C218" s="929"/>
      <c r="D218" s="930"/>
      <c r="E218" s="932"/>
      <c r="F218" s="915"/>
      <c r="G218" s="916"/>
      <c r="H218" s="911">
        <v>1</v>
      </c>
      <c r="I218" s="912">
        <v>1.83</v>
      </c>
      <c r="J218" s="927">
        <v>24</v>
      </c>
      <c r="K218" s="917">
        <v>1.83</v>
      </c>
      <c r="L218" s="914">
        <v>3</v>
      </c>
      <c r="M218" s="914">
        <v>30</v>
      </c>
      <c r="N218" s="918">
        <v>10</v>
      </c>
      <c r="O218" s="914" t="s">
        <v>4227</v>
      </c>
      <c r="P218" s="931" t="s">
        <v>4630</v>
      </c>
      <c r="Q218" s="919"/>
      <c r="R218" s="981"/>
      <c r="S218" s="919">
        <f t="shared" si="10"/>
        <v>1</v>
      </c>
      <c r="T218" s="981">
        <f t="shared" si="11"/>
        <v>1.83</v>
      </c>
      <c r="U218" s="988"/>
      <c r="V218" s="928"/>
      <c r="W218" s="928"/>
      <c r="X218" s="986"/>
      <c r="Y218" s="984">
        <v>14</v>
      </c>
    </row>
    <row r="219" spans="1:25" ht="14.4" customHeight="1" x14ac:dyDescent="0.3">
      <c r="A219" s="947" t="s">
        <v>4631</v>
      </c>
      <c r="B219" s="928">
        <v>1</v>
      </c>
      <c r="C219" s="929">
        <v>3.03</v>
      </c>
      <c r="D219" s="930">
        <v>69</v>
      </c>
      <c r="E219" s="911"/>
      <c r="F219" s="912"/>
      <c r="G219" s="913"/>
      <c r="H219" s="914"/>
      <c r="I219" s="915"/>
      <c r="J219" s="916"/>
      <c r="K219" s="917">
        <v>0.66</v>
      </c>
      <c r="L219" s="914">
        <v>2</v>
      </c>
      <c r="M219" s="914">
        <v>21</v>
      </c>
      <c r="N219" s="918">
        <v>7</v>
      </c>
      <c r="O219" s="914" t="s">
        <v>4227</v>
      </c>
      <c r="P219" s="931" t="s">
        <v>4632</v>
      </c>
      <c r="Q219" s="919"/>
      <c r="R219" s="981"/>
      <c r="S219" s="919">
        <f t="shared" si="10"/>
        <v>0</v>
      </c>
      <c r="T219" s="981">
        <f t="shared" si="11"/>
        <v>0</v>
      </c>
      <c r="U219" s="988"/>
      <c r="V219" s="928"/>
      <c r="W219" s="928"/>
      <c r="X219" s="986"/>
      <c r="Y219" s="984"/>
    </row>
    <row r="220" spans="1:25" ht="14.4" customHeight="1" x14ac:dyDescent="0.3">
      <c r="A220" s="948" t="s">
        <v>4633</v>
      </c>
      <c r="B220" s="943"/>
      <c r="C220" s="944"/>
      <c r="D220" s="933"/>
      <c r="E220" s="945">
        <v>1</v>
      </c>
      <c r="F220" s="946">
        <v>1.66</v>
      </c>
      <c r="G220" s="926">
        <v>37</v>
      </c>
      <c r="H220" s="938"/>
      <c r="I220" s="937"/>
      <c r="J220" s="924"/>
      <c r="K220" s="939">
        <v>1.05</v>
      </c>
      <c r="L220" s="938">
        <v>3</v>
      </c>
      <c r="M220" s="938">
        <v>27</v>
      </c>
      <c r="N220" s="940">
        <v>9</v>
      </c>
      <c r="O220" s="938" t="s">
        <v>4227</v>
      </c>
      <c r="P220" s="941" t="s">
        <v>4632</v>
      </c>
      <c r="Q220" s="942"/>
      <c r="R220" s="982"/>
      <c r="S220" s="942">
        <f t="shared" si="10"/>
        <v>-1</v>
      </c>
      <c r="T220" s="982">
        <f t="shared" si="11"/>
        <v>-1.66</v>
      </c>
      <c r="U220" s="989"/>
      <c r="V220" s="943"/>
      <c r="W220" s="943"/>
      <c r="X220" s="987"/>
      <c r="Y220" s="985"/>
    </row>
    <row r="221" spans="1:25" ht="14.4" customHeight="1" x14ac:dyDescent="0.3">
      <c r="A221" s="947" t="s">
        <v>4634</v>
      </c>
      <c r="B221" s="928">
        <v>1</v>
      </c>
      <c r="C221" s="929">
        <v>3</v>
      </c>
      <c r="D221" s="930">
        <v>22</v>
      </c>
      <c r="E221" s="911"/>
      <c r="F221" s="912"/>
      <c r="G221" s="913"/>
      <c r="H221" s="914"/>
      <c r="I221" s="915"/>
      <c r="J221" s="916"/>
      <c r="K221" s="917">
        <v>3</v>
      </c>
      <c r="L221" s="914">
        <v>6</v>
      </c>
      <c r="M221" s="914">
        <v>54</v>
      </c>
      <c r="N221" s="918">
        <v>18</v>
      </c>
      <c r="O221" s="914" t="s">
        <v>4227</v>
      </c>
      <c r="P221" s="931" t="s">
        <v>4635</v>
      </c>
      <c r="Q221" s="919"/>
      <c r="R221" s="981"/>
      <c r="S221" s="919">
        <f t="shared" si="10"/>
        <v>0</v>
      </c>
      <c r="T221" s="981">
        <f t="shared" si="11"/>
        <v>0</v>
      </c>
      <c r="U221" s="988"/>
      <c r="V221" s="928"/>
      <c r="W221" s="928"/>
      <c r="X221" s="986"/>
      <c r="Y221" s="984"/>
    </row>
    <row r="222" spans="1:25" ht="14.4" customHeight="1" x14ac:dyDescent="0.3">
      <c r="A222" s="948" t="s">
        <v>4636</v>
      </c>
      <c r="B222" s="943"/>
      <c r="C222" s="944"/>
      <c r="D222" s="933"/>
      <c r="E222" s="945">
        <v>1</v>
      </c>
      <c r="F222" s="946">
        <v>5.89</v>
      </c>
      <c r="G222" s="926">
        <v>31</v>
      </c>
      <c r="H222" s="938"/>
      <c r="I222" s="937"/>
      <c r="J222" s="924"/>
      <c r="K222" s="939">
        <v>5.89</v>
      </c>
      <c r="L222" s="938">
        <v>7</v>
      </c>
      <c r="M222" s="938">
        <v>66</v>
      </c>
      <c r="N222" s="940">
        <v>22</v>
      </c>
      <c r="O222" s="938" t="s">
        <v>4227</v>
      </c>
      <c r="P222" s="941" t="s">
        <v>4637</v>
      </c>
      <c r="Q222" s="942"/>
      <c r="R222" s="982"/>
      <c r="S222" s="942">
        <f t="shared" si="10"/>
        <v>-1</v>
      </c>
      <c r="T222" s="982">
        <f t="shared" si="11"/>
        <v>-5.89</v>
      </c>
      <c r="U222" s="989"/>
      <c r="V222" s="943"/>
      <c r="W222" s="943"/>
      <c r="X222" s="987"/>
      <c r="Y222" s="985"/>
    </row>
    <row r="223" spans="1:25" ht="14.4" customHeight="1" x14ac:dyDescent="0.3">
      <c r="A223" s="947" t="s">
        <v>4638</v>
      </c>
      <c r="B223" s="928">
        <v>2</v>
      </c>
      <c r="C223" s="929">
        <v>2.59</v>
      </c>
      <c r="D223" s="930">
        <v>28</v>
      </c>
      <c r="E223" s="911">
        <v>4</v>
      </c>
      <c r="F223" s="912">
        <v>4.47</v>
      </c>
      <c r="G223" s="913">
        <v>25</v>
      </c>
      <c r="H223" s="914">
        <v>3</v>
      </c>
      <c r="I223" s="915">
        <v>3.32</v>
      </c>
      <c r="J223" s="927">
        <v>27</v>
      </c>
      <c r="K223" s="917">
        <v>1.1100000000000001</v>
      </c>
      <c r="L223" s="914">
        <v>4</v>
      </c>
      <c r="M223" s="914">
        <v>33</v>
      </c>
      <c r="N223" s="918">
        <v>11</v>
      </c>
      <c r="O223" s="914" t="s">
        <v>4227</v>
      </c>
      <c r="P223" s="931" t="s">
        <v>4639</v>
      </c>
      <c r="Q223" s="919"/>
      <c r="R223" s="981"/>
      <c r="S223" s="919">
        <f t="shared" si="10"/>
        <v>-1</v>
      </c>
      <c r="T223" s="981">
        <f t="shared" si="11"/>
        <v>-1.1499999999999999</v>
      </c>
      <c r="U223" s="988"/>
      <c r="V223" s="928"/>
      <c r="W223" s="928"/>
      <c r="X223" s="986"/>
      <c r="Y223" s="984">
        <v>48</v>
      </c>
    </row>
    <row r="224" spans="1:25" ht="14.4" customHeight="1" x14ac:dyDescent="0.3">
      <c r="A224" s="948" t="s">
        <v>4640</v>
      </c>
      <c r="B224" s="943">
        <v>1</v>
      </c>
      <c r="C224" s="944">
        <v>2.11</v>
      </c>
      <c r="D224" s="933">
        <v>40</v>
      </c>
      <c r="E224" s="945">
        <v>5</v>
      </c>
      <c r="F224" s="946">
        <v>16.93</v>
      </c>
      <c r="G224" s="926">
        <v>49.8</v>
      </c>
      <c r="H224" s="938">
        <v>1</v>
      </c>
      <c r="I224" s="937">
        <v>3.04</v>
      </c>
      <c r="J224" s="925">
        <v>51</v>
      </c>
      <c r="K224" s="939">
        <v>2.02</v>
      </c>
      <c r="L224" s="938">
        <v>4</v>
      </c>
      <c r="M224" s="938">
        <v>39</v>
      </c>
      <c r="N224" s="940">
        <v>13</v>
      </c>
      <c r="O224" s="938" t="s">
        <v>4227</v>
      </c>
      <c r="P224" s="941" t="s">
        <v>4641</v>
      </c>
      <c r="Q224" s="942"/>
      <c r="R224" s="982"/>
      <c r="S224" s="942">
        <f t="shared" si="10"/>
        <v>-4</v>
      </c>
      <c r="T224" s="982">
        <f t="shared" si="11"/>
        <v>-13.89</v>
      </c>
      <c r="U224" s="989"/>
      <c r="V224" s="943"/>
      <c r="W224" s="943"/>
      <c r="X224" s="987"/>
      <c r="Y224" s="985">
        <v>38</v>
      </c>
    </row>
    <row r="225" spans="1:25" ht="14.4" customHeight="1" x14ac:dyDescent="0.3">
      <c r="A225" s="947" t="s">
        <v>4642</v>
      </c>
      <c r="B225" s="920">
        <v>1</v>
      </c>
      <c r="C225" s="921">
        <v>1.31</v>
      </c>
      <c r="D225" s="922">
        <v>28</v>
      </c>
      <c r="E225" s="932"/>
      <c r="F225" s="915"/>
      <c r="G225" s="916"/>
      <c r="H225" s="914"/>
      <c r="I225" s="915"/>
      <c r="J225" s="916"/>
      <c r="K225" s="917">
        <v>1.31</v>
      </c>
      <c r="L225" s="914">
        <v>4</v>
      </c>
      <c r="M225" s="914">
        <v>39</v>
      </c>
      <c r="N225" s="918">
        <v>13</v>
      </c>
      <c r="O225" s="914" t="s">
        <v>4227</v>
      </c>
      <c r="P225" s="931" t="s">
        <v>4643</v>
      </c>
      <c r="Q225" s="919"/>
      <c r="R225" s="981"/>
      <c r="S225" s="919">
        <f t="shared" si="10"/>
        <v>0</v>
      </c>
      <c r="T225" s="981">
        <f t="shared" si="11"/>
        <v>0</v>
      </c>
      <c r="U225" s="988"/>
      <c r="V225" s="928"/>
      <c r="W225" s="928"/>
      <c r="X225" s="986"/>
      <c r="Y225" s="984"/>
    </row>
    <row r="226" spans="1:25" ht="14.4" customHeight="1" x14ac:dyDescent="0.3">
      <c r="A226" s="947" t="s">
        <v>4644</v>
      </c>
      <c r="B226" s="920">
        <v>1</v>
      </c>
      <c r="C226" s="921">
        <v>0.83</v>
      </c>
      <c r="D226" s="922">
        <v>22</v>
      </c>
      <c r="E226" s="932"/>
      <c r="F226" s="915"/>
      <c r="G226" s="916"/>
      <c r="H226" s="914"/>
      <c r="I226" s="915"/>
      <c r="J226" s="916"/>
      <c r="K226" s="917">
        <v>0.6</v>
      </c>
      <c r="L226" s="914">
        <v>2</v>
      </c>
      <c r="M226" s="914">
        <v>18</v>
      </c>
      <c r="N226" s="918">
        <v>6</v>
      </c>
      <c r="O226" s="914" t="s">
        <v>4227</v>
      </c>
      <c r="P226" s="931" t="s">
        <v>4645</v>
      </c>
      <c r="Q226" s="919"/>
      <c r="R226" s="981"/>
      <c r="S226" s="919">
        <f t="shared" si="10"/>
        <v>0</v>
      </c>
      <c r="T226" s="981">
        <f t="shared" si="11"/>
        <v>0</v>
      </c>
      <c r="U226" s="988"/>
      <c r="V226" s="928"/>
      <c r="W226" s="928"/>
      <c r="X226" s="986"/>
      <c r="Y226" s="984"/>
    </row>
    <row r="227" spans="1:25" ht="14.4" customHeight="1" x14ac:dyDescent="0.3">
      <c r="A227" s="947" t="s">
        <v>4646</v>
      </c>
      <c r="B227" s="928"/>
      <c r="C227" s="929"/>
      <c r="D227" s="930"/>
      <c r="E227" s="911">
        <v>1</v>
      </c>
      <c r="F227" s="912">
        <v>2.04</v>
      </c>
      <c r="G227" s="913">
        <v>46</v>
      </c>
      <c r="H227" s="914"/>
      <c r="I227" s="915"/>
      <c r="J227" s="916"/>
      <c r="K227" s="917">
        <v>0.54</v>
      </c>
      <c r="L227" s="914">
        <v>2</v>
      </c>
      <c r="M227" s="914">
        <v>18</v>
      </c>
      <c r="N227" s="918">
        <v>6</v>
      </c>
      <c r="O227" s="914" t="s">
        <v>4227</v>
      </c>
      <c r="P227" s="931" t="s">
        <v>4647</v>
      </c>
      <c r="Q227" s="919"/>
      <c r="R227" s="981"/>
      <c r="S227" s="919">
        <f t="shared" si="10"/>
        <v>-1</v>
      </c>
      <c r="T227" s="981">
        <f t="shared" si="11"/>
        <v>-2.04</v>
      </c>
      <c r="U227" s="988"/>
      <c r="V227" s="928"/>
      <c r="W227" s="928"/>
      <c r="X227" s="986"/>
      <c r="Y227" s="984"/>
    </row>
    <row r="228" spans="1:25" ht="14.4" customHeight="1" x14ac:dyDescent="0.3">
      <c r="A228" s="947" t="s">
        <v>4648</v>
      </c>
      <c r="B228" s="928"/>
      <c r="C228" s="929"/>
      <c r="D228" s="930"/>
      <c r="E228" s="911">
        <v>1</v>
      </c>
      <c r="F228" s="912">
        <v>2.7</v>
      </c>
      <c r="G228" s="913">
        <v>38</v>
      </c>
      <c r="H228" s="914"/>
      <c r="I228" s="915"/>
      <c r="J228" s="916"/>
      <c r="K228" s="917">
        <v>0.59</v>
      </c>
      <c r="L228" s="914">
        <v>2</v>
      </c>
      <c r="M228" s="914">
        <v>21</v>
      </c>
      <c r="N228" s="918">
        <v>7</v>
      </c>
      <c r="O228" s="914" t="s">
        <v>4227</v>
      </c>
      <c r="P228" s="931" t="s">
        <v>4649</v>
      </c>
      <c r="Q228" s="919"/>
      <c r="R228" s="981"/>
      <c r="S228" s="919">
        <f t="shared" si="10"/>
        <v>-1</v>
      </c>
      <c r="T228" s="981">
        <f t="shared" si="11"/>
        <v>-2.7</v>
      </c>
      <c r="U228" s="988"/>
      <c r="V228" s="928"/>
      <c r="W228" s="928"/>
      <c r="X228" s="986"/>
      <c r="Y228" s="984"/>
    </row>
    <row r="229" spans="1:25" ht="14.4" customHeight="1" x14ac:dyDescent="0.3">
      <c r="A229" s="947" t="s">
        <v>4650</v>
      </c>
      <c r="B229" s="928"/>
      <c r="C229" s="929"/>
      <c r="D229" s="930"/>
      <c r="E229" s="932"/>
      <c r="F229" s="915"/>
      <c r="G229" s="916"/>
      <c r="H229" s="911">
        <v>1</v>
      </c>
      <c r="I229" s="912">
        <v>1.18</v>
      </c>
      <c r="J229" s="927">
        <v>35</v>
      </c>
      <c r="K229" s="917">
        <v>1.18</v>
      </c>
      <c r="L229" s="914">
        <v>5</v>
      </c>
      <c r="M229" s="914">
        <v>48</v>
      </c>
      <c r="N229" s="918">
        <v>16</v>
      </c>
      <c r="O229" s="914" t="s">
        <v>4227</v>
      </c>
      <c r="P229" s="931" t="s">
        <v>4651</v>
      </c>
      <c r="Q229" s="919"/>
      <c r="R229" s="981"/>
      <c r="S229" s="919">
        <f t="shared" si="10"/>
        <v>1</v>
      </c>
      <c r="T229" s="981">
        <f t="shared" si="11"/>
        <v>1.18</v>
      </c>
      <c r="U229" s="988"/>
      <c r="V229" s="928"/>
      <c r="W229" s="928"/>
      <c r="X229" s="986"/>
      <c r="Y229" s="984">
        <v>19</v>
      </c>
    </row>
    <row r="230" spans="1:25" ht="14.4" customHeight="1" x14ac:dyDescent="0.3">
      <c r="A230" s="947" t="s">
        <v>4652</v>
      </c>
      <c r="B230" s="928"/>
      <c r="C230" s="929"/>
      <c r="D230" s="930"/>
      <c r="E230" s="932"/>
      <c r="F230" s="915"/>
      <c r="G230" s="916"/>
      <c r="H230" s="911">
        <v>1</v>
      </c>
      <c r="I230" s="912">
        <v>0.56999999999999995</v>
      </c>
      <c r="J230" s="927">
        <v>21</v>
      </c>
      <c r="K230" s="917">
        <v>0.56000000000000005</v>
      </c>
      <c r="L230" s="914">
        <v>2</v>
      </c>
      <c r="M230" s="914">
        <v>21</v>
      </c>
      <c r="N230" s="918">
        <v>7</v>
      </c>
      <c r="O230" s="914" t="s">
        <v>4227</v>
      </c>
      <c r="P230" s="931" t="s">
        <v>4653</v>
      </c>
      <c r="Q230" s="919"/>
      <c r="R230" s="981"/>
      <c r="S230" s="919">
        <f t="shared" si="10"/>
        <v>1</v>
      </c>
      <c r="T230" s="981">
        <f t="shared" si="11"/>
        <v>0.56999999999999995</v>
      </c>
      <c r="U230" s="988"/>
      <c r="V230" s="928"/>
      <c r="W230" s="928"/>
      <c r="X230" s="986"/>
      <c r="Y230" s="984">
        <v>14</v>
      </c>
    </row>
    <row r="231" spans="1:25" ht="14.4" customHeight="1" x14ac:dyDescent="0.3">
      <c r="A231" s="947" t="s">
        <v>4654</v>
      </c>
      <c r="B231" s="928"/>
      <c r="C231" s="929"/>
      <c r="D231" s="930"/>
      <c r="E231" s="911">
        <v>2</v>
      </c>
      <c r="F231" s="912">
        <v>1.5</v>
      </c>
      <c r="G231" s="913">
        <v>19.5</v>
      </c>
      <c r="H231" s="914">
        <v>1</v>
      </c>
      <c r="I231" s="915">
        <v>0.75</v>
      </c>
      <c r="J231" s="927">
        <v>22</v>
      </c>
      <c r="K231" s="917">
        <v>0.75</v>
      </c>
      <c r="L231" s="914">
        <v>3</v>
      </c>
      <c r="M231" s="914">
        <v>30</v>
      </c>
      <c r="N231" s="918">
        <v>10</v>
      </c>
      <c r="O231" s="914" t="s">
        <v>4227</v>
      </c>
      <c r="P231" s="931" t="s">
        <v>4655</v>
      </c>
      <c r="Q231" s="919"/>
      <c r="R231" s="981"/>
      <c r="S231" s="919">
        <f t="shared" si="10"/>
        <v>-1</v>
      </c>
      <c r="T231" s="981">
        <f t="shared" si="11"/>
        <v>-0.75</v>
      </c>
      <c r="U231" s="988"/>
      <c r="V231" s="928"/>
      <c r="W231" s="928"/>
      <c r="X231" s="986"/>
      <c r="Y231" s="984">
        <v>12</v>
      </c>
    </row>
    <row r="232" spans="1:25" ht="14.4" customHeight="1" x14ac:dyDescent="0.3">
      <c r="A232" s="948" t="s">
        <v>4656</v>
      </c>
      <c r="B232" s="943"/>
      <c r="C232" s="944"/>
      <c r="D232" s="933"/>
      <c r="E232" s="945">
        <v>8</v>
      </c>
      <c r="F232" s="946">
        <v>6.71</v>
      </c>
      <c r="G232" s="926">
        <v>24.3</v>
      </c>
      <c r="H232" s="938">
        <v>1</v>
      </c>
      <c r="I232" s="937">
        <v>0.75</v>
      </c>
      <c r="J232" s="925">
        <v>26</v>
      </c>
      <c r="K232" s="939">
        <v>0.75</v>
      </c>
      <c r="L232" s="938">
        <v>3</v>
      </c>
      <c r="M232" s="938">
        <v>30</v>
      </c>
      <c r="N232" s="940">
        <v>10</v>
      </c>
      <c r="O232" s="938" t="s">
        <v>4227</v>
      </c>
      <c r="P232" s="941" t="s">
        <v>4657</v>
      </c>
      <c r="Q232" s="942"/>
      <c r="R232" s="982"/>
      <c r="S232" s="942">
        <f t="shared" si="10"/>
        <v>-7</v>
      </c>
      <c r="T232" s="982">
        <f t="shared" si="11"/>
        <v>-5.96</v>
      </c>
      <c r="U232" s="989"/>
      <c r="V232" s="943"/>
      <c r="W232" s="943"/>
      <c r="X232" s="987"/>
      <c r="Y232" s="985">
        <v>16</v>
      </c>
    </row>
    <row r="233" spans="1:25" ht="14.4" customHeight="1" x14ac:dyDescent="0.3">
      <c r="A233" s="948" t="s">
        <v>4658</v>
      </c>
      <c r="B233" s="943"/>
      <c r="C233" s="944"/>
      <c r="D233" s="933"/>
      <c r="E233" s="945">
        <v>1</v>
      </c>
      <c r="F233" s="946">
        <v>0.92</v>
      </c>
      <c r="G233" s="926">
        <v>33</v>
      </c>
      <c r="H233" s="938">
        <v>1</v>
      </c>
      <c r="I233" s="937">
        <v>0.97</v>
      </c>
      <c r="J233" s="925">
        <v>39</v>
      </c>
      <c r="K233" s="939">
        <v>0.84</v>
      </c>
      <c r="L233" s="938">
        <v>4</v>
      </c>
      <c r="M233" s="938">
        <v>36</v>
      </c>
      <c r="N233" s="940">
        <v>12</v>
      </c>
      <c r="O233" s="938" t="s">
        <v>4227</v>
      </c>
      <c r="P233" s="941" t="s">
        <v>4659</v>
      </c>
      <c r="Q233" s="942"/>
      <c r="R233" s="982"/>
      <c r="S233" s="942">
        <f t="shared" si="10"/>
        <v>0</v>
      </c>
      <c r="T233" s="982">
        <f t="shared" si="11"/>
        <v>4.9999999999999933E-2</v>
      </c>
      <c r="U233" s="989"/>
      <c r="V233" s="943"/>
      <c r="W233" s="943"/>
      <c r="X233" s="987"/>
      <c r="Y233" s="985">
        <v>27</v>
      </c>
    </row>
    <row r="234" spans="1:25" ht="14.4" customHeight="1" x14ac:dyDescent="0.3">
      <c r="A234" s="947" t="s">
        <v>4660</v>
      </c>
      <c r="B234" s="920">
        <v>1</v>
      </c>
      <c r="C234" s="921">
        <v>1.04</v>
      </c>
      <c r="D234" s="922">
        <v>26</v>
      </c>
      <c r="E234" s="932"/>
      <c r="F234" s="915"/>
      <c r="G234" s="916"/>
      <c r="H234" s="914"/>
      <c r="I234" s="915"/>
      <c r="J234" s="916"/>
      <c r="K234" s="917">
        <v>0.91</v>
      </c>
      <c r="L234" s="914">
        <v>3</v>
      </c>
      <c r="M234" s="914">
        <v>24</v>
      </c>
      <c r="N234" s="918">
        <v>8</v>
      </c>
      <c r="O234" s="914" t="s">
        <v>4227</v>
      </c>
      <c r="P234" s="931" t="s">
        <v>4661</v>
      </c>
      <c r="Q234" s="919"/>
      <c r="R234" s="981"/>
      <c r="S234" s="919">
        <f t="shared" si="10"/>
        <v>0</v>
      </c>
      <c r="T234" s="981">
        <f t="shared" si="11"/>
        <v>0</v>
      </c>
      <c r="U234" s="988"/>
      <c r="V234" s="928"/>
      <c r="W234" s="928"/>
      <c r="X234" s="986"/>
      <c r="Y234" s="984"/>
    </row>
    <row r="235" spans="1:25" ht="14.4" customHeight="1" x14ac:dyDescent="0.3">
      <c r="A235" s="947" t="s">
        <v>4662</v>
      </c>
      <c r="B235" s="928"/>
      <c r="C235" s="929"/>
      <c r="D235" s="930"/>
      <c r="E235" s="932"/>
      <c r="F235" s="915"/>
      <c r="G235" s="916"/>
      <c r="H235" s="911">
        <v>1</v>
      </c>
      <c r="I235" s="912">
        <v>2.11</v>
      </c>
      <c r="J235" s="927">
        <v>40</v>
      </c>
      <c r="K235" s="917">
        <v>2.09</v>
      </c>
      <c r="L235" s="914">
        <v>8</v>
      </c>
      <c r="M235" s="914">
        <v>69</v>
      </c>
      <c r="N235" s="918">
        <v>23</v>
      </c>
      <c r="O235" s="914" t="s">
        <v>4227</v>
      </c>
      <c r="P235" s="931" t="s">
        <v>4663</v>
      </c>
      <c r="Q235" s="919"/>
      <c r="R235" s="981"/>
      <c r="S235" s="919">
        <f t="shared" si="10"/>
        <v>1</v>
      </c>
      <c r="T235" s="981">
        <f t="shared" si="11"/>
        <v>2.11</v>
      </c>
      <c r="U235" s="988"/>
      <c r="V235" s="928"/>
      <c r="W235" s="928"/>
      <c r="X235" s="986"/>
      <c r="Y235" s="984">
        <v>17</v>
      </c>
    </row>
    <row r="236" spans="1:25" ht="14.4" customHeight="1" x14ac:dyDescent="0.3">
      <c r="A236" s="947" t="s">
        <v>4664</v>
      </c>
      <c r="B236" s="920">
        <v>1</v>
      </c>
      <c r="C236" s="921">
        <v>2.35</v>
      </c>
      <c r="D236" s="922">
        <v>62</v>
      </c>
      <c r="E236" s="932"/>
      <c r="F236" s="915"/>
      <c r="G236" s="916"/>
      <c r="H236" s="914"/>
      <c r="I236" s="915"/>
      <c r="J236" s="916"/>
      <c r="K236" s="917">
        <v>0.56999999999999995</v>
      </c>
      <c r="L236" s="914">
        <v>3</v>
      </c>
      <c r="M236" s="914">
        <v>24</v>
      </c>
      <c r="N236" s="918">
        <v>8</v>
      </c>
      <c r="O236" s="914" t="s">
        <v>4227</v>
      </c>
      <c r="P236" s="931" t="s">
        <v>4665</v>
      </c>
      <c r="Q236" s="919"/>
      <c r="R236" s="981"/>
      <c r="S236" s="919">
        <f t="shared" si="10"/>
        <v>0</v>
      </c>
      <c r="T236" s="981">
        <f t="shared" si="11"/>
        <v>0</v>
      </c>
      <c r="U236" s="988"/>
      <c r="V236" s="928"/>
      <c r="W236" s="928"/>
      <c r="X236" s="986"/>
      <c r="Y236" s="984"/>
    </row>
    <row r="237" spans="1:25" ht="14.4" customHeight="1" x14ac:dyDescent="0.3">
      <c r="A237" s="947" t="s">
        <v>4666</v>
      </c>
      <c r="B237" s="928"/>
      <c r="C237" s="929"/>
      <c r="D237" s="930"/>
      <c r="E237" s="911">
        <v>1</v>
      </c>
      <c r="F237" s="912">
        <v>1.72</v>
      </c>
      <c r="G237" s="913">
        <v>20</v>
      </c>
      <c r="H237" s="914"/>
      <c r="I237" s="915"/>
      <c r="J237" s="916"/>
      <c r="K237" s="917">
        <v>0.33</v>
      </c>
      <c r="L237" s="914">
        <v>1</v>
      </c>
      <c r="M237" s="914">
        <v>6</v>
      </c>
      <c r="N237" s="918">
        <v>2</v>
      </c>
      <c r="O237" s="914" t="s">
        <v>4227</v>
      </c>
      <c r="P237" s="931" t="s">
        <v>4667</v>
      </c>
      <c r="Q237" s="919"/>
      <c r="R237" s="981"/>
      <c r="S237" s="919">
        <f t="shared" si="10"/>
        <v>-1</v>
      </c>
      <c r="T237" s="981">
        <f t="shared" si="11"/>
        <v>-1.72</v>
      </c>
      <c r="U237" s="988"/>
      <c r="V237" s="928"/>
      <c r="W237" s="928"/>
      <c r="X237" s="986"/>
      <c r="Y237" s="984"/>
    </row>
    <row r="238" spans="1:25" ht="14.4" customHeight="1" x14ac:dyDescent="0.3">
      <c r="A238" s="948" t="s">
        <v>4668</v>
      </c>
      <c r="B238" s="943"/>
      <c r="C238" s="944"/>
      <c r="D238" s="933"/>
      <c r="E238" s="945">
        <v>1</v>
      </c>
      <c r="F238" s="946">
        <v>1.06</v>
      </c>
      <c r="G238" s="926">
        <v>22</v>
      </c>
      <c r="H238" s="938"/>
      <c r="I238" s="937"/>
      <c r="J238" s="924"/>
      <c r="K238" s="939">
        <v>0.56000000000000005</v>
      </c>
      <c r="L238" s="938">
        <v>2</v>
      </c>
      <c r="M238" s="938">
        <v>15</v>
      </c>
      <c r="N238" s="940">
        <v>5</v>
      </c>
      <c r="O238" s="938" t="s">
        <v>4227</v>
      </c>
      <c r="P238" s="941" t="s">
        <v>4669</v>
      </c>
      <c r="Q238" s="942"/>
      <c r="R238" s="982"/>
      <c r="S238" s="942">
        <f t="shared" si="10"/>
        <v>-1</v>
      </c>
      <c r="T238" s="982">
        <f t="shared" si="11"/>
        <v>-1.06</v>
      </c>
      <c r="U238" s="989"/>
      <c r="V238" s="943"/>
      <c r="W238" s="943"/>
      <c r="X238" s="987"/>
      <c r="Y238" s="985"/>
    </row>
    <row r="239" spans="1:25" ht="14.4" customHeight="1" x14ac:dyDescent="0.3">
      <c r="A239" s="948" t="s">
        <v>4670</v>
      </c>
      <c r="B239" s="943"/>
      <c r="C239" s="944"/>
      <c r="D239" s="933"/>
      <c r="E239" s="945">
        <v>1</v>
      </c>
      <c r="F239" s="946">
        <v>2.86</v>
      </c>
      <c r="G239" s="926">
        <v>32</v>
      </c>
      <c r="H239" s="938"/>
      <c r="I239" s="937"/>
      <c r="J239" s="924"/>
      <c r="K239" s="939">
        <v>1.48</v>
      </c>
      <c r="L239" s="938">
        <v>2</v>
      </c>
      <c r="M239" s="938">
        <v>21</v>
      </c>
      <c r="N239" s="940">
        <v>7</v>
      </c>
      <c r="O239" s="938" t="s">
        <v>4227</v>
      </c>
      <c r="P239" s="941" t="s">
        <v>4671</v>
      </c>
      <c r="Q239" s="942"/>
      <c r="R239" s="982"/>
      <c r="S239" s="942">
        <f t="shared" si="10"/>
        <v>-1</v>
      </c>
      <c r="T239" s="982">
        <f t="shared" si="11"/>
        <v>-2.86</v>
      </c>
      <c r="U239" s="989"/>
      <c r="V239" s="943"/>
      <c r="W239" s="943"/>
      <c r="X239" s="987"/>
      <c r="Y239" s="985"/>
    </row>
    <row r="240" spans="1:25" ht="14.4" customHeight="1" x14ac:dyDescent="0.3">
      <c r="A240" s="947" t="s">
        <v>4672</v>
      </c>
      <c r="B240" s="920">
        <v>1</v>
      </c>
      <c r="C240" s="921">
        <v>1.05</v>
      </c>
      <c r="D240" s="922">
        <v>13</v>
      </c>
      <c r="E240" s="932"/>
      <c r="F240" s="915"/>
      <c r="G240" s="916"/>
      <c r="H240" s="914"/>
      <c r="I240" s="915"/>
      <c r="J240" s="916"/>
      <c r="K240" s="917">
        <v>2.25</v>
      </c>
      <c r="L240" s="914">
        <v>28</v>
      </c>
      <c r="M240" s="914">
        <v>34</v>
      </c>
      <c r="N240" s="918">
        <v>31</v>
      </c>
      <c r="O240" s="914" t="s">
        <v>4227</v>
      </c>
      <c r="P240" s="931" t="s">
        <v>4673</v>
      </c>
      <c r="Q240" s="919"/>
      <c r="R240" s="981"/>
      <c r="S240" s="919">
        <f t="shared" si="10"/>
        <v>0</v>
      </c>
      <c r="T240" s="981">
        <f t="shared" si="11"/>
        <v>0</v>
      </c>
      <c r="U240" s="988"/>
      <c r="V240" s="928"/>
      <c r="W240" s="928"/>
      <c r="X240" s="986"/>
      <c r="Y240" s="984"/>
    </row>
    <row r="241" spans="1:25" ht="14.4" customHeight="1" x14ac:dyDescent="0.3">
      <c r="A241" s="947" t="s">
        <v>4674</v>
      </c>
      <c r="B241" s="920">
        <v>2</v>
      </c>
      <c r="C241" s="921">
        <v>9.57</v>
      </c>
      <c r="D241" s="922">
        <v>28.5</v>
      </c>
      <c r="E241" s="932"/>
      <c r="F241" s="915"/>
      <c r="G241" s="916"/>
      <c r="H241" s="914"/>
      <c r="I241" s="915"/>
      <c r="J241" s="916"/>
      <c r="K241" s="917">
        <v>4.79</v>
      </c>
      <c r="L241" s="914">
        <v>5</v>
      </c>
      <c r="M241" s="914">
        <v>42</v>
      </c>
      <c r="N241" s="918">
        <v>14</v>
      </c>
      <c r="O241" s="914" t="s">
        <v>4227</v>
      </c>
      <c r="P241" s="931" t="s">
        <v>4675</v>
      </c>
      <c r="Q241" s="919"/>
      <c r="R241" s="981"/>
      <c r="S241" s="919">
        <f t="shared" si="10"/>
        <v>0</v>
      </c>
      <c r="T241" s="981">
        <f t="shared" si="11"/>
        <v>0</v>
      </c>
      <c r="U241" s="988"/>
      <c r="V241" s="928"/>
      <c r="W241" s="928"/>
      <c r="X241" s="986"/>
      <c r="Y241" s="984"/>
    </row>
    <row r="242" spans="1:25" ht="14.4" customHeight="1" x14ac:dyDescent="0.3">
      <c r="A242" s="948" t="s">
        <v>4676</v>
      </c>
      <c r="B242" s="934">
        <v>1</v>
      </c>
      <c r="C242" s="935">
        <v>9.14</v>
      </c>
      <c r="D242" s="923">
        <v>25</v>
      </c>
      <c r="E242" s="936"/>
      <c r="F242" s="937"/>
      <c r="G242" s="924"/>
      <c r="H242" s="938"/>
      <c r="I242" s="937"/>
      <c r="J242" s="924"/>
      <c r="K242" s="939">
        <v>9.14</v>
      </c>
      <c r="L242" s="938">
        <v>7</v>
      </c>
      <c r="M242" s="938">
        <v>66</v>
      </c>
      <c r="N242" s="940">
        <v>22</v>
      </c>
      <c r="O242" s="938" t="s">
        <v>4227</v>
      </c>
      <c r="P242" s="941" t="s">
        <v>4675</v>
      </c>
      <c r="Q242" s="942"/>
      <c r="R242" s="982"/>
      <c r="S242" s="942">
        <f t="shared" si="10"/>
        <v>0</v>
      </c>
      <c r="T242" s="982">
        <f t="shared" si="11"/>
        <v>0</v>
      </c>
      <c r="U242" s="989"/>
      <c r="V242" s="943"/>
      <c r="W242" s="943"/>
      <c r="X242" s="987"/>
      <c r="Y242" s="985"/>
    </row>
    <row r="243" spans="1:25" ht="14.4" customHeight="1" x14ac:dyDescent="0.3">
      <c r="A243" s="947" t="s">
        <v>4677</v>
      </c>
      <c r="B243" s="920">
        <v>1</v>
      </c>
      <c r="C243" s="921">
        <v>4.07</v>
      </c>
      <c r="D243" s="922">
        <v>30</v>
      </c>
      <c r="E243" s="932"/>
      <c r="F243" s="915"/>
      <c r="G243" s="916"/>
      <c r="H243" s="914"/>
      <c r="I243" s="915"/>
      <c r="J243" s="916"/>
      <c r="K243" s="917">
        <v>4.07</v>
      </c>
      <c r="L243" s="914">
        <v>5</v>
      </c>
      <c r="M243" s="914">
        <v>45</v>
      </c>
      <c r="N243" s="918">
        <v>15</v>
      </c>
      <c r="O243" s="914" t="s">
        <v>4227</v>
      </c>
      <c r="P243" s="931" t="s">
        <v>4678</v>
      </c>
      <c r="Q243" s="919"/>
      <c r="R243" s="981"/>
      <c r="S243" s="919">
        <f t="shared" si="10"/>
        <v>0</v>
      </c>
      <c r="T243" s="981">
        <f t="shared" si="11"/>
        <v>0</v>
      </c>
      <c r="U243" s="988"/>
      <c r="V243" s="928"/>
      <c r="W243" s="928"/>
      <c r="X243" s="986"/>
      <c r="Y243" s="984"/>
    </row>
    <row r="244" spans="1:25" ht="14.4" customHeight="1" x14ac:dyDescent="0.3">
      <c r="A244" s="948" t="s">
        <v>4679</v>
      </c>
      <c r="B244" s="934">
        <v>1</v>
      </c>
      <c r="C244" s="935">
        <v>18.54</v>
      </c>
      <c r="D244" s="923">
        <v>106</v>
      </c>
      <c r="E244" s="936"/>
      <c r="F244" s="937"/>
      <c r="G244" s="924"/>
      <c r="H244" s="938"/>
      <c r="I244" s="937"/>
      <c r="J244" s="924"/>
      <c r="K244" s="939">
        <v>6.6</v>
      </c>
      <c r="L244" s="938">
        <v>6</v>
      </c>
      <c r="M244" s="938">
        <v>51</v>
      </c>
      <c r="N244" s="940">
        <v>17</v>
      </c>
      <c r="O244" s="938" t="s">
        <v>4227</v>
      </c>
      <c r="P244" s="941" t="s">
        <v>4680</v>
      </c>
      <c r="Q244" s="942"/>
      <c r="R244" s="982"/>
      <c r="S244" s="942">
        <f t="shared" si="10"/>
        <v>0</v>
      </c>
      <c r="T244" s="982">
        <f t="shared" si="11"/>
        <v>0</v>
      </c>
      <c r="U244" s="989"/>
      <c r="V244" s="943"/>
      <c r="W244" s="943"/>
      <c r="X244" s="987"/>
      <c r="Y244" s="985"/>
    </row>
    <row r="245" spans="1:25" ht="14.4" customHeight="1" x14ac:dyDescent="0.3">
      <c r="A245" s="947" t="s">
        <v>4681</v>
      </c>
      <c r="B245" s="920">
        <v>2</v>
      </c>
      <c r="C245" s="921">
        <v>1.78</v>
      </c>
      <c r="D245" s="922">
        <v>20</v>
      </c>
      <c r="E245" s="932"/>
      <c r="F245" s="915"/>
      <c r="G245" s="916"/>
      <c r="H245" s="914"/>
      <c r="I245" s="915"/>
      <c r="J245" s="916"/>
      <c r="K245" s="917">
        <v>0.89</v>
      </c>
      <c r="L245" s="914">
        <v>3</v>
      </c>
      <c r="M245" s="914">
        <v>24</v>
      </c>
      <c r="N245" s="918">
        <v>8</v>
      </c>
      <c r="O245" s="914" t="s">
        <v>4227</v>
      </c>
      <c r="P245" s="931" t="s">
        <v>4682</v>
      </c>
      <c r="Q245" s="919"/>
      <c r="R245" s="981"/>
      <c r="S245" s="919">
        <f t="shared" si="10"/>
        <v>0</v>
      </c>
      <c r="T245" s="981">
        <f t="shared" si="11"/>
        <v>0</v>
      </c>
      <c r="U245" s="988"/>
      <c r="V245" s="928"/>
      <c r="W245" s="928"/>
      <c r="X245" s="986"/>
      <c r="Y245" s="984"/>
    </row>
    <row r="246" spans="1:25" ht="14.4" customHeight="1" x14ac:dyDescent="0.3">
      <c r="A246" s="947" t="s">
        <v>4683</v>
      </c>
      <c r="B246" s="928"/>
      <c r="C246" s="929"/>
      <c r="D246" s="930"/>
      <c r="E246" s="932"/>
      <c r="F246" s="915"/>
      <c r="G246" s="916"/>
      <c r="H246" s="911">
        <v>1</v>
      </c>
      <c r="I246" s="912">
        <v>1.32</v>
      </c>
      <c r="J246" s="927">
        <v>28</v>
      </c>
      <c r="K246" s="917">
        <v>1.32</v>
      </c>
      <c r="L246" s="914">
        <v>4</v>
      </c>
      <c r="M246" s="914">
        <v>33</v>
      </c>
      <c r="N246" s="918">
        <v>11</v>
      </c>
      <c r="O246" s="914" t="s">
        <v>4227</v>
      </c>
      <c r="P246" s="931" t="s">
        <v>4684</v>
      </c>
      <c r="Q246" s="919"/>
      <c r="R246" s="981"/>
      <c r="S246" s="919">
        <f t="shared" si="10"/>
        <v>1</v>
      </c>
      <c r="T246" s="981">
        <f t="shared" si="11"/>
        <v>1.32</v>
      </c>
      <c r="U246" s="988"/>
      <c r="V246" s="928"/>
      <c r="W246" s="928"/>
      <c r="X246" s="986"/>
      <c r="Y246" s="984">
        <v>17</v>
      </c>
    </row>
    <row r="247" spans="1:25" ht="14.4" customHeight="1" x14ac:dyDescent="0.3">
      <c r="A247" s="947" t="s">
        <v>4685</v>
      </c>
      <c r="B247" s="928"/>
      <c r="C247" s="929"/>
      <c r="D247" s="930"/>
      <c r="E247" s="911">
        <v>1</v>
      </c>
      <c r="F247" s="912">
        <v>6.06</v>
      </c>
      <c r="G247" s="913">
        <v>73</v>
      </c>
      <c r="H247" s="914">
        <v>1</v>
      </c>
      <c r="I247" s="915">
        <v>2.2599999999999998</v>
      </c>
      <c r="J247" s="927">
        <v>33</v>
      </c>
      <c r="K247" s="917">
        <v>2.2599999999999998</v>
      </c>
      <c r="L247" s="914">
        <v>4</v>
      </c>
      <c r="M247" s="914">
        <v>39</v>
      </c>
      <c r="N247" s="918">
        <v>13</v>
      </c>
      <c r="O247" s="914" t="s">
        <v>4227</v>
      </c>
      <c r="P247" s="931" t="s">
        <v>4686</v>
      </c>
      <c r="Q247" s="919"/>
      <c r="R247" s="981"/>
      <c r="S247" s="919">
        <f t="shared" si="10"/>
        <v>0</v>
      </c>
      <c r="T247" s="981">
        <f t="shared" si="11"/>
        <v>-3.8</v>
      </c>
      <c r="U247" s="988"/>
      <c r="V247" s="928"/>
      <c r="W247" s="928"/>
      <c r="X247" s="986"/>
      <c r="Y247" s="984">
        <v>20</v>
      </c>
    </row>
    <row r="248" spans="1:25" ht="14.4" customHeight="1" x14ac:dyDescent="0.3">
      <c r="A248" s="948" t="s">
        <v>4687</v>
      </c>
      <c r="B248" s="943">
        <v>2</v>
      </c>
      <c r="C248" s="944">
        <v>8.84</v>
      </c>
      <c r="D248" s="933">
        <v>41.5</v>
      </c>
      <c r="E248" s="945">
        <v>1</v>
      </c>
      <c r="F248" s="946">
        <v>4.42</v>
      </c>
      <c r="G248" s="926">
        <v>37</v>
      </c>
      <c r="H248" s="938"/>
      <c r="I248" s="937"/>
      <c r="J248" s="924"/>
      <c r="K248" s="939">
        <v>4.42</v>
      </c>
      <c r="L248" s="938">
        <v>6</v>
      </c>
      <c r="M248" s="938">
        <v>57</v>
      </c>
      <c r="N248" s="940">
        <v>19</v>
      </c>
      <c r="O248" s="938" t="s">
        <v>4227</v>
      </c>
      <c r="P248" s="941" t="s">
        <v>4688</v>
      </c>
      <c r="Q248" s="942"/>
      <c r="R248" s="982"/>
      <c r="S248" s="942">
        <f t="shared" si="10"/>
        <v>-1</v>
      </c>
      <c r="T248" s="982">
        <f t="shared" si="11"/>
        <v>-4.42</v>
      </c>
      <c r="U248" s="989"/>
      <c r="V248" s="943"/>
      <c r="W248" s="943"/>
      <c r="X248" s="987"/>
      <c r="Y248" s="985"/>
    </row>
    <row r="249" spans="1:25" ht="14.4" customHeight="1" thickBot="1" x14ac:dyDescent="0.35">
      <c r="A249" s="963" t="s">
        <v>4689</v>
      </c>
      <c r="B249" s="964">
        <v>1</v>
      </c>
      <c r="C249" s="965">
        <v>3.15</v>
      </c>
      <c r="D249" s="966">
        <v>53</v>
      </c>
      <c r="E249" s="967"/>
      <c r="F249" s="968"/>
      <c r="G249" s="969"/>
      <c r="H249" s="970">
        <v>1</v>
      </c>
      <c r="I249" s="971">
        <v>2.44</v>
      </c>
      <c r="J249" s="972">
        <v>24</v>
      </c>
      <c r="K249" s="973">
        <v>2.44</v>
      </c>
      <c r="L249" s="974">
        <v>5</v>
      </c>
      <c r="M249" s="974">
        <v>45</v>
      </c>
      <c r="N249" s="975">
        <v>15</v>
      </c>
      <c r="O249" s="974" t="s">
        <v>4227</v>
      </c>
      <c r="P249" s="976" t="s">
        <v>4690</v>
      </c>
      <c r="Q249" s="977"/>
      <c r="R249" s="983"/>
      <c r="S249" s="977">
        <f t="shared" si="10"/>
        <v>1</v>
      </c>
      <c r="T249" s="983">
        <f t="shared" si="11"/>
        <v>2.44</v>
      </c>
      <c r="U249" s="993"/>
      <c r="V249" s="964"/>
      <c r="W249" s="964"/>
      <c r="X249" s="994"/>
      <c r="Y249" s="995">
        <v>9</v>
      </c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250:Q1048576">
    <cfRule type="cellIs" dxfId="14" priority="11" stopIfTrue="1" operator="lessThan">
      <formula>0</formula>
    </cfRule>
  </conditionalFormatting>
  <conditionalFormatting sqref="W250:W1048576">
    <cfRule type="cellIs" dxfId="13" priority="10" stopIfTrue="1" operator="greaterThan">
      <formula>0</formula>
    </cfRule>
  </conditionalFormatting>
  <conditionalFormatting sqref="X250:X1048576">
    <cfRule type="cellIs" dxfId="12" priority="9" stopIfTrue="1" operator="greaterThan">
      <formula>1</formula>
    </cfRule>
  </conditionalFormatting>
  <conditionalFormatting sqref="X250:X1048576">
    <cfRule type="cellIs" dxfId="11" priority="6" stopIfTrue="1" operator="greaterThan">
      <formula>1</formula>
    </cfRule>
  </conditionalFormatting>
  <conditionalFormatting sqref="W250:W1048576">
    <cfRule type="cellIs" dxfId="10" priority="7" stopIfTrue="1" operator="greaterThan">
      <formula>0</formula>
    </cfRule>
  </conditionalFormatting>
  <conditionalFormatting sqref="Q250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249">
    <cfRule type="cellIs" dxfId="7" priority="4" stopIfTrue="1" operator="lessThan">
      <formula>0</formula>
    </cfRule>
  </conditionalFormatting>
  <conditionalFormatting sqref="X5:X249">
    <cfRule type="cellIs" dxfId="6" priority="2" stopIfTrue="1" operator="greaterThan">
      <formula>1</formula>
    </cfRule>
  </conditionalFormatting>
  <conditionalFormatting sqref="W5:W249">
    <cfRule type="cellIs" dxfId="5" priority="3" stopIfTrue="1" operator="greaterThan">
      <formula>0</formula>
    </cfRule>
  </conditionalFormatting>
  <conditionalFormatting sqref="S5:S249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919.90798000000052</v>
      </c>
      <c r="C5" s="33">
        <v>1272.6817300000002</v>
      </c>
      <c r="D5" s="12"/>
      <c r="E5" s="226">
        <v>1242.6776499999999</v>
      </c>
      <c r="F5" s="32">
        <v>1080.6375178222656</v>
      </c>
      <c r="G5" s="225">
        <f>E5-F5</f>
        <v>162.04013217773422</v>
      </c>
      <c r="H5" s="231">
        <f>IF(F5&lt;0.00000001,"",E5/F5)</f>
        <v>1.1499486455960575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333.98167000000007</v>
      </c>
      <c r="C6" s="35">
        <v>592.97104999999999</v>
      </c>
      <c r="D6" s="12"/>
      <c r="E6" s="227">
        <v>558.81726999999989</v>
      </c>
      <c r="F6" s="34">
        <v>513.56726376342772</v>
      </c>
      <c r="G6" s="228">
        <f>E6-F6</f>
        <v>45.250006236572176</v>
      </c>
      <c r="H6" s="232">
        <f>IF(F6&lt;0.00000001,"",E6/F6)</f>
        <v>1.0881092106708272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11045.06602</v>
      </c>
      <c r="C7" s="35">
        <v>15285.459620000001</v>
      </c>
      <c r="D7" s="12"/>
      <c r="E7" s="227">
        <v>14716.478720000001</v>
      </c>
      <c r="F7" s="34">
        <v>15784.894062011717</v>
      </c>
      <c r="G7" s="228">
        <f>E7-F7</f>
        <v>-1068.4153420117163</v>
      </c>
      <c r="H7" s="232">
        <f>IF(F7&lt;0.00000001,"",E7/F7)</f>
        <v>0.93231406319140342</v>
      </c>
    </row>
    <row r="8" spans="1:10" ht="14.4" customHeight="1" thickBot="1" x14ac:dyDescent="0.35">
      <c r="A8" s="1" t="s">
        <v>96</v>
      </c>
      <c r="B8" s="15">
        <v>2037.8858000000023</v>
      </c>
      <c r="C8" s="37">
        <v>3063.6946799999969</v>
      </c>
      <c r="D8" s="12"/>
      <c r="E8" s="229">
        <v>3460.1352700000057</v>
      </c>
      <c r="F8" s="36">
        <v>3334.1126314229987</v>
      </c>
      <c r="G8" s="230">
        <f>E8-F8</f>
        <v>126.022638577007</v>
      </c>
      <c r="H8" s="233">
        <f>IF(F8&lt;0.00000001,"",E8/F8)</f>
        <v>1.0377979548109089</v>
      </c>
    </row>
    <row r="9" spans="1:10" ht="14.4" customHeight="1" thickBot="1" x14ac:dyDescent="0.35">
      <c r="A9" s="2" t="s">
        <v>97</v>
      </c>
      <c r="B9" s="3">
        <v>14336.841470000003</v>
      </c>
      <c r="C9" s="39">
        <v>20214.807079999999</v>
      </c>
      <c r="D9" s="12"/>
      <c r="E9" s="3">
        <v>19978.108910000006</v>
      </c>
      <c r="F9" s="38">
        <v>20713.211475020409</v>
      </c>
      <c r="G9" s="38">
        <f>E9-F9</f>
        <v>-735.10256502040284</v>
      </c>
      <c r="H9" s="234">
        <f>IF(F9&lt;0.00000001,"",E9/F9)</f>
        <v>0.96451044948259634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102.98034</v>
      </c>
      <c r="C11" s="33">
        <f>IF(ISERROR(VLOOKUP("Celkem:",'ZV Vykáz.-A'!A:H,5,0)),0,VLOOKUP("Celkem:",'ZV Vykáz.-A'!A:H,5,0)/1000)</f>
        <v>120.89</v>
      </c>
      <c r="D11" s="12"/>
      <c r="E11" s="226">
        <f>IF(ISERROR(VLOOKUP("Celkem:",'ZV Vykáz.-A'!A:H,8,0)),0,VLOOKUP("Celkem:",'ZV Vykáz.-A'!A:H,8,0)/1000)</f>
        <v>148.166</v>
      </c>
      <c r="F11" s="32">
        <f>C11</f>
        <v>120.89</v>
      </c>
      <c r="G11" s="225">
        <f>E11-F11</f>
        <v>27.275999999999996</v>
      </c>
      <c r="H11" s="231">
        <f>IF(F11&lt;0.00000001,"",E11/F11)</f>
        <v>1.2256266026966665</v>
      </c>
      <c r="I11" s="225">
        <f>E11-B11</f>
        <v>45.185659999999999</v>
      </c>
      <c r="J11" s="231">
        <f>IF(B11&lt;0.00000001,"",E11/B11)</f>
        <v>1.4387794796560198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20875.710000000003</v>
      </c>
      <c r="C12" s="37">
        <f>IF(ISERROR(VLOOKUP("Celkem",CaseMix!A:D,3,0)),0,VLOOKUP("Celkem",CaseMix!A:D,3,0)*30)</f>
        <v>19751.850000000002</v>
      </c>
      <c r="D12" s="12"/>
      <c r="E12" s="229">
        <f>IF(ISERROR(VLOOKUP("Celkem",CaseMix!A:D,4,0)),0,VLOOKUP("Celkem",CaseMix!A:D,4,0)*30)</f>
        <v>10135.86</v>
      </c>
      <c r="F12" s="36">
        <f>C12</f>
        <v>19751.850000000002</v>
      </c>
      <c r="G12" s="230">
        <f>E12-F12</f>
        <v>-9615.9900000000016</v>
      </c>
      <c r="H12" s="233">
        <f>IF(F12&lt;0.00000001,"",E12/F12)</f>
        <v>0.51316003311082248</v>
      </c>
      <c r="I12" s="230">
        <f>E12-B12</f>
        <v>-10739.850000000002</v>
      </c>
      <c r="J12" s="233">
        <f>IF(B12&lt;0.00000001,"",E12/B12)</f>
        <v>0.4855336656813109</v>
      </c>
    </row>
    <row r="13" spans="1:10" ht="14.4" customHeight="1" thickBot="1" x14ac:dyDescent="0.35">
      <c r="A13" s="4" t="s">
        <v>100</v>
      </c>
      <c r="B13" s="9">
        <f>SUM(B11:B12)</f>
        <v>20978.690340000001</v>
      </c>
      <c r="C13" s="41">
        <f>SUM(C11:C12)</f>
        <v>19872.740000000002</v>
      </c>
      <c r="D13" s="12"/>
      <c r="E13" s="9">
        <f>SUM(E11:E12)</f>
        <v>10284.026</v>
      </c>
      <c r="F13" s="40">
        <f>SUM(F11:F12)</f>
        <v>19872.740000000002</v>
      </c>
      <c r="G13" s="40">
        <f>E13-F13</f>
        <v>-9588.7140000000018</v>
      </c>
      <c r="H13" s="235">
        <f>IF(F13&lt;0.00000001,"",E13/F13)</f>
        <v>0.51749411505408915</v>
      </c>
      <c r="I13" s="40">
        <f>SUM(I11:I12)</f>
        <v>-10694.664340000003</v>
      </c>
      <c r="J13" s="235">
        <f>IF(B13&lt;0.00000001,"",E13/B13)</f>
        <v>0.49021296531516462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1.4632714174804917</v>
      </c>
      <c r="C15" s="43">
        <f>IF(C9=0,"",C13/C9)</f>
        <v>0.98307839008078246</v>
      </c>
      <c r="D15" s="12"/>
      <c r="E15" s="10">
        <f>IF(E9=0,"",E13/E9)</f>
        <v>0.51476473806048528</v>
      </c>
      <c r="F15" s="42">
        <f>IF(F9=0,"",F13/F9)</f>
        <v>0.95942341070412984</v>
      </c>
      <c r="G15" s="42">
        <f>IF(ISERROR(F15-E15),"",E15-F15)</f>
        <v>-0.44465867264364456</v>
      </c>
      <c r="H15" s="236">
        <f>IF(ISERROR(F15-E15),"",IF(F15&lt;0.00000001,"",E15/F15))</f>
        <v>0.53653551947694778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307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1147407</v>
      </c>
      <c r="C3" s="344">
        <f t="shared" ref="C3:L3" si="0">SUBTOTAL(9,C6:C1048576)</f>
        <v>6.9771536396321219</v>
      </c>
      <c r="D3" s="344">
        <f t="shared" si="0"/>
        <v>1270536</v>
      </c>
      <c r="E3" s="344">
        <f t="shared" si="0"/>
        <v>8</v>
      </c>
      <c r="F3" s="344">
        <f t="shared" si="0"/>
        <v>805340</v>
      </c>
      <c r="G3" s="347">
        <f>IF(D3&lt;&gt;0,F3/D3,"")</f>
        <v>0.63385846603323326</v>
      </c>
      <c r="H3" s="343">
        <f t="shared" si="0"/>
        <v>46050.80000000001</v>
      </c>
      <c r="I3" s="344">
        <f t="shared" si="0"/>
        <v>1.6133858814119231</v>
      </c>
      <c r="J3" s="344">
        <f t="shared" si="0"/>
        <v>70123.69</v>
      </c>
      <c r="K3" s="344">
        <f t="shared" si="0"/>
        <v>2</v>
      </c>
      <c r="L3" s="344">
        <f t="shared" si="0"/>
        <v>56417.02</v>
      </c>
      <c r="M3" s="345">
        <f>IF(J3&lt;&gt;0,L3/J3,"")</f>
        <v>0.80453581378846428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6"/>
      <c r="B5" s="997">
        <v>2015</v>
      </c>
      <c r="C5" s="998"/>
      <c r="D5" s="998">
        <v>2018</v>
      </c>
      <c r="E5" s="998"/>
      <c r="F5" s="998">
        <v>2019</v>
      </c>
      <c r="G5" s="905" t="s">
        <v>2</v>
      </c>
      <c r="H5" s="997">
        <v>2015</v>
      </c>
      <c r="I5" s="998"/>
      <c r="J5" s="998">
        <v>2018</v>
      </c>
      <c r="K5" s="998"/>
      <c r="L5" s="998">
        <v>2019</v>
      </c>
      <c r="M5" s="905" t="s">
        <v>2</v>
      </c>
    </row>
    <row r="6" spans="1:13" ht="14.4" customHeight="1" x14ac:dyDescent="0.3">
      <c r="A6" s="856" t="s">
        <v>4052</v>
      </c>
      <c r="B6" s="887">
        <v>8712</v>
      </c>
      <c r="C6" s="825"/>
      <c r="D6" s="887"/>
      <c r="E6" s="825"/>
      <c r="F6" s="887">
        <v>4596</v>
      </c>
      <c r="G6" s="830"/>
      <c r="H6" s="887"/>
      <c r="I6" s="825"/>
      <c r="J6" s="887"/>
      <c r="K6" s="825"/>
      <c r="L6" s="887"/>
      <c r="M6" s="231"/>
    </row>
    <row r="7" spans="1:13" ht="14.4" customHeight="1" x14ac:dyDescent="0.3">
      <c r="A7" s="857" t="s">
        <v>4692</v>
      </c>
      <c r="B7" s="889">
        <v>73211</v>
      </c>
      <c r="C7" s="832">
        <v>2.5747696419779138</v>
      </c>
      <c r="D7" s="889">
        <v>28434</v>
      </c>
      <c r="E7" s="832">
        <v>1</v>
      </c>
      <c r="F7" s="889">
        <v>34314</v>
      </c>
      <c r="G7" s="837">
        <v>1.206794682422452</v>
      </c>
      <c r="H7" s="889">
        <v>36833.720000000008</v>
      </c>
      <c r="I7" s="832">
        <v>1.4033149634348221</v>
      </c>
      <c r="J7" s="889">
        <v>26247.65</v>
      </c>
      <c r="K7" s="832">
        <v>1</v>
      </c>
      <c r="L7" s="889">
        <v>24231.43</v>
      </c>
      <c r="M7" s="838">
        <v>0.92318474225311598</v>
      </c>
    </row>
    <row r="8" spans="1:13" ht="14.4" customHeight="1" x14ac:dyDescent="0.3">
      <c r="A8" s="857" t="s">
        <v>4060</v>
      </c>
      <c r="B8" s="889">
        <v>108897</v>
      </c>
      <c r="C8" s="832">
        <v>1.0096423968773469</v>
      </c>
      <c r="D8" s="889">
        <v>107857</v>
      </c>
      <c r="E8" s="832">
        <v>1</v>
      </c>
      <c r="F8" s="889">
        <v>54703</v>
      </c>
      <c r="G8" s="837">
        <v>0.50718080421298573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4693</v>
      </c>
      <c r="B9" s="889">
        <v>469701</v>
      </c>
      <c r="C9" s="832">
        <v>1.1706702490379439</v>
      </c>
      <c r="D9" s="889">
        <v>401224</v>
      </c>
      <c r="E9" s="832">
        <v>1</v>
      </c>
      <c r="F9" s="889">
        <v>276579</v>
      </c>
      <c r="G9" s="837">
        <v>0.68933812533647043</v>
      </c>
      <c r="H9" s="889"/>
      <c r="I9" s="832"/>
      <c r="J9" s="889"/>
      <c r="K9" s="832"/>
      <c r="L9" s="889"/>
      <c r="M9" s="838"/>
    </row>
    <row r="10" spans="1:13" ht="14.4" customHeight="1" x14ac:dyDescent="0.3">
      <c r="A10" s="857" t="s">
        <v>4694</v>
      </c>
      <c r="B10" s="889">
        <v>185351</v>
      </c>
      <c r="C10" s="832">
        <v>0.73885053255947442</v>
      </c>
      <c r="D10" s="889">
        <v>250864</v>
      </c>
      <c r="E10" s="832">
        <v>1</v>
      </c>
      <c r="F10" s="889">
        <v>184536</v>
      </c>
      <c r="G10" s="837">
        <v>0.73560176031634672</v>
      </c>
      <c r="H10" s="889">
        <v>9217.08</v>
      </c>
      <c r="I10" s="832">
        <v>0.21007091797710098</v>
      </c>
      <c r="J10" s="889">
        <v>43876.039999999994</v>
      </c>
      <c r="K10" s="832">
        <v>1</v>
      </c>
      <c r="L10" s="889">
        <v>32185.589999999997</v>
      </c>
      <c r="M10" s="838">
        <v>0.73355731282950787</v>
      </c>
    </row>
    <row r="11" spans="1:13" ht="14.4" customHeight="1" x14ac:dyDescent="0.3">
      <c r="A11" s="857" t="s">
        <v>4695</v>
      </c>
      <c r="B11" s="889">
        <v>18487</v>
      </c>
      <c r="C11" s="832">
        <v>0.47569667807426086</v>
      </c>
      <c r="D11" s="889">
        <v>38863</v>
      </c>
      <c r="E11" s="832">
        <v>1</v>
      </c>
      <c r="F11" s="889">
        <v>29616</v>
      </c>
      <c r="G11" s="837">
        <v>0.76206160100867149</v>
      </c>
      <c r="H11" s="889"/>
      <c r="I11" s="832"/>
      <c r="J11" s="889"/>
      <c r="K11" s="832"/>
      <c r="L11" s="889"/>
      <c r="M11" s="838"/>
    </row>
    <row r="12" spans="1:13" ht="14.4" customHeight="1" x14ac:dyDescent="0.3">
      <c r="A12" s="857" t="s">
        <v>4696</v>
      </c>
      <c r="B12" s="889">
        <v>3770</v>
      </c>
      <c r="C12" s="832">
        <v>0.23072215422276621</v>
      </c>
      <c r="D12" s="889">
        <v>16340</v>
      </c>
      <c r="E12" s="832">
        <v>1</v>
      </c>
      <c r="F12" s="889">
        <v>17809</v>
      </c>
      <c r="G12" s="837">
        <v>1.0899020807833537</v>
      </c>
      <c r="H12" s="889"/>
      <c r="I12" s="832"/>
      <c r="J12" s="889"/>
      <c r="K12" s="832"/>
      <c r="L12" s="889"/>
      <c r="M12" s="838"/>
    </row>
    <row r="13" spans="1:13" ht="14.4" customHeight="1" x14ac:dyDescent="0.3">
      <c r="A13" s="857" t="s">
        <v>4697</v>
      </c>
      <c r="B13" s="889">
        <v>277795</v>
      </c>
      <c r="C13" s="832">
        <v>0.67321883398725757</v>
      </c>
      <c r="D13" s="889">
        <v>412637</v>
      </c>
      <c r="E13" s="832">
        <v>1</v>
      </c>
      <c r="F13" s="889">
        <v>201701</v>
      </c>
      <c r="G13" s="837">
        <v>0.48880977711644857</v>
      </c>
      <c r="H13" s="889"/>
      <c r="I13" s="832"/>
      <c r="J13" s="889"/>
      <c r="K13" s="832"/>
      <c r="L13" s="889"/>
      <c r="M13" s="838"/>
    </row>
    <row r="14" spans="1:13" ht="14.4" customHeight="1" thickBot="1" x14ac:dyDescent="0.35">
      <c r="A14" s="893" t="s">
        <v>4698</v>
      </c>
      <c r="B14" s="891">
        <v>1483</v>
      </c>
      <c r="C14" s="840">
        <v>0.1035831528951596</v>
      </c>
      <c r="D14" s="891">
        <v>14317</v>
      </c>
      <c r="E14" s="840">
        <v>1</v>
      </c>
      <c r="F14" s="891">
        <v>1486</v>
      </c>
      <c r="G14" s="845">
        <v>0.1037926940001397</v>
      </c>
      <c r="H14" s="891"/>
      <c r="I14" s="840"/>
      <c r="J14" s="891"/>
      <c r="K14" s="840"/>
      <c r="L14" s="891"/>
      <c r="M14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2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5335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8976.36</v>
      </c>
      <c r="G3" s="211">
        <f t="shared" si="0"/>
        <v>1193457.8</v>
      </c>
      <c r="H3" s="212"/>
      <c r="I3" s="212"/>
      <c r="J3" s="207">
        <f t="shared" si="0"/>
        <v>8850</v>
      </c>
      <c r="K3" s="211">
        <f t="shared" si="0"/>
        <v>1340659.69</v>
      </c>
      <c r="L3" s="212"/>
      <c r="M3" s="212"/>
      <c r="N3" s="207">
        <f t="shared" si="0"/>
        <v>6412.0800000000008</v>
      </c>
      <c r="O3" s="211">
        <f t="shared" si="0"/>
        <v>861757.02</v>
      </c>
      <c r="P3" s="177">
        <f>IF(K3=0,"",O3/K3)</f>
        <v>0.64278580644130512</v>
      </c>
      <c r="Q3" s="209">
        <f>IF(N3=0,"",O3/N3)</f>
        <v>134.39586218512557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4074</v>
      </c>
      <c r="B6" s="825" t="s">
        <v>4699</v>
      </c>
      <c r="C6" s="825" t="s">
        <v>3970</v>
      </c>
      <c r="D6" s="825" t="s">
        <v>4700</v>
      </c>
      <c r="E6" s="825" t="s">
        <v>4701</v>
      </c>
      <c r="F6" s="225">
        <v>4</v>
      </c>
      <c r="G6" s="225">
        <v>544</v>
      </c>
      <c r="H6" s="225"/>
      <c r="I6" s="225">
        <v>136</v>
      </c>
      <c r="J6" s="225"/>
      <c r="K6" s="225"/>
      <c r="L6" s="225"/>
      <c r="M6" s="225"/>
      <c r="N6" s="225">
        <v>2</v>
      </c>
      <c r="O6" s="225">
        <v>278</v>
      </c>
      <c r="P6" s="830"/>
      <c r="Q6" s="848">
        <v>139</v>
      </c>
    </row>
    <row r="7" spans="1:17" ht="14.4" customHeight="1" x14ac:dyDescent="0.3">
      <c r="A7" s="831" t="s">
        <v>4074</v>
      </c>
      <c r="B7" s="832" t="s">
        <v>4699</v>
      </c>
      <c r="C7" s="832" t="s">
        <v>3970</v>
      </c>
      <c r="D7" s="832" t="s">
        <v>4702</v>
      </c>
      <c r="E7" s="832" t="s">
        <v>4703</v>
      </c>
      <c r="F7" s="849">
        <v>4</v>
      </c>
      <c r="G7" s="849">
        <v>2820</v>
      </c>
      <c r="H7" s="849"/>
      <c r="I7" s="849">
        <v>705</v>
      </c>
      <c r="J7" s="849"/>
      <c r="K7" s="849"/>
      <c r="L7" s="849"/>
      <c r="M7" s="849"/>
      <c r="N7" s="849">
        <v>2</v>
      </c>
      <c r="O7" s="849">
        <v>1426</v>
      </c>
      <c r="P7" s="837"/>
      <c r="Q7" s="850">
        <v>713</v>
      </c>
    </row>
    <row r="8" spans="1:17" ht="14.4" customHeight="1" x14ac:dyDescent="0.3">
      <c r="A8" s="831" t="s">
        <v>4074</v>
      </c>
      <c r="B8" s="832" t="s">
        <v>4699</v>
      </c>
      <c r="C8" s="832" t="s">
        <v>3970</v>
      </c>
      <c r="D8" s="832" t="s">
        <v>4704</v>
      </c>
      <c r="E8" s="832" t="s">
        <v>4705</v>
      </c>
      <c r="F8" s="849">
        <v>8</v>
      </c>
      <c r="G8" s="849">
        <v>3960</v>
      </c>
      <c r="H8" s="849"/>
      <c r="I8" s="849">
        <v>495</v>
      </c>
      <c r="J8" s="849"/>
      <c r="K8" s="849"/>
      <c r="L8" s="849"/>
      <c r="M8" s="849"/>
      <c r="N8" s="849">
        <v>4</v>
      </c>
      <c r="O8" s="849">
        <v>2000</v>
      </c>
      <c r="P8" s="837"/>
      <c r="Q8" s="850">
        <v>500</v>
      </c>
    </row>
    <row r="9" spans="1:17" ht="14.4" customHeight="1" x14ac:dyDescent="0.3">
      <c r="A9" s="831" t="s">
        <v>4074</v>
      </c>
      <c r="B9" s="832" t="s">
        <v>4699</v>
      </c>
      <c r="C9" s="832" t="s">
        <v>3970</v>
      </c>
      <c r="D9" s="832" t="s">
        <v>4706</v>
      </c>
      <c r="E9" s="832" t="s">
        <v>4707</v>
      </c>
      <c r="F9" s="849">
        <v>8</v>
      </c>
      <c r="G9" s="849">
        <v>680</v>
      </c>
      <c r="H9" s="849"/>
      <c r="I9" s="849">
        <v>85</v>
      </c>
      <c r="J9" s="849"/>
      <c r="K9" s="849"/>
      <c r="L9" s="849"/>
      <c r="M9" s="849"/>
      <c r="N9" s="849"/>
      <c r="O9" s="849"/>
      <c r="P9" s="837"/>
      <c r="Q9" s="850"/>
    </row>
    <row r="10" spans="1:17" ht="14.4" customHeight="1" x14ac:dyDescent="0.3">
      <c r="A10" s="831" t="s">
        <v>4074</v>
      </c>
      <c r="B10" s="832" t="s">
        <v>4699</v>
      </c>
      <c r="C10" s="832" t="s">
        <v>3970</v>
      </c>
      <c r="D10" s="832" t="s">
        <v>4708</v>
      </c>
      <c r="E10" s="832" t="s">
        <v>4709</v>
      </c>
      <c r="F10" s="849">
        <v>2</v>
      </c>
      <c r="G10" s="849">
        <v>356</v>
      </c>
      <c r="H10" s="849"/>
      <c r="I10" s="849">
        <v>178</v>
      </c>
      <c r="J10" s="849"/>
      <c r="K10" s="849"/>
      <c r="L10" s="849"/>
      <c r="M10" s="849"/>
      <c r="N10" s="849">
        <v>1</v>
      </c>
      <c r="O10" s="849">
        <v>180</v>
      </c>
      <c r="P10" s="837"/>
      <c r="Q10" s="850">
        <v>180</v>
      </c>
    </row>
    <row r="11" spans="1:17" ht="14.4" customHeight="1" x14ac:dyDescent="0.3">
      <c r="A11" s="831" t="s">
        <v>4074</v>
      </c>
      <c r="B11" s="832" t="s">
        <v>4699</v>
      </c>
      <c r="C11" s="832" t="s">
        <v>3970</v>
      </c>
      <c r="D11" s="832" t="s">
        <v>4710</v>
      </c>
      <c r="E11" s="832" t="s">
        <v>4711</v>
      </c>
      <c r="F11" s="849">
        <v>2</v>
      </c>
      <c r="G11" s="849">
        <v>352</v>
      </c>
      <c r="H11" s="849"/>
      <c r="I11" s="849">
        <v>176</v>
      </c>
      <c r="J11" s="849"/>
      <c r="K11" s="849"/>
      <c r="L11" s="849"/>
      <c r="M11" s="849"/>
      <c r="N11" s="849">
        <v>4</v>
      </c>
      <c r="O11" s="849">
        <v>712</v>
      </c>
      <c r="P11" s="837"/>
      <c r="Q11" s="850">
        <v>178</v>
      </c>
    </row>
    <row r="12" spans="1:17" ht="14.4" customHeight="1" x14ac:dyDescent="0.3">
      <c r="A12" s="831" t="s">
        <v>4712</v>
      </c>
      <c r="B12" s="832" t="s">
        <v>4713</v>
      </c>
      <c r="C12" s="832" t="s">
        <v>3975</v>
      </c>
      <c r="D12" s="832" t="s">
        <v>4714</v>
      </c>
      <c r="E12" s="832" t="s">
        <v>4715</v>
      </c>
      <c r="F12" s="849">
        <v>0.85</v>
      </c>
      <c r="G12" s="849">
        <v>1708.19</v>
      </c>
      <c r="H12" s="849"/>
      <c r="I12" s="849">
        <v>2009.6352941176472</v>
      </c>
      <c r="J12" s="849"/>
      <c r="K12" s="849"/>
      <c r="L12" s="849"/>
      <c r="M12" s="849"/>
      <c r="N12" s="849"/>
      <c r="O12" s="849"/>
      <c r="P12" s="837"/>
      <c r="Q12" s="850"/>
    </row>
    <row r="13" spans="1:17" ht="14.4" customHeight="1" x14ac:dyDescent="0.3">
      <c r="A13" s="831" t="s">
        <v>4712</v>
      </c>
      <c r="B13" s="832" t="s">
        <v>4713</v>
      </c>
      <c r="C13" s="832" t="s">
        <v>3975</v>
      </c>
      <c r="D13" s="832" t="s">
        <v>4716</v>
      </c>
      <c r="E13" s="832" t="s">
        <v>4717</v>
      </c>
      <c r="F13" s="849">
        <v>0.85</v>
      </c>
      <c r="G13" s="849">
        <v>1546.1799999999998</v>
      </c>
      <c r="H13" s="849">
        <v>1.8888793872240612</v>
      </c>
      <c r="I13" s="849">
        <v>1819.035294117647</v>
      </c>
      <c r="J13" s="849">
        <v>0.45</v>
      </c>
      <c r="K13" s="849">
        <v>818.57</v>
      </c>
      <c r="L13" s="849">
        <v>1</v>
      </c>
      <c r="M13" s="849">
        <v>1819.0444444444445</v>
      </c>
      <c r="N13" s="849"/>
      <c r="O13" s="849"/>
      <c r="P13" s="837"/>
      <c r="Q13" s="850"/>
    </row>
    <row r="14" spans="1:17" ht="14.4" customHeight="1" x14ac:dyDescent="0.3">
      <c r="A14" s="831" t="s">
        <v>4712</v>
      </c>
      <c r="B14" s="832" t="s">
        <v>4713</v>
      </c>
      <c r="C14" s="832" t="s">
        <v>3975</v>
      </c>
      <c r="D14" s="832" t="s">
        <v>4718</v>
      </c>
      <c r="E14" s="832" t="s">
        <v>4719</v>
      </c>
      <c r="F14" s="849">
        <v>0.1</v>
      </c>
      <c r="G14" s="849">
        <v>90.38</v>
      </c>
      <c r="H14" s="849"/>
      <c r="I14" s="849">
        <v>903.8</v>
      </c>
      <c r="J14" s="849"/>
      <c r="K14" s="849"/>
      <c r="L14" s="849"/>
      <c r="M14" s="849"/>
      <c r="N14" s="849"/>
      <c r="O14" s="849"/>
      <c r="P14" s="837"/>
      <c r="Q14" s="850"/>
    </row>
    <row r="15" spans="1:17" ht="14.4" customHeight="1" x14ac:dyDescent="0.3">
      <c r="A15" s="831" t="s">
        <v>4712</v>
      </c>
      <c r="B15" s="832" t="s">
        <v>4713</v>
      </c>
      <c r="C15" s="832" t="s">
        <v>4145</v>
      </c>
      <c r="D15" s="832" t="s">
        <v>4720</v>
      </c>
      <c r="E15" s="832" t="s">
        <v>4721</v>
      </c>
      <c r="F15" s="849">
        <v>540</v>
      </c>
      <c r="G15" s="849">
        <v>3866.3999999999996</v>
      </c>
      <c r="H15" s="849">
        <v>0.61809985132607537</v>
      </c>
      <c r="I15" s="849">
        <v>7.1599999999999993</v>
      </c>
      <c r="J15" s="849">
        <v>870</v>
      </c>
      <c r="K15" s="849">
        <v>6255.3</v>
      </c>
      <c r="L15" s="849">
        <v>1</v>
      </c>
      <c r="M15" s="849">
        <v>7.19</v>
      </c>
      <c r="N15" s="849">
        <v>305</v>
      </c>
      <c r="O15" s="849">
        <v>2241.75</v>
      </c>
      <c r="P15" s="837">
        <v>0.35837609706968487</v>
      </c>
      <c r="Q15" s="850">
        <v>7.35</v>
      </c>
    </row>
    <row r="16" spans="1:17" ht="14.4" customHeight="1" x14ac:dyDescent="0.3">
      <c r="A16" s="831" t="s">
        <v>4712</v>
      </c>
      <c r="B16" s="832" t="s">
        <v>4713</v>
      </c>
      <c r="C16" s="832" t="s">
        <v>4145</v>
      </c>
      <c r="D16" s="832" t="s">
        <v>4722</v>
      </c>
      <c r="E16" s="832" t="s">
        <v>4723</v>
      </c>
      <c r="F16" s="849"/>
      <c r="G16" s="849"/>
      <c r="H16" s="849"/>
      <c r="I16" s="849"/>
      <c r="J16" s="849"/>
      <c r="K16" s="849"/>
      <c r="L16" s="849"/>
      <c r="M16" s="849"/>
      <c r="N16" s="849">
        <v>341</v>
      </c>
      <c r="O16" s="849">
        <v>1831.17</v>
      </c>
      <c r="P16" s="837"/>
      <c r="Q16" s="850">
        <v>5.37</v>
      </c>
    </row>
    <row r="17" spans="1:17" ht="14.4" customHeight="1" x14ac:dyDescent="0.3">
      <c r="A17" s="831" t="s">
        <v>4712</v>
      </c>
      <c r="B17" s="832" t="s">
        <v>4713</v>
      </c>
      <c r="C17" s="832" t="s">
        <v>4145</v>
      </c>
      <c r="D17" s="832" t="s">
        <v>4724</v>
      </c>
      <c r="E17" s="832" t="s">
        <v>4725</v>
      </c>
      <c r="F17" s="849"/>
      <c r="G17" s="849"/>
      <c r="H17" s="849"/>
      <c r="I17" s="849"/>
      <c r="J17" s="849"/>
      <c r="K17" s="849"/>
      <c r="L17" s="849"/>
      <c r="M17" s="849"/>
      <c r="N17" s="849">
        <v>550</v>
      </c>
      <c r="O17" s="849">
        <v>11027.5</v>
      </c>
      <c r="P17" s="837"/>
      <c r="Q17" s="850">
        <v>20.05</v>
      </c>
    </row>
    <row r="18" spans="1:17" ht="14.4" customHeight="1" x14ac:dyDescent="0.3">
      <c r="A18" s="831" t="s">
        <v>4712</v>
      </c>
      <c r="B18" s="832" t="s">
        <v>4713</v>
      </c>
      <c r="C18" s="832" t="s">
        <v>4145</v>
      </c>
      <c r="D18" s="832" t="s">
        <v>4726</v>
      </c>
      <c r="E18" s="832" t="s">
        <v>4727</v>
      </c>
      <c r="F18" s="849">
        <v>2</v>
      </c>
      <c r="G18" s="849">
        <v>3973.3</v>
      </c>
      <c r="H18" s="849">
        <v>0.48983179561021556</v>
      </c>
      <c r="I18" s="849">
        <v>1986.65</v>
      </c>
      <c r="J18" s="849">
        <v>4</v>
      </c>
      <c r="K18" s="849">
        <v>8111.56</v>
      </c>
      <c r="L18" s="849">
        <v>1</v>
      </c>
      <c r="M18" s="849">
        <v>2027.89</v>
      </c>
      <c r="N18" s="849">
        <v>1</v>
      </c>
      <c r="O18" s="849">
        <v>1817.79</v>
      </c>
      <c r="P18" s="837">
        <v>0.22409869371612856</v>
      </c>
      <c r="Q18" s="850">
        <v>1817.79</v>
      </c>
    </row>
    <row r="19" spans="1:17" ht="14.4" customHeight="1" x14ac:dyDescent="0.3">
      <c r="A19" s="831" t="s">
        <v>4712</v>
      </c>
      <c r="B19" s="832" t="s">
        <v>4713</v>
      </c>
      <c r="C19" s="832" t="s">
        <v>4145</v>
      </c>
      <c r="D19" s="832" t="s">
        <v>4728</v>
      </c>
      <c r="E19" s="832" t="s">
        <v>4729</v>
      </c>
      <c r="F19" s="849">
        <v>665</v>
      </c>
      <c r="G19" s="849">
        <v>2507.0500000000002</v>
      </c>
      <c r="H19" s="849">
        <v>0.85711111111111116</v>
      </c>
      <c r="I19" s="849">
        <v>3.7700000000000005</v>
      </c>
      <c r="J19" s="849">
        <v>780</v>
      </c>
      <c r="K19" s="849">
        <v>2925</v>
      </c>
      <c r="L19" s="849">
        <v>1</v>
      </c>
      <c r="M19" s="849">
        <v>3.75</v>
      </c>
      <c r="N19" s="849">
        <v>715</v>
      </c>
      <c r="O19" s="849">
        <v>2759.9</v>
      </c>
      <c r="P19" s="837">
        <v>0.94355555555555559</v>
      </c>
      <c r="Q19" s="850">
        <v>3.8600000000000003</v>
      </c>
    </row>
    <row r="20" spans="1:17" ht="14.4" customHeight="1" x14ac:dyDescent="0.3">
      <c r="A20" s="831" t="s">
        <v>4712</v>
      </c>
      <c r="B20" s="832" t="s">
        <v>4713</v>
      </c>
      <c r="C20" s="832" t="s">
        <v>4145</v>
      </c>
      <c r="D20" s="832" t="s">
        <v>4730</v>
      </c>
      <c r="E20" s="832" t="s">
        <v>4731</v>
      </c>
      <c r="F20" s="849">
        <v>689</v>
      </c>
      <c r="G20" s="849">
        <v>23084.440000000002</v>
      </c>
      <c r="H20" s="849">
        <v>2.8368951558394637</v>
      </c>
      <c r="I20" s="849">
        <v>33.504267053701021</v>
      </c>
      <c r="J20" s="849">
        <v>238</v>
      </c>
      <c r="K20" s="849">
        <v>8137.22</v>
      </c>
      <c r="L20" s="849">
        <v>1</v>
      </c>
      <c r="M20" s="849">
        <v>34.19</v>
      </c>
      <c r="N20" s="849">
        <v>134</v>
      </c>
      <c r="O20" s="849">
        <v>4553.32</v>
      </c>
      <c r="P20" s="837">
        <v>0.55956702657664403</v>
      </c>
      <c r="Q20" s="850">
        <v>33.979999999999997</v>
      </c>
    </row>
    <row r="21" spans="1:17" ht="14.4" customHeight="1" x14ac:dyDescent="0.3">
      <c r="A21" s="831" t="s">
        <v>4712</v>
      </c>
      <c r="B21" s="832" t="s">
        <v>4713</v>
      </c>
      <c r="C21" s="832" t="s">
        <v>4145</v>
      </c>
      <c r="D21" s="832" t="s">
        <v>4732</v>
      </c>
      <c r="E21" s="832" t="s">
        <v>4733</v>
      </c>
      <c r="F21" s="849">
        <v>1</v>
      </c>
      <c r="G21" s="849">
        <v>57.78</v>
      </c>
      <c r="H21" s="849"/>
      <c r="I21" s="849">
        <v>57.78</v>
      </c>
      <c r="J21" s="849"/>
      <c r="K21" s="849"/>
      <c r="L21" s="849"/>
      <c r="M21" s="849"/>
      <c r="N21" s="849"/>
      <c r="O21" s="849"/>
      <c r="P21" s="837"/>
      <c r="Q21" s="850"/>
    </row>
    <row r="22" spans="1:17" ht="14.4" customHeight="1" x14ac:dyDescent="0.3">
      <c r="A22" s="831" t="s">
        <v>4712</v>
      </c>
      <c r="B22" s="832" t="s">
        <v>4713</v>
      </c>
      <c r="C22" s="832" t="s">
        <v>3970</v>
      </c>
      <c r="D22" s="832" t="s">
        <v>4734</v>
      </c>
      <c r="E22" s="832" t="s">
        <v>4735</v>
      </c>
      <c r="F22" s="849">
        <v>2</v>
      </c>
      <c r="G22" s="849">
        <v>1364</v>
      </c>
      <c r="H22" s="849">
        <v>0.5</v>
      </c>
      <c r="I22" s="849">
        <v>682</v>
      </c>
      <c r="J22" s="849">
        <v>4</v>
      </c>
      <c r="K22" s="849">
        <v>2728</v>
      </c>
      <c r="L22" s="849">
        <v>1</v>
      </c>
      <c r="M22" s="849">
        <v>682</v>
      </c>
      <c r="N22" s="849">
        <v>1</v>
      </c>
      <c r="O22" s="849">
        <v>685</v>
      </c>
      <c r="P22" s="837">
        <v>0.25109970674486803</v>
      </c>
      <c r="Q22" s="850">
        <v>685</v>
      </c>
    </row>
    <row r="23" spans="1:17" ht="14.4" customHeight="1" x14ac:dyDescent="0.3">
      <c r="A23" s="831" t="s">
        <v>4712</v>
      </c>
      <c r="B23" s="832" t="s">
        <v>4713</v>
      </c>
      <c r="C23" s="832" t="s">
        <v>3970</v>
      </c>
      <c r="D23" s="832" t="s">
        <v>4736</v>
      </c>
      <c r="E23" s="832" t="s">
        <v>4737</v>
      </c>
      <c r="F23" s="849">
        <v>6</v>
      </c>
      <c r="G23" s="849">
        <v>10950</v>
      </c>
      <c r="H23" s="849">
        <v>1.4991785323110625</v>
      </c>
      <c r="I23" s="849">
        <v>1825</v>
      </c>
      <c r="J23" s="849">
        <v>4</v>
      </c>
      <c r="K23" s="849">
        <v>7304</v>
      </c>
      <c r="L23" s="849">
        <v>1</v>
      </c>
      <c r="M23" s="849">
        <v>1826</v>
      </c>
      <c r="N23" s="849">
        <v>7</v>
      </c>
      <c r="O23" s="849">
        <v>12817</v>
      </c>
      <c r="P23" s="837">
        <v>1.7547918948521357</v>
      </c>
      <c r="Q23" s="850">
        <v>1831</v>
      </c>
    </row>
    <row r="24" spans="1:17" ht="14.4" customHeight="1" x14ac:dyDescent="0.3">
      <c r="A24" s="831" t="s">
        <v>4712</v>
      </c>
      <c r="B24" s="832" t="s">
        <v>4713</v>
      </c>
      <c r="C24" s="832" t="s">
        <v>3970</v>
      </c>
      <c r="D24" s="832" t="s">
        <v>4738</v>
      </c>
      <c r="E24" s="832" t="s">
        <v>4739</v>
      </c>
      <c r="F24" s="849"/>
      <c r="G24" s="849"/>
      <c r="H24" s="849"/>
      <c r="I24" s="849"/>
      <c r="J24" s="849"/>
      <c r="K24" s="849"/>
      <c r="L24" s="849"/>
      <c r="M24" s="849"/>
      <c r="N24" s="849">
        <v>2</v>
      </c>
      <c r="O24" s="849">
        <v>862</v>
      </c>
      <c r="P24" s="837"/>
      <c r="Q24" s="850">
        <v>431</v>
      </c>
    </row>
    <row r="25" spans="1:17" ht="14.4" customHeight="1" x14ac:dyDescent="0.3">
      <c r="A25" s="831" t="s">
        <v>4712</v>
      </c>
      <c r="B25" s="832" t="s">
        <v>4713</v>
      </c>
      <c r="C25" s="832" t="s">
        <v>3970</v>
      </c>
      <c r="D25" s="832" t="s">
        <v>4740</v>
      </c>
      <c r="E25" s="832" t="s">
        <v>4741</v>
      </c>
      <c r="F25" s="849">
        <v>4</v>
      </c>
      <c r="G25" s="849">
        <v>58028</v>
      </c>
      <c r="H25" s="849">
        <v>3.9994486180991107</v>
      </c>
      <c r="I25" s="849">
        <v>14507</v>
      </c>
      <c r="J25" s="849">
        <v>1</v>
      </c>
      <c r="K25" s="849">
        <v>14509</v>
      </c>
      <c r="L25" s="849">
        <v>1</v>
      </c>
      <c r="M25" s="849">
        <v>14509</v>
      </c>
      <c r="N25" s="849">
        <v>1</v>
      </c>
      <c r="O25" s="849">
        <v>14515</v>
      </c>
      <c r="P25" s="837">
        <v>1.0004135364256668</v>
      </c>
      <c r="Q25" s="850">
        <v>14515</v>
      </c>
    </row>
    <row r="26" spans="1:17" ht="14.4" customHeight="1" x14ac:dyDescent="0.3">
      <c r="A26" s="831" t="s">
        <v>4712</v>
      </c>
      <c r="B26" s="832" t="s">
        <v>4713</v>
      </c>
      <c r="C26" s="832" t="s">
        <v>3970</v>
      </c>
      <c r="D26" s="832" t="s">
        <v>4742</v>
      </c>
      <c r="E26" s="832" t="s">
        <v>4743</v>
      </c>
      <c r="F26" s="849">
        <v>1</v>
      </c>
      <c r="G26" s="849">
        <v>1342</v>
      </c>
      <c r="H26" s="849">
        <v>0.99925539836187638</v>
      </c>
      <c r="I26" s="849">
        <v>1342</v>
      </c>
      <c r="J26" s="849">
        <v>1</v>
      </c>
      <c r="K26" s="849">
        <v>1343</v>
      </c>
      <c r="L26" s="849">
        <v>1</v>
      </c>
      <c r="M26" s="849">
        <v>1343</v>
      </c>
      <c r="N26" s="849">
        <v>1</v>
      </c>
      <c r="O26" s="849">
        <v>1347</v>
      </c>
      <c r="P26" s="837">
        <v>1.0029784065524945</v>
      </c>
      <c r="Q26" s="850">
        <v>1347</v>
      </c>
    </row>
    <row r="27" spans="1:17" ht="14.4" customHeight="1" x14ac:dyDescent="0.3">
      <c r="A27" s="831" t="s">
        <v>4712</v>
      </c>
      <c r="B27" s="832" t="s">
        <v>4713</v>
      </c>
      <c r="C27" s="832" t="s">
        <v>3970</v>
      </c>
      <c r="D27" s="832" t="s">
        <v>4744</v>
      </c>
      <c r="E27" s="832" t="s">
        <v>4745</v>
      </c>
      <c r="F27" s="849">
        <v>3</v>
      </c>
      <c r="G27" s="849">
        <v>1527</v>
      </c>
      <c r="H27" s="849">
        <v>0.59882352941176475</v>
      </c>
      <c r="I27" s="849">
        <v>509</v>
      </c>
      <c r="J27" s="849">
        <v>5</v>
      </c>
      <c r="K27" s="849">
        <v>2550</v>
      </c>
      <c r="L27" s="849">
        <v>1</v>
      </c>
      <c r="M27" s="849">
        <v>510</v>
      </c>
      <c r="N27" s="849">
        <v>2</v>
      </c>
      <c r="O27" s="849">
        <v>1024</v>
      </c>
      <c r="P27" s="837">
        <v>0.40156862745098038</v>
      </c>
      <c r="Q27" s="850">
        <v>512</v>
      </c>
    </row>
    <row r="28" spans="1:17" ht="14.4" customHeight="1" x14ac:dyDescent="0.3">
      <c r="A28" s="831" t="s">
        <v>4712</v>
      </c>
      <c r="B28" s="832" t="s">
        <v>4713</v>
      </c>
      <c r="C28" s="832" t="s">
        <v>3970</v>
      </c>
      <c r="D28" s="832" t="s">
        <v>4746</v>
      </c>
      <c r="E28" s="832" t="s">
        <v>4747</v>
      </c>
      <c r="F28" s="849"/>
      <c r="G28" s="849"/>
      <c r="H28" s="849"/>
      <c r="I28" s="849"/>
      <c r="J28" s="849"/>
      <c r="K28" s="849"/>
      <c r="L28" s="849"/>
      <c r="M28" s="849"/>
      <c r="N28" s="849">
        <v>1</v>
      </c>
      <c r="O28" s="849">
        <v>2342</v>
      </c>
      <c r="P28" s="837"/>
      <c r="Q28" s="850">
        <v>2342</v>
      </c>
    </row>
    <row r="29" spans="1:17" ht="14.4" customHeight="1" x14ac:dyDescent="0.3">
      <c r="A29" s="831" t="s">
        <v>4712</v>
      </c>
      <c r="B29" s="832" t="s">
        <v>4713</v>
      </c>
      <c r="C29" s="832" t="s">
        <v>3970</v>
      </c>
      <c r="D29" s="832" t="s">
        <v>4748</v>
      </c>
      <c r="E29" s="832" t="s">
        <v>4749</v>
      </c>
      <c r="F29" s="849"/>
      <c r="G29" s="849"/>
      <c r="H29" s="849"/>
      <c r="I29" s="849"/>
      <c r="J29" s="849"/>
      <c r="K29" s="849"/>
      <c r="L29" s="849"/>
      <c r="M29" s="849"/>
      <c r="N29" s="849">
        <v>1</v>
      </c>
      <c r="O29" s="849">
        <v>722</v>
      </c>
      <c r="P29" s="837"/>
      <c r="Q29" s="850">
        <v>722</v>
      </c>
    </row>
    <row r="30" spans="1:17" ht="14.4" customHeight="1" x14ac:dyDescent="0.3">
      <c r="A30" s="831" t="s">
        <v>4222</v>
      </c>
      <c r="B30" s="832" t="s">
        <v>4750</v>
      </c>
      <c r="C30" s="832" t="s">
        <v>3970</v>
      </c>
      <c r="D30" s="832" t="s">
        <v>4751</v>
      </c>
      <c r="E30" s="832" t="s">
        <v>4752</v>
      </c>
      <c r="F30" s="849"/>
      <c r="G30" s="849"/>
      <c r="H30" s="849"/>
      <c r="I30" s="849"/>
      <c r="J30" s="849">
        <v>1</v>
      </c>
      <c r="K30" s="849">
        <v>49</v>
      </c>
      <c r="L30" s="849">
        <v>1</v>
      </c>
      <c r="M30" s="849">
        <v>49</v>
      </c>
      <c r="N30" s="849"/>
      <c r="O30" s="849"/>
      <c r="P30" s="837"/>
      <c r="Q30" s="850"/>
    </row>
    <row r="31" spans="1:17" ht="14.4" customHeight="1" x14ac:dyDescent="0.3">
      <c r="A31" s="831" t="s">
        <v>4222</v>
      </c>
      <c r="B31" s="832" t="s">
        <v>4753</v>
      </c>
      <c r="C31" s="832" t="s">
        <v>3970</v>
      </c>
      <c r="D31" s="832" t="s">
        <v>4754</v>
      </c>
      <c r="E31" s="832" t="s">
        <v>4755</v>
      </c>
      <c r="F31" s="849"/>
      <c r="G31" s="849"/>
      <c r="H31" s="849"/>
      <c r="I31" s="849"/>
      <c r="J31" s="849">
        <v>1</v>
      </c>
      <c r="K31" s="849">
        <v>299</v>
      </c>
      <c r="L31" s="849">
        <v>1</v>
      </c>
      <c r="M31" s="849">
        <v>299</v>
      </c>
      <c r="N31" s="849"/>
      <c r="O31" s="849"/>
      <c r="P31" s="837"/>
      <c r="Q31" s="850"/>
    </row>
    <row r="32" spans="1:17" ht="14.4" customHeight="1" x14ac:dyDescent="0.3">
      <c r="A32" s="831" t="s">
        <v>4222</v>
      </c>
      <c r="B32" s="832" t="s">
        <v>4753</v>
      </c>
      <c r="C32" s="832" t="s">
        <v>3970</v>
      </c>
      <c r="D32" s="832" t="s">
        <v>4756</v>
      </c>
      <c r="E32" s="832" t="s">
        <v>4757</v>
      </c>
      <c r="F32" s="849"/>
      <c r="G32" s="849"/>
      <c r="H32" s="849"/>
      <c r="I32" s="849"/>
      <c r="J32" s="849">
        <v>1</v>
      </c>
      <c r="K32" s="849">
        <v>11396</v>
      </c>
      <c r="L32" s="849">
        <v>1</v>
      </c>
      <c r="M32" s="849">
        <v>11396</v>
      </c>
      <c r="N32" s="849"/>
      <c r="O32" s="849"/>
      <c r="P32" s="837"/>
      <c r="Q32" s="850"/>
    </row>
    <row r="33" spans="1:17" ht="14.4" customHeight="1" x14ac:dyDescent="0.3">
      <c r="A33" s="831" t="s">
        <v>4222</v>
      </c>
      <c r="B33" s="832" t="s">
        <v>4753</v>
      </c>
      <c r="C33" s="832" t="s">
        <v>3970</v>
      </c>
      <c r="D33" s="832" t="s">
        <v>4758</v>
      </c>
      <c r="E33" s="832" t="s">
        <v>4759</v>
      </c>
      <c r="F33" s="849"/>
      <c r="G33" s="849"/>
      <c r="H33" s="849"/>
      <c r="I33" s="849"/>
      <c r="J33" s="849">
        <v>2</v>
      </c>
      <c r="K33" s="849">
        <v>2214</v>
      </c>
      <c r="L33" s="849">
        <v>1</v>
      </c>
      <c r="M33" s="849">
        <v>1107</v>
      </c>
      <c r="N33" s="849"/>
      <c r="O33" s="849"/>
      <c r="P33" s="837"/>
      <c r="Q33" s="850"/>
    </row>
    <row r="34" spans="1:17" ht="14.4" customHeight="1" x14ac:dyDescent="0.3">
      <c r="A34" s="831" t="s">
        <v>4222</v>
      </c>
      <c r="B34" s="832" t="s">
        <v>4760</v>
      </c>
      <c r="C34" s="832" t="s">
        <v>3970</v>
      </c>
      <c r="D34" s="832" t="s">
        <v>4761</v>
      </c>
      <c r="E34" s="832" t="s">
        <v>4762</v>
      </c>
      <c r="F34" s="849">
        <v>100</v>
      </c>
      <c r="G34" s="849">
        <v>35400</v>
      </c>
      <c r="H34" s="849">
        <v>1.2820512820512822</v>
      </c>
      <c r="I34" s="849">
        <v>354</v>
      </c>
      <c r="J34" s="849">
        <v>78</v>
      </c>
      <c r="K34" s="849">
        <v>27612</v>
      </c>
      <c r="L34" s="849">
        <v>1</v>
      </c>
      <c r="M34" s="849">
        <v>354</v>
      </c>
      <c r="N34" s="849">
        <v>62</v>
      </c>
      <c r="O34" s="849">
        <v>22010</v>
      </c>
      <c r="P34" s="837">
        <v>0.79711719542228021</v>
      </c>
      <c r="Q34" s="850">
        <v>355</v>
      </c>
    </row>
    <row r="35" spans="1:17" ht="14.4" customHeight="1" x14ac:dyDescent="0.3">
      <c r="A35" s="831" t="s">
        <v>4222</v>
      </c>
      <c r="B35" s="832" t="s">
        <v>4760</v>
      </c>
      <c r="C35" s="832" t="s">
        <v>3970</v>
      </c>
      <c r="D35" s="832" t="s">
        <v>4763</v>
      </c>
      <c r="E35" s="832" t="s">
        <v>4764</v>
      </c>
      <c r="F35" s="849">
        <v>617</v>
      </c>
      <c r="G35" s="849">
        <v>40105</v>
      </c>
      <c r="H35" s="849">
        <v>1.1865384615384615</v>
      </c>
      <c r="I35" s="849">
        <v>65</v>
      </c>
      <c r="J35" s="849">
        <v>520</v>
      </c>
      <c r="K35" s="849">
        <v>33800</v>
      </c>
      <c r="L35" s="849">
        <v>1</v>
      </c>
      <c r="M35" s="849">
        <v>65</v>
      </c>
      <c r="N35" s="849">
        <v>370</v>
      </c>
      <c r="O35" s="849">
        <v>24050</v>
      </c>
      <c r="P35" s="837">
        <v>0.71153846153846156</v>
      </c>
      <c r="Q35" s="850">
        <v>65</v>
      </c>
    </row>
    <row r="36" spans="1:17" ht="14.4" customHeight="1" x14ac:dyDescent="0.3">
      <c r="A36" s="831" t="s">
        <v>4222</v>
      </c>
      <c r="B36" s="832" t="s">
        <v>4760</v>
      </c>
      <c r="C36" s="832" t="s">
        <v>3970</v>
      </c>
      <c r="D36" s="832" t="s">
        <v>4765</v>
      </c>
      <c r="E36" s="832" t="s">
        <v>4766</v>
      </c>
      <c r="F36" s="849">
        <v>6</v>
      </c>
      <c r="G36" s="849">
        <v>144</v>
      </c>
      <c r="H36" s="849">
        <v>1.5</v>
      </c>
      <c r="I36" s="849">
        <v>24</v>
      </c>
      <c r="J36" s="849">
        <v>4</v>
      </c>
      <c r="K36" s="849">
        <v>96</v>
      </c>
      <c r="L36" s="849">
        <v>1</v>
      </c>
      <c r="M36" s="849">
        <v>24</v>
      </c>
      <c r="N36" s="849">
        <v>6</v>
      </c>
      <c r="O36" s="849">
        <v>156</v>
      </c>
      <c r="P36" s="837">
        <v>1.625</v>
      </c>
      <c r="Q36" s="850">
        <v>26</v>
      </c>
    </row>
    <row r="37" spans="1:17" ht="14.4" customHeight="1" x14ac:dyDescent="0.3">
      <c r="A37" s="831" t="s">
        <v>4222</v>
      </c>
      <c r="B37" s="832" t="s">
        <v>4760</v>
      </c>
      <c r="C37" s="832" t="s">
        <v>3970</v>
      </c>
      <c r="D37" s="832" t="s">
        <v>4767</v>
      </c>
      <c r="E37" s="832" t="s">
        <v>4768</v>
      </c>
      <c r="F37" s="849"/>
      <c r="G37" s="849"/>
      <c r="H37" s="849"/>
      <c r="I37" s="849"/>
      <c r="J37" s="849">
        <v>2</v>
      </c>
      <c r="K37" s="849">
        <v>110</v>
      </c>
      <c r="L37" s="849">
        <v>1</v>
      </c>
      <c r="M37" s="849">
        <v>55</v>
      </c>
      <c r="N37" s="849"/>
      <c r="O37" s="849"/>
      <c r="P37" s="837"/>
      <c r="Q37" s="850"/>
    </row>
    <row r="38" spans="1:17" ht="14.4" customHeight="1" x14ac:dyDescent="0.3">
      <c r="A38" s="831" t="s">
        <v>4222</v>
      </c>
      <c r="B38" s="832" t="s">
        <v>4760</v>
      </c>
      <c r="C38" s="832" t="s">
        <v>3970</v>
      </c>
      <c r="D38" s="832" t="s">
        <v>4769</v>
      </c>
      <c r="E38" s="832" t="s">
        <v>4770</v>
      </c>
      <c r="F38" s="849">
        <v>323</v>
      </c>
      <c r="G38" s="849">
        <v>24871</v>
      </c>
      <c r="H38" s="849">
        <v>2.2587412587412588</v>
      </c>
      <c r="I38" s="849">
        <v>77</v>
      </c>
      <c r="J38" s="849">
        <v>143</v>
      </c>
      <c r="K38" s="849">
        <v>11011</v>
      </c>
      <c r="L38" s="849">
        <v>1</v>
      </c>
      <c r="M38" s="849">
        <v>77</v>
      </c>
      <c r="N38" s="849">
        <v>83</v>
      </c>
      <c r="O38" s="849">
        <v>6474</v>
      </c>
      <c r="P38" s="837">
        <v>0.58795749704840616</v>
      </c>
      <c r="Q38" s="850">
        <v>78</v>
      </c>
    </row>
    <row r="39" spans="1:17" ht="14.4" customHeight="1" x14ac:dyDescent="0.3">
      <c r="A39" s="831" t="s">
        <v>4222</v>
      </c>
      <c r="B39" s="832" t="s">
        <v>4760</v>
      </c>
      <c r="C39" s="832" t="s">
        <v>3970</v>
      </c>
      <c r="D39" s="832" t="s">
        <v>4771</v>
      </c>
      <c r="E39" s="832" t="s">
        <v>4772</v>
      </c>
      <c r="F39" s="849">
        <v>69</v>
      </c>
      <c r="G39" s="849">
        <v>1656</v>
      </c>
      <c r="H39" s="849">
        <v>0.971830985915493</v>
      </c>
      <c r="I39" s="849">
        <v>24</v>
      </c>
      <c r="J39" s="849">
        <v>71</v>
      </c>
      <c r="K39" s="849">
        <v>1704</v>
      </c>
      <c r="L39" s="849">
        <v>1</v>
      </c>
      <c r="M39" s="849">
        <v>24</v>
      </c>
      <c r="N39" s="849">
        <v>27</v>
      </c>
      <c r="O39" s="849">
        <v>648</v>
      </c>
      <c r="P39" s="837">
        <v>0.38028169014084506</v>
      </c>
      <c r="Q39" s="850">
        <v>24</v>
      </c>
    </row>
    <row r="40" spans="1:17" ht="14.4" customHeight="1" x14ac:dyDescent="0.3">
      <c r="A40" s="831" t="s">
        <v>4222</v>
      </c>
      <c r="B40" s="832" t="s">
        <v>4760</v>
      </c>
      <c r="C40" s="832" t="s">
        <v>3970</v>
      </c>
      <c r="D40" s="832" t="s">
        <v>4773</v>
      </c>
      <c r="E40" s="832" t="s">
        <v>4774</v>
      </c>
      <c r="F40" s="849">
        <v>6</v>
      </c>
      <c r="G40" s="849">
        <v>396</v>
      </c>
      <c r="H40" s="849">
        <v>1.5</v>
      </c>
      <c r="I40" s="849">
        <v>66</v>
      </c>
      <c r="J40" s="849">
        <v>4</v>
      </c>
      <c r="K40" s="849">
        <v>264</v>
      </c>
      <c r="L40" s="849">
        <v>1</v>
      </c>
      <c r="M40" s="849">
        <v>66</v>
      </c>
      <c r="N40" s="849">
        <v>1</v>
      </c>
      <c r="O40" s="849">
        <v>66</v>
      </c>
      <c r="P40" s="837">
        <v>0.25</v>
      </c>
      <c r="Q40" s="850">
        <v>66</v>
      </c>
    </row>
    <row r="41" spans="1:17" ht="14.4" customHeight="1" x14ac:dyDescent="0.3">
      <c r="A41" s="831" t="s">
        <v>4222</v>
      </c>
      <c r="B41" s="832" t="s">
        <v>4760</v>
      </c>
      <c r="C41" s="832" t="s">
        <v>3970</v>
      </c>
      <c r="D41" s="832" t="s">
        <v>4775</v>
      </c>
      <c r="E41" s="832" t="s">
        <v>4776</v>
      </c>
      <c r="F41" s="849"/>
      <c r="G41" s="849"/>
      <c r="H41" s="849"/>
      <c r="I41" s="849"/>
      <c r="J41" s="849">
        <v>35</v>
      </c>
      <c r="K41" s="849">
        <v>12250</v>
      </c>
      <c r="L41" s="849">
        <v>1</v>
      </c>
      <c r="M41" s="849">
        <v>350</v>
      </c>
      <c r="N41" s="849"/>
      <c r="O41" s="849"/>
      <c r="P41" s="837"/>
      <c r="Q41" s="850"/>
    </row>
    <row r="42" spans="1:17" ht="14.4" customHeight="1" x14ac:dyDescent="0.3">
      <c r="A42" s="831" t="s">
        <v>4222</v>
      </c>
      <c r="B42" s="832" t="s">
        <v>4760</v>
      </c>
      <c r="C42" s="832" t="s">
        <v>3970</v>
      </c>
      <c r="D42" s="832" t="s">
        <v>4777</v>
      </c>
      <c r="E42" s="832" t="s">
        <v>4778</v>
      </c>
      <c r="F42" s="849">
        <v>60</v>
      </c>
      <c r="G42" s="849">
        <v>1500</v>
      </c>
      <c r="H42" s="849">
        <v>0.9375</v>
      </c>
      <c r="I42" s="849">
        <v>25</v>
      </c>
      <c r="J42" s="849">
        <v>64</v>
      </c>
      <c r="K42" s="849">
        <v>1600</v>
      </c>
      <c r="L42" s="849">
        <v>1</v>
      </c>
      <c r="M42" s="849">
        <v>25</v>
      </c>
      <c r="N42" s="849">
        <v>20</v>
      </c>
      <c r="O42" s="849">
        <v>500</v>
      </c>
      <c r="P42" s="837">
        <v>0.3125</v>
      </c>
      <c r="Q42" s="850">
        <v>25</v>
      </c>
    </row>
    <row r="43" spans="1:17" ht="14.4" customHeight="1" x14ac:dyDescent="0.3">
      <c r="A43" s="831" t="s">
        <v>4222</v>
      </c>
      <c r="B43" s="832" t="s">
        <v>4760</v>
      </c>
      <c r="C43" s="832" t="s">
        <v>3970</v>
      </c>
      <c r="D43" s="832" t="s">
        <v>4779</v>
      </c>
      <c r="E43" s="832" t="s">
        <v>4780</v>
      </c>
      <c r="F43" s="849"/>
      <c r="G43" s="849"/>
      <c r="H43" s="849"/>
      <c r="I43" s="849"/>
      <c r="J43" s="849">
        <v>2</v>
      </c>
      <c r="K43" s="849">
        <v>362</v>
      </c>
      <c r="L43" s="849">
        <v>1</v>
      </c>
      <c r="M43" s="849">
        <v>181</v>
      </c>
      <c r="N43" s="849"/>
      <c r="O43" s="849"/>
      <c r="P43" s="837"/>
      <c r="Q43" s="850"/>
    </row>
    <row r="44" spans="1:17" ht="14.4" customHeight="1" x14ac:dyDescent="0.3">
      <c r="A44" s="831" t="s">
        <v>4222</v>
      </c>
      <c r="B44" s="832" t="s">
        <v>4760</v>
      </c>
      <c r="C44" s="832" t="s">
        <v>3970</v>
      </c>
      <c r="D44" s="832" t="s">
        <v>4781</v>
      </c>
      <c r="E44" s="832" t="s">
        <v>4782</v>
      </c>
      <c r="F44" s="849">
        <v>14</v>
      </c>
      <c r="G44" s="849">
        <v>3556</v>
      </c>
      <c r="H44" s="849">
        <v>2.8</v>
      </c>
      <c r="I44" s="849">
        <v>254</v>
      </c>
      <c r="J44" s="849">
        <v>5</v>
      </c>
      <c r="K44" s="849">
        <v>1270</v>
      </c>
      <c r="L44" s="849">
        <v>1</v>
      </c>
      <c r="M44" s="849">
        <v>254</v>
      </c>
      <c r="N44" s="849">
        <v>3</v>
      </c>
      <c r="O44" s="849">
        <v>762</v>
      </c>
      <c r="P44" s="837">
        <v>0.6</v>
      </c>
      <c r="Q44" s="850">
        <v>254</v>
      </c>
    </row>
    <row r="45" spans="1:17" ht="14.4" customHeight="1" x14ac:dyDescent="0.3">
      <c r="A45" s="831" t="s">
        <v>4222</v>
      </c>
      <c r="B45" s="832" t="s">
        <v>4760</v>
      </c>
      <c r="C45" s="832" t="s">
        <v>3970</v>
      </c>
      <c r="D45" s="832" t="s">
        <v>4783</v>
      </c>
      <c r="E45" s="832" t="s">
        <v>4784</v>
      </c>
      <c r="F45" s="849">
        <v>2</v>
      </c>
      <c r="G45" s="849">
        <v>434</v>
      </c>
      <c r="H45" s="849">
        <v>1</v>
      </c>
      <c r="I45" s="849">
        <v>217</v>
      </c>
      <c r="J45" s="849">
        <v>2</v>
      </c>
      <c r="K45" s="849">
        <v>434</v>
      </c>
      <c r="L45" s="849">
        <v>1</v>
      </c>
      <c r="M45" s="849">
        <v>217</v>
      </c>
      <c r="N45" s="849"/>
      <c r="O45" s="849"/>
      <c r="P45" s="837"/>
      <c r="Q45" s="850"/>
    </row>
    <row r="46" spans="1:17" ht="14.4" customHeight="1" x14ac:dyDescent="0.3">
      <c r="A46" s="831" t="s">
        <v>4222</v>
      </c>
      <c r="B46" s="832" t="s">
        <v>4760</v>
      </c>
      <c r="C46" s="832" t="s">
        <v>3970</v>
      </c>
      <c r="D46" s="832" t="s">
        <v>4785</v>
      </c>
      <c r="E46" s="832" t="s">
        <v>4786</v>
      </c>
      <c r="F46" s="849"/>
      <c r="G46" s="849"/>
      <c r="H46" s="849"/>
      <c r="I46" s="849"/>
      <c r="J46" s="849">
        <v>1</v>
      </c>
      <c r="K46" s="849">
        <v>37</v>
      </c>
      <c r="L46" s="849">
        <v>1</v>
      </c>
      <c r="M46" s="849">
        <v>37</v>
      </c>
      <c r="N46" s="849">
        <v>1</v>
      </c>
      <c r="O46" s="849">
        <v>37</v>
      </c>
      <c r="P46" s="837">
        <v>1</v>
      </c>
      <c r="Q46" s="850">
        <v>37</v>
      </c>
    </row>
    <row r="47" spans="1:17" ht="14.4" customHeight="1" x14ac:dyDescent="0.3">
      <c r="A47" s="831" t="s">
        <v>4222</v>
      </c>
      <c r="B47" s="832" t="s">
        <v>4760</v>
      </c>
      <c r="C47" s="832" t="s">
        <v>3970</v>
      </c>
      <c r="D47" s="832" t="s">
        <v>4787</v>
      </c>
      <c r="E47" s="832" t="s">
        <v>4788</v>
      </c>
      <c r="F47" s="849">
        <v>1</v>
      </c>
      <c r="G47" s="849">
        <v>50</v>
      </c>
      <c r="H47" s="849"/>
      <c r="I47" s="849">
        <v>50</v>
      </c>
      <c r="J47" s="849"/>
      <c r="K47" s="849"/>
      <c r="L47" s="849"/>
      <c r="M47" s="849"/>
      <c r="N47" s="849"/>
      <c r="O47" s="849"/>
      <c r="P47" s="837"/>
      <c r="Q47" s="850"/>
    </row>
    <row r="48" spans="1:17" ht="14.4" customHeight="1" x14ac:dyDescent="0.3">
      <c r="A48" s="831" t="s">
        <v>4222</v>
      </c>
      <c r="B48" s="832" t="s">
        <v>4760</v>
      </c>
      <c r="C48" s="832" t="s">
        <v>3970</v>
      </c>
      <c r="D48" s="832" t="s">
        <v>4789</v>
      </c>
      <c r="E48" s="832" t="s">
        <v>4790</v>
      </c>
      <c r="F48" s="849"/>
      <c r="G48" s="849"/>
      <c r="H48" s="849"/>
      <c r="I48" s="849"/>
      <c r="J48" s="849">
        <v>1</v>
      </c>
      <c r="K48" s="849">
        <v>518</v>
      </c>
      <c r="L48" s="849">
        <v>1</v>
      </c>
      <c r="M48" s="849">
        <v>518</v>
      </c>
      <c r="N48" s="849"/>
      <c r="O48" s="849"/>
      <c r="P48" s="837"/>
      <c r="Q48" s="850"/>
    </row>
    <row r="49" spans="1:17" ht="14.4" customHeight="1" x14ac:dyDescent="0.3">
      <c r="A49" s="831" t="s">
        <v>4222</v>
      </c>
      <c r="B49" s="832" t="s">
        <v>4760</v>
      </c>
      <c r="C49" s="832" t="s">
        <v>3970</v>
      </c>
      <c r="D49" s="832" t="s">
        <v>4791</v>
      </c>
      <c r="E49" s="832" t="s">
        <v>4792</v>
      </c>
      <c r="F49" s="849">
        <v>1</v>
      </c>
      <c r="G49" s="849">
        <v>329</v>
      </c>
      <c r="H49" s="849"/>
      <c r="I49" s="849">
        <v>329</v>
      </c>
      <c r="J49" s="849"/>
      <c r="K49" s="849"/>
      <c r="L49" s="849"/>
      <c r="M49" s="849"/>
      <c r="N49" s="849"/>
      <c r="O49" s="849"/>
      <c r="P49" s="837"/>
      <c r="Q49" s="850"/>
    </row>
    <row r="50" spans="1:17" ht="14.4" customHeight="1" x14ac:dyDescent="0.3">
      <c r="A50" s="831" t="s">
        <v>4222</v>
      </c>
      <c r="B50" s="832" t="s">
        <v>4760</v>
      </c>
      <c r="C50" s="832" t="s">
        <v>3970</v>
      </c>
      <c r="D50" s="832" t="s">
        <v>4793</v>
      </c>
      <c r="E50" s="832" t="s">
        <v>4794</v>
      </c>
      <c r="F50" s="849">
        <v>1</v>
      </c>
      <c r="G50" s="849">
        <v>232</v>
      </c>
      <c r="H50" s="849">
        <v>0.5</v>
      </c>
      <c r="I50" s="849">
        <v>232</v>
      </c>
      <c r="J50" s="849">
        <v>2</v>
      </c>
      <c r="K50" s="849">
        <v>464</v>
      </c>
      <c r="L50" s="849">
        <v>1</v>
      </c>
      <c r="M50" s="849">
        <v>232</v>
      </c>
      <c r="N50" s="849"/>
      <c r="O50" s="849"/>
      <c r="P50" s="837"/>
      <c r="Q50" s="850"/>
    </row>
    <row r="51" spans="1:17" ht="14.4" customHeight="1" x14ac:dyDescent="0.3">
      <c r="A51" s="831" t="s">
        <v>4222</v>
      </c>
      <c r="B51" s="832" t="s">
        <v>4760</v>
      </c>
      <c r="C51" s="832" t="s">
        <v>3970</v>
      </c>
      <c r="D51" s="832" t="s">
        <v>4795</v>
      </c>
      <c r="E51" s="832" t="s">
        <v>4796</v>
      </c>
      <c r="F51" s="849"/>
      <c r="G51" s="849"/>
      <c r="H51" s="849"/>
      <c r="I51" s="849"/>
      <c r="J51" s="849">
        <v>3</v>
      </c>
      <c r="K51" s="849">
        <v>2367</v>
      </c>
      <c r="L51" s="849">
        <v>1</v>
      </c>
      <c r="M51" s="849">
        <v>789</v>
      </c>
      <c r="N51" s="849"/>
      <c r="O51" s="849"/>
      <c r="P51" s="837"/>
      <c r="Q51" s="850"/>
    </row>
    <row r="52" spans="1:17" ht="14.4" customHeight="1" x14ac:dyDescent="0.3">
      <c r="A52" s="831" t="s">
        <v>4222</v>
      </c>
      <c r="B52" s="832" t="s">
        <v>4760</v>
      </c>
      <c r="C52" s="832" t="s">
        <v>3970</v>
      </c>
      <c r="D52" s="832" t="s">
        <v>4797</v>
      </c>
      <c r="E52" s="832" t="s">
        <v>4798</v>
      </c>
      <c r="F52" s="849">
        <v>1</v>
      </c>
      <c r="G52" s="849">
        <v>224</v>
      </c>
      <c r="H52" s="849"/>
      <c r="I52" s="849">
        <v>224</v>
      </c>
      <c r="J52" s="849"/>
      <c r="K52" s="849"/>
      <c r="L52" s="849"/>
      <c r="M52" s="849"/>
      <c r="N52" s="849"/>
      <c r="O52" s="849"/>
      <c r="P52" s="837"/>
      <c r="Q52" s="850"/>
    </row>
    <row r="53" spans="1:17" ht="14.4" customHeight="1" x14ac:dyDescent="0.3">
      <c r="A53" s="831" t="s">
        <v>4799</v>
      </c>
      <c r="B53" s="832" t="s">
        <v>4800</v>
      </c>
      <c r="C53" s="832" t="s">
        <v>3970</v>
      </c>
      <c r="D53" s="832" t="s">
        <v>4801</v>
      </c>
      <c r="E53" s="832" t="s">
        <v>4802</v>
      </c>
      <c r="F53" s="849">
        <v>27</v>
      </c>
      <c r="G53" s="849">
        <v>729</v>
      </c>
      <c r="H53" s="849">
        <v>1.08</v>
      </c>
      <c r="I53" s="849">
        <v>27</v>
      </c>
      <c r="J53" s="849">
        <v>25</v>
      </c>
      <c r="K53" s="849">
        <v>675</v>
      </c>
      <c r="L53" s="849">
        <v>1</v>
      </c>
      <c r="M53" s="849">
        <v>27</v>
      </c>
      <c r="N53" s="849">
        <v>15</v>
      </c>
      <c r="O53" s="849">
        <v>420</v>
      </c>
      <c r="P53" s="837">
        <v>0.62222222222222223</v>
      </c>
      <c r="Q53" s="850">
        <v>28</v>
      </c>
    </row>
    <row r="54" spans="1:17" ht="14.4" customHeight="1" x14ac:dyDescent="0.3">
      <c r="A54" s="831" t="s">
        <v>4799</v>
      </c>
      <c r="B54" s="832" t="s">
        <v>4800</v>
      </c>
      <c r="C54" s="832" t="s">
        <v>3970</v>
      </c>
      <c r="D54" s="832" t="s">
        <v>4803</v>
      </c>
      <c r="E54" s="832" t="s">
        <v>4804</v>
      </c>
      <c r="F54" s="849">
        <v>2</v>
      </c>
      <c r="G54" s="849">
        <v>108</v>
      </c>
      <c r="H54" s="849">
        <v>0.4</v>
      </c>
      <c r="I54" s="849">
        <v>54</v>
      </c>
      <c r="J54" s="849">
        <v>5</v>
      </c>
      <c r="K54" s="849">
        <v>270</v>
      </c>
      <c r="L54" s="849">
        <v>1</v>
      </c>
      <c r="M54" s="849">
        <v>54</v>
      </c>
      <c r="N54" s="849">
        <v>1</v>
      </c>
      <c r="O54" s="849">
        <v>54</v>
      </c>
      <c r="P54" s="837">
        <v>0.2</v>
      </c>
      <c r="Q54" s="850">
        <v>54</v>
      </c>
    </row>
    <row r="55" spans="1:17" ht="14.4" customHeight="1" x14ac:dyDescent="0.3">
      <c r="A55" s="831" t="s">
        <v>4799</v>
      </c>
      <c r="B55" s="832" t="s">
        <v>4800</v>
      </c>
      <c r="C55" s="832" t="s">
        <v>3970</v>
      </c>
      <c r="D55" s="832" t="s">
        <v>4805</v>
      </c>
      <c r="E55" s="832" t="s">
        <v>4806</v>
      </c>
      <c r="F55" s="849">
        <v>16</v>
      </c>
      <c r="G55" s="849">
        <v>384</v>
      </c>
      <c r="H55" s="849">
        <v>1.0666666666666667</v>
      </c>
      <c r="I55" s="849">
        <v>24</v>
      </c>
      <c r="J55" s="849">
        <v>15</v>
      </c>
      <c r="K55" s="849">
        <v>360</v>
      </c>
      <c r="L55" s="849">
        <v>1</v>
      </c>
      <c r="M55" s="849">
        <v>24</v>
      </c>
      <c r="N55" s="849">
        <v>7</v>
      </c>
      <c r="O55" s="849">
        <v>168</v>
      </c>
      <c r="P55" s="837">
        <v>0.46666666666666667</v>
      </c>
      <c r="Q55" s="850">
        <v>24</v>
      </c>
    </row>
    <row r="56" spans="1:17" ht="14.4" customHeight="1" x14ac:dyDescent="0.3">
      <c r="A56" s="831" t="s">
        <v>4799</v>
      </c>
      <c r="B56" s="832" t="s">
        <v>4800</v>
      </c>
      <c r="C56" s="832" t="s">
        <v>3970</v>
      </c>
      <c r="D56" s="832" t="s">
        <v>4807</v>
      </c>
      <c r="E56" s="832" t="s">
        <v>4808</v>
      </c>
      <c r="F56" s="849">
        <v>77</v>
      </c>
      <c r="G56" s="849">
        <v>2079</v>
      </c>
      <c r="H56" s="849">
        <v>0.89534883720930236</v>
      </c>
      <c r="I56" s="849">
        <v>27</v>
      </c>
      <c r="J56" s="849">
        <v>86</v>
      </c>
      <c r="K56" s="849">
        <v>2322</v>
      </c>
      <c r="L56" s="849">
        <v>1</v>
      </c>
      <c r="M56" s="849">
        <v>27</v>
      </c>
      <c r="N56" s="849">
        <v>31</v>
      </c>
      <c r="O56" s="849">
        <v>837</v>
      </c>
      <c r="P56" s="837">
        <v>0.36046511627906974</v>
      </c>
      <c r="Q56" s="850">
        <v>27</v>
      </c>
    </row>
    <row r="57" spans="1:17" ht="14.4" customHeight="1" x14ac:dyDescent="0.3">
      <c r="A57" s="831" t="s">
        <v>4799</v>
      </c>
      <c r="B57" s="832" t="s">
        <v>4800</v>
      </c>
      <c r="C57" s="832" t="s">
        <v>3970</v>
      </c>
      <c r="D57" s="832" t="s">
        <v>4809</v>
      </c>
      <c r="E57" s="832" t="s">
        <v>4810</v>
      </c>
      <c r="F57" s="849">
        <v>22</v>
      </c>
      <c r="G57" s="849">
        <v>594</v>
      </c>
      <c r="H57" s="849">
        <v>1.1000000000000001</v>
      </c>
      <c r="I57" s="849">
        <v>27</v>
      </c>
      <c r="J57" s="849">
        <v>20</v>
      </c>
      <c r="K57" s="849">
        <v>540</v>
      </c>
      <c r="L57" s="849">
        <v>1</v>
      </c>
      <c r="M57" s="849">
        <v>27</v>
      </c>
      <c r="N57" s="849">
        <v>16</v>
      </c>
      <c r="O57" s="849">
        <v>432</v>
      </c>
      <c r="P57" s="837">
        <v>0.8</v>
      </c>
      <c r="Q57" s="850">
        <v>27</v>
      </c>
    </row>
    <row r="58" spans="1:17" ht="14.4" customHeight="1" x14ac:dyDescent="0.3">
      <c r="A58" s="831" t="s">
        <v>4799</v>
      </c>
      <c r="B58" s="832" t="s">
        <v>4800</v>
      </c>
      <c r="C58" s="832" t="s">
        <v>3970</v>
      </c>
      <c r="D58" s="832" t="s">
        <v>4811</v>
      </c>
      <c r="E58" s="832" t="s">
        <v>4812</v>
      </c>
      <c r="F58" s="849">
        <v>84</v>
      </c>
      <c r="G58" s="849">
        <v>1848</v>
      </c>
      <c r="H58" s="849">
        <v>0.84</v>
      </c>
      <c r="I58" s="849">
        <v>22</v>
      </c>
      <c r="J58" s="849">
        <v>100</v>
      </c>
      <c r="K58" s="849">
        <v>2200</v>
      </c>
      <c r="L58" s="849">
        <v>1</v>
      </c>
      <c r="M58" s="849">
        <v>22</v>
      </c>
      <c r="N58" s="849">
        <v>37</v>
      </c>
      <c r="O58" s="849">
        <v>851</v>
      </c>
      <c r="P58" s="837">
        <v>0.38681818181818184</v>
      </c>
      <c r="Q58" s="850">
        <v>23</v>
      </c>
    </row>
    <row r="59" spans="1:17" ht="14.4" customHeight="1" x14ac:dyDescent="0.3">
      <c r="A59" s="831" t="s">
        <v>4799</v>
      </c>
      <c r="B59" s="832" t="s">
        <v>4800</v>
      </c>
      <c r="C59" s="832" t="s">
        <v>3970</v>
      </c>
      <c r="D59" s="832" t="s">
        <v>4813</v>
      </c>
      <c r="E59" s="832" t="s">
        <v>4814</v>
      </c>
      <c r="F59" s="849">
        <v>1</v>
      </c>
      <c r="G59" s="849">
        <v>68</v>
      </c>
      <c r="H59" s="849">
        <v>0.5</v>
      </c>
      <c r="I59" s="849">
        <v>68</v>
      </c>
      <c r="J59" s="849">
        <v>2</v>
      </c>
      <c r="K59" s="849">
        <v>136</v>
      </c>
      <c r="L59" s="849">
        <v>1</v>
      </c>
      <c r="M59" s="849">
        <v>68</v>
      </c>
      <c r="N59" s="849">
        <v>2</v>
      </c>
      <c r="O59" s="849">
        <v>138</v>
      </c>
      <c r="P59" s="837">
        <v>1.0147058823529411</v>
      </c>
      <c r="Q59" s="850">
        <v>69</v>
      </c>
    </row>
    <row r="60" spans="1:17" ht="14.4" customHeight="1" x14ac:dyDescent="0.3">
      <c r="A60" s="831" t="s">
        <v>4799</v>
      </c>
      <c r="B60" s="832" t="s">
        <v>4800</v>
      </c>
      <c r="C60" s="832" t="s">
        <v>3970</v>
      </c>
      <c r="D60" s="832" t="s">
        <v>4815</v>
      </c>
      <c r="E60" s="832" t="s">
        <v>4816</v>
      </c>
      <c r="F60" s="849">
        <v>3</v>
      </c>
      <c r="G60" s="849">
        <v>186</v>
      </c>
      <c r="H60" s="849">
        <v>1.5</v>
      </c>
      <c r="I60" s="849">
        <v>62</v>
      </c>
      <c r="J60" s="849">
        <v>2</v>
      </c>
      <c r="K60" s="849">
        <v>124</v>
      </c>
      <c r="L60" s="849">
        <v>1</v>
      </c>
      <c r="M60" s="849">
        <v>62</v>
      </c>
      <c r="N60" s="849">
        <v>3</v>
      </c>
      <c r="O60" s="849">
        <v>186</v>
      </c>
      <c r="P60" s="837">
        <v>1.5</v>
      </c>
      <c r="Q60" s="850">
        <v>62</v>
      </c>
    </row>
    <row r="61" spans="1:17" ht="14.4" customHeight="1" x14ac:dyDescent="0.3">
      <c r="A61" s="831" t="s">
        <v>4799</v>
      </c>
      <c r="B61" s="832" t="s">
        <v>4800</v>
      </c>
      <c r="C61" s="832" t="s">
        <v>3970</v>
      </c>
      <c r="D61" s="832" t="s">
        <v>4817</v>
      </c>
      <c r="E61" s="832" t="s">
        <v>4818</v>
      </c>
      <c r="F61" s="849">
        <v>4</v>
      </c>
      <c r="G61" s="849">
        <v>1576</v>
      </c>
      <c r="H61" s="849">
        <v>2</v>
      </c>
      <c r="I61" s="849">
        <v>394</v>
      </c>
      <c r="J61" s="849">
        <v>2</v>
      </c>
      <c r="K61" s="849">
        <v>788</v>
      </c>
      <c r="L61" s="849">
        <v>1</v>
      </c>
      <c r="M61" s="849">
        <v>394</v>
      </c>
      <c r="N61" s="849">
        <v>1</v>
      </c>
      <c r="O61" s="849">
        <v>395</v>
      </c>
      <c r="P61" s="837">
        <v>0.50126903553299496</v>
      </c>
      <c r="Q61" s="850">
        <v>395</v>
      </c>
    </row>
    <row r="62" spans="1:17" ht="14.4" customHeight="1" x14ac:dyDescent="0.3">
      <c r="A62" s="831" t="s">
        <v>4799</v>
      </c>
      <c r="B62" s="832" t="s">
        <v>4800</v>
      </c>
      <c r="C62" s="832" t="s">
        <v>3970</v>
      </c>
      <c r="D62" s="832" t="s">
        <v>4819</v>
      </c>
      <c r="E62" s="832" t="s">
        <v>4820</v>
      </c>
      <c r="F62" s="849">
        <v>36</v>
      </c>
      <c r="G62" s="849">
        <v>35568</v>
      </c>
      <c r="H62" s="849">
        <v>1.7142857142857142</v>
      </c>
      <c r="I62" s="849">
        <v>988</v>
      </c>
      <c r="J62" s="849">
        <v>21</v>
      </c>
      <c r="K62" s="849">
        <v>20748</v>
      </c>
      <c r="L62" s="849">
        <v>1</v>
      </c>
      <c r="M62" s="849">
        <v>988</v>
      </c>
      <c r="N62" s="849">
        <v>6</v>
      </c>
      <c r="O62" s="849">
        <v>5928</v>
      </c>
      <c r="P62" s="837">
        <v>0.2857142857142857</v>
      </c>
      <c r="Q62" s="850">
        <v>988</v>
      </c>
    </row>
    <row r="63" spans="1:17" ht="14.4" customHeight="1" x14ac:dyDescent="0.3">
      <c r="A63" s="831" t="s">
        <v>4799</v>
      </c>
      <c r="B63" s="832" t="s">
        <v>4800</v>
      </c>
      <c r="C63" s="832" t="s">
        <v>3970</v>
      </c>
      <c r="D63" s="832" t="s">
        <v>4821</v>
      </c>
      <c r="E63" s="832" t="s">
        <v>4822</v>
      </c>
      <c r="F63" s="849">
        <v>2</v>
      </c>
      <c r="G63" s="849">
        <v>382</v>
      </c>
      <c r="H63" s="849"/>
      <c r="I63" s="849">
        <v>191</v>
      </c>
      <c r="J63" s="849"/>
      <c r="K63" s="849"/>
      <c r="L63" s="849"/>
      <c r="M63" s="849"/>
      <c r="N63" s="849"/>
      <c r="O63" s="849"/>
      <c r="P63" s="837"/>
      <c r="Q63" s="850"/>
    </row>
    <row r="64" spans="1:17" ht="14.4" customHeight="1" x14ac:dyDescent="0.3">
      <c r="A64" s="831" t="s">
        <v>4799</v>
      </c>
      <c r="B64" s="832" t="s">
        <v>4800</v>
      </c>
      <c r="C64" s="832" t="s">
        <v>3970</v>
      </c>
      <c r="D64" s="832" t="s">
        <v>4823</v>
      </c>
      <c r="E64" s="832" t="s">
        <v>4824</v>
      </c>
      <c r="F64" s="849">
        <v>2</v>
      </c>
      <c r="G64" s="849">
        <v>164</v>
      </c>
      <c r="H64" s="849"/>
      <c r="I64" s="849">
        <v>82</v>
      </c>
      <c r="J64" s="849"/>
      <c r="K64" s="849"/>
      <c r="L64" s="849"/>
      <c r="M64" s="849"/>
      <c r="N64" s="849">
        <v>1</v>
      </c>
      <c r="O64" s="849">
        <v>82</v>
      </c>
      <c r="P64" s="837"/>
      <c r="Q64" s="850">
        <v>82</v>
      </c>
    </row>
    <row r="65" spans="1:17" ht="14.4" customHeight="1" x14ac:dyDescent="0.3">
      <c r="A65" s="831" t="s">
        <v>4799</v>
      </c>
      <c r="B65" s="832" t="s">
        <v>4800</v>
      </c>
      <c r="C65" s="832" t="s">
        <v>3970</v>
      </c>
      <c r="D65" s="832" t="s">
        <v>4825</v>
      </c>
      <c r="E65" s="832" t="s">
        <v>4826</v>
      </c>
      <c r="F65" s="849"/>
      <c r="G65" s="849"/>
      <c r="H65" s="849"/>
      <c r="I65" s="849"/>
      <c r="J65" s="849">
        <v>3</v>
      </c>
      <c r="K65" s="849">
        <v>189</v>
      </c>
      <c r="L65" s="849">
        <v>1</v>
      </c>
      <c r="M65" s="849">
        <v>63</v>
      </c>
      <c r="N65" s="849">
        <v>5</v>
      </c>
      <c r="O65" s="849">
        <v>320</v>
      </c>
      <c r="P65" s="837">
        <v>1.693121693121693</v>
      </c>
      <c r="Q65" s="850">
        <v>64</v>
      </c>
    </row>
    <row r="66" spans="1:17" ht="14.4" customHeight="1" x14ac:dyDescent="0.3">
      <c r="A66" s="831" t="s">
        <v>4799</v>
      </c>
      <c r="B66" s="832" t="s">
        <v>4800</v>
      </c>
      <c r="C66" s="832" t="s">
        <v>3970</v>
      </c>
      <c r="D66" s="832" t="s">
        <v>4827</v>
      </c>
      <c r="E66" s="832" t="s">
        <v>4828</v>
      </c>
      <c r="F66" s="849">
        <v>9</v>
      </c>
      <c r="G66" s="849">
        <v>153</v>
      </c>
      <c r="H66" s="849">
        <v>0.23076923076923078</v>
      </c>
      <c r="I66" s="849">
        <v>17</v>
      </c>
      <c r="J66" s="849">
        <v>39</v>
      </c>
      <c r="K66" s="849">
        <v>663</v>
      </c>
      <c r="L66" s="849">
        <v>1</v>
      </c>
      <c r="M66" s="849">
        <v>17</v>
      </c>
      <c r="N66" s="849">
        <v>94</v>
      </c>
      <c r="O66" s="849">
        <v>1598</v>
      </c>
      <c r="P66" s="837">
        <v>2.4102564102564101</v>
      </c>
      <c r="Q66" s="850">
        <v>17</v>
      </c>
    </row>
    <row r="67" spans="1:17" ht="14.4" customHeight="1" x14ac:dyDescent="0.3">
      <c r="A67" s="831" t="s">
        <v>4799</v>
      </c>
      <c r="B67" s="832" t="s">
        <v>4800</v>
      </c>
      <c r="C67" s="832" t="s">
        <v>3970</v>
      </c>
      <c r="D67" s="832" t="s">
        <v>4829</v>
      </c>
      <c r="E67" s="832" t="s">
        <v>4830</v>
      </c>
      <c r="F67" s="849">
        <v>1</v>
      </c>
      <c r="G67" s="849">
        <v>107</v>
      </c>
      <c r="H67" s="849"/>
      <c r="I67" s="849">
        <v>107</v>
      </c>
      <c r="J67" s="849"/>
      <c r="K67" s="849"/>
      <c r="L67" s="849"/>
      <c r="M67" s="849"/>
      <c r="N67" s="849"/>
      <c r="O67" s="849"/>
      <c r="P67" s="837"/>
      <c r="Q67" s="850"/>
    </row>
    <row r="68" spans="1:17" ht="14.4" customHeight="1" x14ac:dyDescent="0.3">
      <c r="A68" s="831" t="s">
        <v>4799</v>
      </c>
      <c r="B68" s="832" t="s">
        <v>4800</v>
      </c>
      <c r="C68" s="832" t="s">
        <v>3970</v>
      </c>
      <c r="D68" s="832" t="s">
        <v>4831</v>
      </c>
      <c r="E68" s="832" t="s">
        <v>4832</v>
      </c>
      <c r="F68" s="849">
        <v>12</v>
      </c>
      <c r="G68" s="849">
        <v>564</v>
      </c>
      <c r="H68" s="849">
        <v>6</v>
      </c>
      <c r="I68" s="849">
        <v>47</v>
      </c>
      <c r="J68" s="849">
        <v>2</v>
      </c>
      <c r="K68" s="849">
        <v>94</v>
      </c>
      <c r="L68" s="849">
        <v>1</v>
      </c>
      <c r="M68" s="849">
        <v>47</v>
      </c>
      <c r="N68" s="849">
        <v>4</v>
      </c>
      <c r="O68" s="849">
        <v>188</v>
      </c>
      <c r="P68" s="837">
        <v>2</v>
      </c>
      <c r="Q68" s="850">
        <v>47</v>
      </c>
    </row>
    <row r="69" spans="1:17" ht="14.4" customHeight="1" x14ac:dyDescent="0.3">
      <c r="A69" s="831" t="s">
        <v>4799</v>
      </c>
      <c r="B69" s="832" t="s">
        <v>4800</v>
      </c>
      <c r="C69" s="832" t="s">
        <v>3970</v>
      </c>
      <c r="D69" s="832" t="s">
        <v>4833</v>
      </c>
      <c r="E69" s="832" t="s">
        <v>4834</v>
      </c>
      <c r="F69" s="849">
        <v>11</v>
      </c>
      <c r="G69" s="849">
        <v>660</v>
      </c>
      <c r="H69" s="849">
        <v>1.375</v>
      </c>
      <c r="I69" s="849">
        <v>60</v>
      </c>
      <c r="J69" s="849">
        <v>8</v>
      </c>
      <c r="K69" s="849">
        <v>480</v>
      </c>
      <c r="L69" s="849">
        <v>1</v>
      </c>
      <c r="M69" s="849">
        <v>60</v>
      </c>
      <c r="N69" s="849">
        <v>9</v>
      </c>
      <c r="O69" s="849">
        <v>549</v>
      </c>
      <c r="P69" s="837">
        <v>1.14375</v>
      </c>
      <c r="Q69" s="850">
        <v>61</v>
      </c>
    </row>
    <row r="70" spans="1:17" ht="14.4" customHeight="1" x14ac:dyDescent="0.3">
      <c r="A70" s="831" t="s">
        <v>4799</v>
      </c>
      <c r="B70" s="832" t="s">
        <v>4800</v>
      </c>
      <c r="C70" s="832" t="s">
        <v>3970</v>
      </c>
      <c r="D70" s="832" t="s">
        <v>4835</v>
      </c>
      <c r="E70" s="832" t="s">
        <v>4836</v>
      </c>
      <c r="F70" s="849">
        <v>62</v>
      </c>
      <c r="G70" s="849">
        <v>1178</v>
      </c>
      <c r="H70" s="849">
        <v>1.55</v>
      </c>
      <c r="I70" s="849">
        <v>19</v>
      </c>
      <c r="J70" s="849">
        <v>40</v>
      </c>
      <c r="K70" s="849">
        <v>760</v>
      </c>
      <c r="L70" s="849">
        <v>1</v>
      </c>
      <c r="M70" s="849">
        <v>19</v>
      </c>
      <c r="N70" s="849">
        <v>28</v>
      </c>
      <c r="O70" s="849">
        <v>532</v>
      </c>
      <c r="P70" s="837">
        <v>0.7</v>
      </c>
      <c r="Q70" s="850">
        <v>19</v>
      </c>
    </row>
    <row r="71" spans="1:17" ht="14.4" customHeight="1" x14ac:dyDescent="0.3">
      <c r="A71" s="831" t="s">
        <v>4799</v>
      </c>
      <c r="B71" s="832" t="s">
        <v>4800</v>
      </c>
      <c r="C71" s="832" t="s">
        <v>3970</v>
      </c>
      <c r="D71" s="832" t="s">
        <v>4837</v>
      </c>
      <c r="E71" s="832" t="s">
        <v>4838</v>
      </c>
      <c r="F71" s="849">
        <v>57</v>
      </c>
      <c r="G71" s="849">
        <v>83391</v>
      </c>
      <c r="H71" s="849">
        <v>1.4979522184300342</v>
      </c>
      <c r="I71" s="849">
        <v>1463</v>
      </c>
      <c r="J71" s="849">
        <v>38</v>
      </c>
      <c r="K71" s="849">
        <v>55670</v>
      </c>
      <c r="L71" s="849">
        <v>1</v>
      </c>
      <c r="M71" s="849">
        <v>1465</v>
      </c>
      <c r="N71" s="849">
        <v>18</v>
      </c>
      <c r="O71" s="849">
        <v>26460</v>
      </c>
      <c r="P71" s="837">
        <v>0.47530088018681516</v>
      </c>
      <c r="Q71" s="850">
        <v>1470</v>
      </c>
    </row>
    <row r="72" spans="1:17" ht="14.4" customHeight="1" x14ac:dyDescent="0.3">
      <c r="A72" s="831" t="s">
        <v>4799</v>
      </c>
      <c r="B72" s="832" t="s">
        <v>4800</v>
      </c>
      <c r="C72" s="832" t="s">
        <v>3970</v>
      </c>
      <c r="D72" s="832" t="s">
        <v>4839</v>
      </c>
      <c r="E72" s="832" t="s">
        <v>4840</v>
      </c>
      <c r="F72" s="849"/>
      <c r="G72" s="849"/>
      <c r="H72" s="849"/>
      <c r="I72" s="849"/>
      <c r="J72" s="849">
        <v>1</v>
      </c>
      <c r="K72" s="849">
        <v>392</v>
      </c>
      <c r="L72" s="849">
        <v>1</v>
      </c>
      <c r="M72" s="849">
        <v>392</v>
      </c>
      <c r="N72" s="849"/>
      <c r="O72" s="849"/>
      <c r="P72" s="837"/>
      <c r="Q72" s="850"/>
    </row>
    <row r="73" spans="1:17" ht="14.4" customHeight="1" x14ac:dyDescent="0.3">
      <c r="A73" s="831" t="s">
        <v>4799</v>
      </c>
      <c r="B73" s="832" t="s">
        <v>4800</v>
      </c>
      <c r="C73" s="832" t="s">
        <v>3970</v>
      </c>
      <c r="D73" s="832" t="s">
        <v>4841</v>
      </c>
      <c r="E73" s="832" t="s">
        <v>4842</v>
      </c>
      <c r="F73" s="849"/>
      <c r="G73" s="849"/>
      <c r="H73" s="849"/>
      <c r="I73" s="849"/>
      <c r="J73" s="849">
        <v>1</v>
      </c>
      <c r="K73" s="849">
        <v>464</v>
      </c>
      <c r="L73" s="849">
        <v>1</v>
      </c>
      <c r="M73" s="849">
        <v>464</v>
      </c>
      <c r="N73" s="849"/>
      <c r="O73" s="849"/>
      <c r="P73" s="837"/>
      <c r="Q73" s="850"/>
    </row>
    <row r="74" spans="1:17" ht="14.4" customHeight="1" x14ac:dyDescent="0.3">
      <c r="A74" s="831" t="s">
        <v>4799</v>
      </c>
      <c r="B74" s="832" t="s">
        <v>4800</v>
      </c>
      <c r="C74" s="832" t="s">
        <v>3970</v>
      </c>
      <c r="D74" s="832" t="s">
        <v>4843</v>
      </c>
      <c r="E74" s="832" t="s">
        <v>4844</v>
      </c>
      <c r="F74" s="849"/>
      <c r="G74" s="849"/>
      <c r="H74" s="849"/>
      <c r="I74" s="849"/>
      <c r="J74" s="849">
        <v>8</v>
      </c>
      <c r="K74" s="849">
        <v>2504</v>
      </c>
      <c r="L74" s="849">
        <v>1</v>
      </c>
      <c r="M74" s="849">
        <v>313</v>
      </c>
      <c r="N74" s="849">
        <v>13</v>
      </c>
      <c r="O74" s="849">
        <v>4069</v>
      </c>
      <c r="P74" s="837">
        <v>1.625</v>
      </c>
      <c r="Q74" s="850">
        <v>313</v>
      </c>
    </row>
    <row r="75" spans="1:17" ht="14.4" customHeight="1" x14ac:dyDescent="0.3">
      <c r="A75" s="831" t="s">
        <v>4799</v>
      </c>
      <c r="B75" s="832" t="s">
        <v>4800</v>
      </c>
      <c r="C75" s="832" t="s">
        <v>3970</v>
      </c>
      <c r="D75" s="832" t="s">
        <v>4845</v>
      </c>
      <c r="E75" s="832" t="s">
        <v>4846</v>
      </c>
      <c r="F75" s="849">
        <v>8</v>
      </c>
      <c r="G75" s="849">
        <v>6824</v>
      </c>
      <c r="H75" s="849">
        <v>0.44444444444444442</v>
      </c>
      <c r="I75" s="849">
        <v>853</v>
      </c>
      <c r="J75" s="849">
        <v>18</v>
      </c>
      <c r="K75" s="849">
        <v>15354</v>
      </c>
      <c r="L75" s="849">
        <v>1</v>
      </c>
      <c r="M75" s="849">
        <v>853</v>
      </c>
      <c r="N75" s="849">
        <v>5</v>
      </c>
      <c r="O75" s="849">
        <v>4270</v>
      </c>
      <c r="P75" s="837">
        <v>0.27810342581737657</v>
      </c>
      <c r="Q75" s="850">
        <v>854</v>
      </c>
    </row>
    <row r="76" spans="1:17" ht="14.4" customHeight="1" x14ac:dyDescent="0.3">
      <c r="A76" s="831" t="s">
        <v>4799</v>
      </c>
      <c r="B76" s="832" t="s">
        <v>4800</v>
      </c>
      <c r="C76" s="832" t="s">
        <v>3970</v>
      </c>
      <c r="D76" s="832" t="s">
        <v>4847</v>
      </c>
      <c r="E76" s="832" t="s">
        <v>4848</v>
      </c>
      <c r="F76" s="849">
        <v>53</v>
      </c>
      <c r="G76" s="849">
        <v>9911</v>
      </c>
      <c r="H76" s="849">
        <v>10.6</v>
      </c>
      <c r="I76" s="849">
        <v>187</v>
      </c>
      <c r="J76" s="849">
        <v>5</v>
      </c>
      <c r="K76" s="849">
        <v>935</v>
      </c>
      <c r="L76" s="849">
        <v>1</v>
      </c>
      <c r="M76" s="849">
        <v>187</v>
      </c>
      <c r="N76" s="849">
        <v>14</v>
      </c>
      <c r="O76" s="849">
        <v>2632</v>
      </c>
      <c r="P76" s="837">
        <v>2.8149732620320855</v>
      </c>
      <c r="Q76" s="850">
        <v>188</v>
      </c>
    </row>
    <row r="77" spans="1:17" ht="14.4" customHeight="1" x14ac:dyDescent="0.3">
      <c r="A77" s="831" t="s">
        <v>4799</v>
      </c>
      <c r="B77" s="832" t="s">
        <v>4800</v>
      </c>
      <c r="C77" s="832" t="s">
        <v>3970</v>
      </c>
      <c r="D77" s="832" t="s">
        <v>4849</v>
      </c>
      <c r="E77" s="832" t="s">
        <v>4850</v>
      </c>
      <c r="F77" s="849">
        <v>1</v>
      </c>
      <c r="G77" s="849">
        <v>168</v>
      </c>
      <c r="H77" s="849"/>
      <c r="I77" s="849">
        <v>168</v>
      </c>
      <c r="J77" s="849"/>
      <c r="K77" s="849"/>
      <c r="L77" s="849"/>
      <c r="M77" s="849"/>
      <c r="N77" s="849"/>
      <c r="O77" s="849"/>
      <c r="P77" s="837"/>
      <c r="Q77" s="850"/>
    </row>
    <row r="78" spans="1:17" ht="14.4" customHeight="1" x14ac:dyDescent="0.3">
      <c r="A78" s="831" t="s">
        <v>4799</v>
      </c>
      <c r="B78" s="832" t="s">
        <v>4800</v>
      </c>
      <c r="C78" s="832" t="s">
        <v>3970</v>
      </c>
      <c r="D78" s="832" t="s">
        <v>4851</v>
      </c>
      <c r="E78" s="832" t="s">
        <v>4852</v>
      </c>
      <c r="F78" s="849">
        <v>4</v>
      </c>
      <c r="G78" s="849">
        <v>668</v>
      </c>
      <c r="H78" s="849">
        <v>4</v>
      </c>
      <c r="I78" s="849">
        <v>167</v>
      </c>
      <c r="J78" s="849">
        <v>1</v>
      </c>
      <c r="K78" s="849">
        <v>167</v>
      </c>
      <c r="L78" s="849">
        <v>1</v>
      </c>
      <c r="M78" s="849">
        <v>167</v>
      </c>
      <c r="N78" s="849">
        <v>13</v>
      </c>
      <c r="O78" s="849">
        <v>2171</v>
      </c>
      <c r="P78" s="837">
        <v>13</v>
      </c>
      <c r="Q78" s="850">
        <v>167</v>
      </c>
    </row>
    <row r="79" spans="1:17" ht="14.4" customHeight="1" x14ac:dyDescent="0.3">
      <c r="A79" s="831" t="s">
        <v>4799</v>
      </c>
      <c r="B79" s="832" t="s">
        <v>4800</v>
      </c>
      <c r="C79" s="832" t="s">
        <v>3970</v>
      </c>
      <c r="D79" s="832" t="s">
        <v>4853</v>
      </c>
      <c r="E79" s="832" t="s">
        <v>4854</v>
      </c>
      <c r="F79" s="849"/>
      <c r="G79" s="849"/>
      <c r="H79" s="849"/>
      <c r="I79" s="849"/>
      <c r="J79" s="849">
        <v>1</v>
      </c>
      <c r="K79" s="849">
        <v>310</v>
      </c>
      <c r="L79" s="849">
        <v>1</v>
      </c>
      <c r="M79" s="849">
        <v>310</v>
      </c>
      <c r="N79" s="849">
        <v>2</v>
      </c>
      <c r="O79" s="849">
        <v>620</v>
      </c>
      <c r="P79" s="837">
        <v>2</v>
      </c>
      <c r="Q79" s="850">
        <v>310</v>
      </c>
    </row>
    <row r="80" spans="1:17" ht="14.4" customHeight="1" x14ac:dyDescent="0.3">
      <c r="A80" s="831" t="s">
        <v>4799</v>
      </c>
      <c r="B80" s="832" t="s">
        <v>4800</v>
      </c>
      <c r="C80" s="832" t="s">
        <v>3970</v>
      </c>
      <c r="D80" s="832" t="s">
        <v>4855</v>
      </c>
      <c r="E80" s="832" t="s">
        <v>4856</v>
      </c>
      <c r="F80" s="849">
        <v>2</v>
      </c>
      <c r="G80" s="849">
        <v>704</v>
      </c>
      <c r="H80" s="849"/>
      <c r="I80" s="849">
        <v>352</v>
      </c>
      <c r="J80" s="849"/>
      <c r="K80" s="849"/>
      <c r="L80" s="849"/>
      <c r="M80" s="849"/>
      <c r="N80" s="849">
        <v>3</v>
      </c>
      <c r="O80" s="849">
        <v>1059</v>
      </c>
      <c r="P80" s="837"/>
      <c r="Q80" s="850">
        <v>353</v>
      </c>
    </row>
    <row r="81" spans="1:17" ht="14.4" customHeight="1" x14ac:dyDescent="0.3">
      <c r="A81" s="831" t="s">
        <v>4799</v>
      </c>
      <c r="B81" s="832" t="s">
        <v>4800</v>
      </c>
      <c r="C81" s="832" t="s">
        <v>3970</v>
      </c>
      <c r="D81" s="832" t="s">
        <v>4857</v>
      </c>
      <c r="E81" s="832" t="s">
        <v>4858</v>
      </c>
      <c r="F81" s="849">
        <v>2</v>
      </c>
      <c r="G81" s="849">
        <v>704</v>
      </c>
      <c r="H81" s="849"/>
      <c r="I81" s="849">
        <v>352</v>
      </c>
      <c r="J81" s="849"/>
      <c r="K81" s="849"/>
      <c r="L81" s="849"/>
      <c r="M81" s="849"/>
      <c r="N81" s="849">
        <v>6</v>
      </c>
      <c r="O81" s="849">
        <v>2118</v>
      </c>
      <c r="P81" s="837"/>
      <c r="Q81" s="850">
        <v>353</v>
      </c>
    </row>
    <row r="82" spans="1:17" ht="14.4" customHeight="1" x14ac:dyDescent="0.3">
      <c r="A82" s="831" t="s">
        <v>4799</v>
      </c>
      <c r="B82" s="832" t="s">
        <v>4800</v>
      </c>
      <c r="C82" s="832" t="s">
        <v>3970</v>
      </c>
      <c r="D82" s="832" t="s">
        <v>4859</v>
      </c>
      <c r="E82" s="832" t="s">
        <v>4860</v>
      </c>
      <c r="F82" s="849"/>
      <c r="G82" s="849"/>
      <c r="H82" s="849"/>
      <c r="I82" s="849"/>
      <c r="J82" s="849">
        <v>2</v>
      </c>
      <c r="K82" s="849">
        <v>2446</v>
      </c>
      <c r="L82" s="849">
        <v>1</v>
      </c>
      <c r="M82" s="849">
        <v>1223</v>
      </c>
      <c r="N82" s="849">
        <v>4</v>
      </c>
      <c r="O82" s="849">
        <v>4908</v>
      </c>
      <c r="P82" s="837">
        <v>2.0065412919051511</v>
      </c>
      <c r="Q82" s="850">
        <v>1227</v>
      </c>
    </row>
    <row r="83" spans="1:17" ht="14.4" customHeight="1" x14ac:dyDescent="0.3">
      <c r="A83" s="831" t="s">
        <v>4799</v>
      </c>
      <c r="B83" s="832" t="s">
        <v>4800</v>
      </c>
      <c r="C83" s="832" t="s">
        <v>3970</v>
      </c>
      <c r="D83" s="832" t="s">
        <v>4861</v>
      </c>
      <c r="E83" s="832" t="s">
        <v>4862</v>
      </c>
      <c r="F83" s="849">
        <v>4</v>
      </c>
      <c r="G83" s="849">
        <v>3152</v>
      </c>
      <c r="H83" s="849">
        <v>0.36363636363636365</v>
      </c>
      <c r="I83" s="849">
        <v>788</v>
      </c>
      <c r="J83" s="849">
        <v>11</v>
      </c>
      <c r="K83" s="849">
        <v>8668</v>
      </c>
      <c r="L83" s="849">
        <v>1</v>
      </c>
      <c r="M83" s="849">
        <v>788</v>
      </c>
      <c r="N83" s="849">
        <v>3</v>
      </c>
      <c r="O83" s="849">
        <v>2367</v>
      </c>
      <c r="P83" s="837">
        <v>0.27307337332718046</v>
      </c>
      <c r="Q83" s="850">
        <v>789</v>
      </c>
    </row>
    <row r="84" spans="1:17" ht="14.4" customHeight="1" x14ac:dyDescent="0.3">
      <c r="A84" s="831" t="s">
        <v>4799</v>
      </c>
      <c r="B84" s="832" t="s">
        <v>4800</v>
      </c>
      <c r="C84" s="832" t="s">
        <v>3970</v>
      </c>
      <c r="D84" s="832" t="s">
        <v>4863</v>
      </c>
      <c r="E84" s="832" t="s">
        <v>4864</v>
      </c>
      <c r="F84" s="849"/>
      <c r="G84" s="849"/>
      <c r="H84" s="849"/>
      <c r="I84" s="849"/>
      <c r="J84" s="849">
        <v>1</v>
      </c>
      <c r="K84" s="849">
        <v>601</v>
      </c>
      <c r="L84" s="849">
        <v>1</v>
      </c>
      <c r="M84" s="849">
        <v>601</v>
      </c>
      <c r="N84" s="849"/>
      <c r="O84" s="849"/>
      <c r="P84" s="837"/>
      <c r="Q84" s="850"/>
    </row>
    <row r="85" spans="1:17" ht="14.4" customHeight="1" x14ac:dyDescent="0.3">
      <c r="A85" s="831" t="s">
        <v>4799</v>
      </c>
      <c r="B85" s="832" t="s">
        <v>4800</v>
      </c>
      <c r="C85" s="832" t="s">
        <v>3970</v>
      </c>
      <c r="D85" s="832" t="s">
        <v>4865</v>
      </c>
      <c r="E85" s="832" t="s">
        <v>4866</v>
      </c>
      <c r="F85" s="849"/>
      <c r="G85" s="849"/>
      <c r="H85" s="849"/>
      <c r="I85" s="849"/>
      <c r="J85" s="849">
        <v>7</v>
      </c>
      <c r="K85" s="849">
        <v>1323</v>
      </c>
      <c r="L85" s="849">
        <v>1</v>
      </c>
      <c r="M85" s="849">
        <v>189</v>
      </c>
      <c r="N85" s="849">
        <v>21</v>
      </c>
      <c r="O85" s="849">
        <v>3990</v>
      </c>
      <c r="P85" s="837">
        <v>3.0158730158730158</v>
      </c>
      <c r="Q85" s="850">
        <v>190</v>
      </c>
    </row>
    <row r="86" spans="1:17" ht="14.4" customHeight="1" x14ac:dyDescent="0.3">
      <c r="A86" s="831" t="s">
        <v>4799</v>
      </c>
      <c r="B86" s="832" t="s">
        <v>4800</v>
      </c>
      <c r="C86" s="832" t="s">
        <v>3970</v>
      </c>
      <c r="D86" s="832" t="s">
        <v>4867</v>
      </c>
      <c r="E86" s="832" t="s">
        <v>4868</v>
      </c>
      <c r="F86" s="849">
        <v>2</v>
      </c>
      <c r="G86" s="849">
        <v>358</v>
      </c>
      <c r="H86" s="849"/>
      <c r="I86" s="849">
        <v>179</v>
      </c>
      <c r="J86" s="849"/>
      <c r="K86" s="849"/>
      <c r="L86" s="849"/>
      <c r="M86" s="849"/>
      <c r="N86" s="849"/>
      <c r="O86" s="849"/>
      <c r="P86" s="837"/>
      <c r="Q86" s="850"/>
    </row>
    <row r="87" spans="1:17" ht="14.4" customHeight="1" x14ac:dyDescent="0.3">
      <c r="A87" s="831" t="s">
        <v>4799</v>
      </c>
      <c r="B87" s="832" t="s">
        <v>4800</v>
      </c>
      <c r="C87" s="832" t="s">
        <v>3970</v>
      </c>
      <c r="D87" s="832" t="s">
        <v>4869</v>
      </c>
      <c r="E87" s="832" t="s">
        <v>4870</v>
      </c>
      <c r="F87" s="849"/>
      <c r="G87" s="849"/>
      <c r="H87" s="849"/>
      <c r="I87" s="849"/>
      <c r="J87" s="849">
        <v>1</v>
      </c>
      <c r="K87" s="849">
        <v>364</v>
      </c>
      <c r="L87" s="849">
        <v>1</v>
      </c>
      <c r="M87" s="849">
        <v>364</v>
      </c>
      <c r="N87" s="849"/>
      <c r="O87" s="849"/>
      <c r="P87" s="837"/>
      <c r="Q87" s="850"/>
    </row>
    <row r="88" spans="1:17" ht="14.4" customHeight="1" x14ac:dyDescent="0.3">
      <c r="A88" s="831" t="s">
        <v>4799</v>
      </c>
      <c r="B88" s="832" t="s">
        <v>4800</v>
      </c>
      <c r="C88" s="832" t="s">
        <v>3970</v>
      </c>
      <c r="D88" s="832" t="s">
        <v>4871</v>
      </c>
      <c r="E88" s="832" t="s">
        <v>4872</v>
      </c>
      <c r="F88" s="849">
        <v>10</v>
      </c>
      <c r="G88" s="849">
        <v>2290</v>
      </c>
      <c r="H88" s="849">
        <v>0.43478260869565216</v>
      </c>
      <c r="I88" s="849">
        <v>229</v>
      </c>
      <c r="J88" s="849">
        <v>23</v>
      </c>
      <c r="K88" s="849">
        <v>5267</v>
      </c>
      <c r="L88" s="849">
        <v>1</v>
      </c>
      <c r="M88" s="849">
        <v>229</v>
      </c>
      <c r="N88" s="849">
        <v>26</v>
      </c>
      <c r="O88" s="849">
        <v>5954</v>
      </c>
      <c r="P88" s="837">
        <v>1.1304347826086956</v>
      </c>
      <c r="Q88" s="850">
        <v>229</v>
      </c>
    </row>
    <row r="89" spans="1:17" ht="14.4" customHeight="1" x14ac:dyDescent="0.3">
      <c r="A89" s="831" t="s">
        <v>4799</v>
      </c>
      <c r="B89" s="832" t="s">
        <v>4800</v>
      </c>
      <c r="C89" s="832" t="s">
        <v>3970</v>
      </c>
      <c r="D89" s="832" t="s">
        <v>4873</v>
      </c>
      <c r="E89" s="832" t="s">
        <v>4874</v>
      </c>
      <c r="F89" s="849"/>
      <c r="G89" s="849"/>
      <c r="H89" s="849"/>
      <c r="I89" s="849"/>
      <c r="J89" s="849"/>
      <c r="K89" s="849"/>
      <c r="L89" s="849"/>
      <c r="M89" s="849"/>
      <c r="N89" s="849">
        <v>1</v>
      </c>
      <c r="O89" s="849">
        <v>463</v>
      </c>
      <c r="P89" s="837"/>
      <c r="Q89" s="850">
        <v>463</v>
      </c>
    </row>
    <row r="90" spans="1:17" ht="14.4" customHeight="1" x14ac:dyDescent="0.3">
      <c r="A90" s="831" t="s">
        <v>4799</v>
      </c>
      <c r="B90" s="832" t="s">
        <v>4800</v>
      </c>
      <c r="C90" s="832" t="s">
        <v>3970</v>
      </c>
      <c r="D90" s="832" t="s">
        <v>4875</v>
      </c>
      <c r="E90" s="832" t="s">
        <v>4876</v>
      </c>
      <c r="F90" s="849">
        <v>8</v>
      </c>
      <c r="G90" s="849">
        <v>4496</v>
      </c>
      <c r="H90" s="849">
        <v>1.3333333333333333</v>
      </c>
      <c r="I90" s="849">
        <v>562</v>
      </c>
      <c r="J90" s="849">
        <v>6</v>
      </c>
      <c r="K90" s="849">
        <v>3372</v>
      </c>
      <c r="L90" s="849">
        <v>1</v>
      </c>
      <c r="M90" s="849">
        <v>562</v>
      </c>
      <c r="N90" s="849">
        <v>7</v>
      </c>
      <c r="O90" s="849">
        <v>3941</v>
      </c>
      <c r="P90" s="837">
        <v>1.1687425860023726</v>
      </c>
      <c r="Q90" s="850">
        <v>563</v>
      </c>
    </row>
    <row r="91" spans="1:17" ht="14.4" customHeight="1" x14ac:dyDescent="0.3">
      <c r="A91" s="831" t="s">
        <v>4799</v>
      </c>
      <c r="B91" s="832" t="s">
        <v>4800</v>
      </c>
      <c r="C91" s="832" t="s">
        <v>3970</v>
      </c>
      <c r="D91" s="832" t="s">
        <v>4877</v>
      </c>
      <c r="E91" s="832" t="s">
        <v>4878</v>
      </c>
      <c r="F91" s="849"/>
      <c r="G91" s="849"/>
      <c r="H91" s="849"/>
      <c r="I91" s="849"/>
      <c r="J91" s="849"/>
      <c r="K91" s="849"/>
      <c r="L91" s="849"/>
      <c r="M91" s="849"/>
      <c r="N91" s="849">
        <v>1</v>
      </c>
      <c r="O91" s="849">
        <v>173</v>
      </c>
      <c r="P91" s="837"/>
      <c r="Q91" s="850">
        <v>173</v>
      </c>
    </row>
    <row r="92" spans="1:17" ht="14.4" customHeight="1" x14ac:dyDescent="0.3">
      <c r="A92" s="831" t="s">
        <v>4799</v>
      </c>
      <c r="B92" s="832" t="s">
        <v>4800</v>
      </c>
      <c r="C92" s="832" t="s">
        <v>3970</v>
      </c>
      <c r="D92" s="832" t="s">
        <v>4879</v>
      </c>
      <c r="E92" s="832" t="s">
        <v>4880</v>
      </c>
      <c r="F92" s="849">
        <v>2</v>
      </c>
      <c r="G92" s="849">
        <v>266</v>
      </c>
      <c r="H92" s="849">
        <v>2</v>
      </c>
      <c r="I92" s="849">
        <v>133</v>
      </c>
      <c r="J92" s="849">
        <v>1</v>
      </c>
      <c r="K92" s="849">
        <v>133</v>
      </c>
      <c r="L92" s="849">
        <v>1</v>
      </c>
      <c r="M92" s="849">
        <v>133</v>
      </c>
      <c r="N92" s="849"/>
      <c r="O92" s="849"/>
      <c r="P92" s="837"/>
      <c r="Q92" s="850"/>
    </row>
    <row r="93" spans="1:17" ht="14.4" customHeight="1" x14ac:dyDescent="0.3">
      <c r="A93" s="831" t="s">
        <v>4799</v>
      </c>
      <c r="B93" s="832" t="s">
        <v>4800</v>
      </c>
      <c r="C93" s="832" t="s">
        <v>3970</v>
      </c>
      <c r="D93" s="832" t="s">
        <v>4881</v>
      </c>
      <c r="E93" s="832" t="s">
        <v>4882</v>
      </c>
      <c r="F93" s="849">
        <v>5</v>
      </c>
      <c r="G93" s="849">
        <v>2070</v>
      </c>
      <c r="H93" s="849">
        <v>1.6666666666666667</v>
      </c>
      <c r="I93" s="849">
        <v>414</v>
      </c>
      <c r="J93" s="849">
        <v>3</v>
      </c>
      <c r="K93" s="849">
        <v>1242</v>
      </c>
      <c r="L93" s="849">
        <v>1</v>
      </c>
      <c r="M93" s="849">
        <v>414</v>
      </c>
      <c r="N93" s="849">
        <v>3</v>
      </c>
      <c r="O93" s="849">
        <v>1245</v>
      </c>
      <c r="P93" s="837">
        <v>1.0024154589371981</v>
      </c>
      <c r="Q93" s="850">
        <v>415</v>
      </c>
    </row>
    <row r="94" spans="1:17" ht="14.4" customHeight="1" x14ac:dyDescent="0.3">
      <c r="A94" s="831" t="s">
        <v>4799</v>
      </c>
      <c r="B94" s="832" t="s">
        <v>4800</v>
      </c>
      <c r="C94" s="832" t="s">
        <v>3970</v>
      </c>
      <c r="D94" s="832" t="s">
        <v>4883</v>
      </c>
      <c r="E94" s="832" t="s">
        <v>4884</v>
      </c>
      <c r="F94" s="849"/>
      <c r="G94" s="849"/>
      <c r="H94" s="849"/>
      <c r="I94" s="849"/>
      <c r="J94" s="849"/>
      <c r="K94" s="849"/>
      <c r="L94" s="849"/>
      <c r="M94" s="849"/>
      <c r="N94" s="849">
        <v>1</v>
      </c>
      <c r="O94" s="849">
        <v>942</v>
      </c>
      <c r="P94" s="837"/>
      <c r="Q94" s="850">
        <v>942</v>
      </c>
    </row>
    <row r="95" spans="1:17" ht="14.4" customHeight="1" x14ac:dyDescent="0.3">
      <c r="A95" s="831" t="s">
        <v>4799</v>
      </c>
      <c r="B95" s="832" t="s">
        <v>4800</v>
      </c>
      <c r="C95" s="832" t="s">
        <v>3970</v>
      </c>
      <c r="D95" s="832" t="s">
        <v>4885</v>
      </c>
      <c r="E95" s="832" t="s">
        <v>4886</v>
      </c>
      <c r="F95" s="849"/>
      <c r="G95" s="849"/>
      <c r="H95" s="849"/>
      <c r="I95" s="849"/>
      <c r="J95" s="849">
        <v>3</v>
      </c>
      <c r="K95" s="849">
        <v>1188</v>
      </c>
      <c r="L95" s="849">
        <v>1</v>
      </c>
      <c r="M95" s="849">
        <v>396</v>
      </c>
      <c r="N95" s="849">
        <v>3</v>
      </c>
      <c r="O95" s="849">
        <v>1191</v>
      </c>
      <c r="P95" s="837">
        <v>1.0025252525252526</v>
      </c>
      <c r="Q95" s="850">
        <v>397</v>
      </c>
    </row>
    <row r="96" spans="1:17" ht="14.4" customHeight="1" x14ac:dyDescent="0.3">
      <c r="A96" s="831" t="s">
        <v>4799</v>
      </c>
      <c r="B96" s="832" t="s">
        <v>4800</v>
      </c>
      <c r="C96" s="832" t="s">
        <v>3970</v>
      </c>
      <c r="D96" s="832" t="s">
        <v>4887</v>
      </c>
      <c r="E96" s="832" t="s">
        <v>4888</v>
      </c>
      <c r="F96" s="849">
        <v>1</v>
      </c>
      <c r="G96" s="849">
        <v>575</v>
      </c>
      <c r="H96" s="849"/>
      <c r="I96" s="849">
        <v>575</v>
      </c>
      <c r="J96" s="849"/>
      <c r="K96" s="849"/>
      <c r="L96" s="849"/>
      <c r="M96" s="849"/>
      <c r="N96" s="849">
        <v>1</v>
      </c>
      <c r="O96" s="849">
        <v>576</v>
      </c>
      <c r="P96" s="837"/>
      <c r="Q96" s="850">
        <v>576</v>
      </c>
    </row>
    <row r="97" spans="1:17" ht="14.4" customHeight="1" x14ac:dyDescent="0.3">
      <c r="A97" s="831" t="s">
        <v>4799</v>
      </c>
      <c r="B97" s="832" t="s">
        <v>4800</v>
      </c>
      <c r="C97" s="832" t="s">
        <v>3970</v>
      </c>
      <c r="D97" s="832" t="s">
        <v>4889</v>
      </c>
      <c r="E97" s="832" t="s">
        <v>4890</v>
      </c>
      <c r="F97" s="849">
        <v>1</v>
      </c>
      <c r="G97" s="849">
        <v>89</v>
      </c>
      <c r="H97" s="849"/>
      <c r="I97" s="849">
        <v>89</v>
      </c>
      <c r="J97" s="849"/>
      <c r="K97" s="849"/>
      <c r="L97" s="849"/>
      <c r="M97" s="849"/>
      <c r="N97" s="849"/>
      <c r="O97" s="849"/>
      <c r="P97" s="837"/>
      <c r="Q97" s="850"/>
    </row>
    <row r="98" spans="1:17" ht="14.4" customHeight="1" x14ac:dyDescent="0.3">
      <c r="A98" s="831" t="s">
        <v>4799</v>
      </c>
      <c r="B98" s="832" t="s">
        <v>4800</v>
      </c>
      <c r="C98" s="832" t="s">
        <v>3970</v>
      </c>
      <c r="D98" s="832" t="s">
        <v>4891</v>
      </c>
      <c r="E98" s="832" t="s">
        <v>4892</v>
      </c>
      <c r="F98" s="849">
        <v>86</v>
      </c>
      <c r="G98" s="849">
        <v>2580</v>
      </c>
      <c r="H98" s="849">
        <v>0.86</v>
      </c>
      <c r="I98" s="849">
        <v>30</v>
      </c>
      <c r="J98" s="849">
        <v>100</v>
      </c>
      <c r="K98" s="849">
        <v>3000</v>
      </c>
      <c r="L98" s="849">
        <v>1</v>
      </c>
      <c r="M98" s="849">
        <v>30</v>
      </c>
      <c r="N98" s="849">
        <v>37</v>
      </c>
      <c r="O98" s="849">
        <v>1110</v>
      </c>
      <c r="P98" s="837">
        <v>0.37</v>
      </c>
      <c r="Q98" s="850">
        <v>30</v>
      </c>
    </row>
    <row r="99" spans="1:17" ht="14.4" customHeight="1" x14ac:dyDescent="0.3">
      <c r="A99" s="831" t="s">
        <v>4799</v>
      </c>
      <c r="B99" s="832" t="s">
        <v>4800</v>
      </c>
      <c r="C99" s="832" t="s">
        <v>3970</v>
      </c>
      <c r="D99" s="832" t="s">
        <v>4893</v>
      </c>
      <c r="E99" s="832" t="s">
        <v>4894</v>
      </c>
      <c r="F99" s="849">
        <v>11</v>
      </c>
      <c r="G99" s="849">
        <v>550</v>
      </c>
      <c r="H99" s="849">
        <v>1.375</v>
      </c>
      <c r="I99" s="849">
        <v>50</v>
      </c>
      <c r="J99" s="849">
        <v>8</v>
      </c>
      <c r="K99" s="849">
        <v>400</v>
      </c>
      <c r="L99" s="849">
        <v>1</v>
      </c>
      <c r="M99" s="849">
        <v>50</v>
      </c>
      <c r="N99" s="849">
        <v>9</v>
      </c>
      <c r="O99" s="849">
        <v>450</v>
      </c>
      <c r="P99" s="837">
        <v>1.125</v>
      </c>
      <c r="Q99" s="850">
        <v>50</v>
      </c>
    </row>
    <row r="100" spans="1:17" ht="14.4" customHeight="1" x14ac:dyDescent="0.3">
      <c r="A100" s="831" t="s">
        <v>4799</v>
      </c>
      <c r="B100" s="832" t="s">
        <v>4800</v>
      </c>
      <c r="C100" s="832" t="s">
        <v>3970</v>
      </c>
      <c r="D100" s="832" t="s">
        <v>4895</v>
      </c>
      <c r="E100" s="832" t="s">
        <v>4896</v>
      </c>
      <c r="F100" s="849">
        <v>345</v>
      </c>
      <c r="G100" s="849">
        <v>4140</v>
      </c>
      <c r="H100" s="849">
        <v>1.3690476190476191</v>
      </c>
      <c r="I100" s="849">
        <v>12</v>
      </c>
      <c r="J100" s="849">
        <v>252</v>
      </c>
      <c r="K100" s="849">
        <v>3024</v>
      </c>
      <c r="L100" s="849">
        <v>1</v>
      </c>
      <c r="M100" s="849">
        <v>12</v>
      </c>
      <c r="N100" s="849">
        <v>114</v>
      </c>
      <c r="O100" s="849">
        <v>1482</v>
      </c>
      <c r="P100" s="837">
        <v>0.49007936507936506</v>
      </c>
      <c r="Q100" s="850">
        <v>13</v>
      </c>
    </row>
    <row r="101" spans="1:17" ht="14.4" customHeight="1" x14ac:dyDescent="0.3">
      <c r="A101" s="831" t="s">
        <v>4799</v>
      </c>
      <c r="B101" s="832" t="s">
        <v>4800</v>
      </c>
      <c r="C101" s="832" t="s">
        <v>3970</v>
      </c>
      <c r="D101" s="832" t="s">
        <v>4897</v>
      </c>
      <c r="E101" s="832" t="s">
        <v>4898</v>
      </c>
      <c r="F101" s="849">
        <v>67</v>
      </c>
      <c r="G101" s="849">
        <v>12261</v>
      </c>
      <c r="H101" s="849">
        <v>1.098360655737705</v>
      </c>
      <c r="I101" s="849">
        <v>183</v>
      </c>
      <c r="J101" s="849">
        <v>61</v>
      </c>
      <c r="K101" s="849">
        <v>11163</v>
      </c>
      <c r="L101" s="849">
        <v>1</v>
      </c>
      <c r="M101" s="849">
        <v>183</v>
      </c>
      <c r="N101" s="849">
        <v>70</v>
      </c>
      <c r="O101" s="849">
        <v>12880</v>
      </c>
      <c r="P101" s="837">
        <v>1.1538116993639702</v>
      </c>
      <c r="Q101" s="850">
        <v>184</v>
      </c>
    </row>
    <row r="102" spans="1:17" ht="14.4" customHeight="1" x14ac:dyDescent="0.3">
      <c r="A102" s="831" t="s">
        <v>4799</v>
      </c>
      <c r="B102" s="832" t="s">
        <v>4800</v>
      </c>
      <c r="C102" s="832" t="s">
        <v>3970</v>
      </c>
      <c r="D102" s="832" t="s">
        <v>4899</v>
      </c>
      <c r="E102" s="832" t="s">
        <v>4900</v>
      </c>
      <c r="F102" s="849">
        <v>11</v>
      </c>
      <c r="G102" s="849">
        <v>803</v>
      </c>
      <c r="H102" s="849">
        <v>0.5</v>
      </c>
      <c r="I102" s="849">
        <v>73</v>
      </c>
      <c r="J102" s="849">
        <v>22</v>
      </c>
      <c r="K102" s="849">
        <v>1606</v>
      </c>
      <c r="L102" s="849">
        <v>1</v>
      </c>
      <c r="M102" s="849">
        <v>73</v>
      </c>
      <c r="N102" s="849">
        <v>14</v>
      </c>
      <c r="O102" s="849">
        <v>1022</v>
      </c>
      <c r="P102" s="837">
        <v>0.63636363636363635</v>
      </c>
      <c r="Q102" s="850">
        <v>73</v>
      </c>
    </row>
    <row r="103" spans="1:17" ht="14.4" customHeight="1" x14ac:dyDescent="0.3">
      <c r="A103" s="831" t="s">
        <v>4799</v>
      </c>
      <c r="B103" s="832" t="s">
        <v>4800</v>
      </c>
      <c r="C103" s="832" t="s">
        <v>3970</v>
      </c>
      <c r="D103" s="832" t="s">
        <v>4901</v>
      </c>
      <c r="E103" s="832" t="s">
        <v>4902</v>
      </c>
      <c r="F103" s="849">
        <v>19</v>
      </c>
      <c r="G103" s="849">
        <v>3496</v>
      </c>
      <c r="H103" s="849">
        <v>1.1176470588235294</v>
      </c>
      <c r="I103" s="849">
        <v>184</v>
      </c>
      <c r="J103" s="849">
        <v>17</v>
      </c>
      <c r="K103" s="849">
        <v>3128</v>
      </c>
      <c r="L103" s="849">
        <v>1</v>
      </c>
      <c r="M103" s="849">
        <v>184</v>
      </c>
      <c r="N103" s="849">
        <v>17</v>
      </c>
      <c r="O103" s="849">
        <v>3145</v>
      </c>
      <c r="P103" s="837">
        <v>1.0054347826086956</v>
      </c>
      <c r="Q103" s="850">
        <v>185</v>
      </c>
    </row>
    <row r="104" spans="1:17" ht="14.4" customHeight="1" x14ac:dyDescent="0.3">
      <c r="A104" s="831" t="s">
        <v>4799</v>
      </c>
      <c r="B104" s="832" t="s">
        <v>4800</v>
      </c>
      <c r="C104" s="832" t="s">
        <v>3970</v>
      </c>
      <c r="D104" s="832" t="s">
        <v>4903</v>
      </c>
      <c r="E104" s="832" t="s">
        <v>4904</v>
      </c>
      <c r="F104" s="849">
        <v>891</v>
      </c>
      <c r="G104" s="849">
        <v>132759</v>
      </c>
      <c r="H104" s="849">
        <v>0.9448568398727466</v>
      </c>
      <c r="I104" s="849">
        <v>149</v>
      </c>
      <c r="J104" s="849">
        <v>943</v>
      </c>
      <c r="K104" s="849">
        <v>140507</v>
      </c>
      <c r="L104" s="849">
        <v>1</v>
      </c>
      <c r="M104" s="849">
        <v>149</v>
      </c>
      <c r="N104" s="849">
        <v>546</v>
      </c>
      <c r="O104" s="849">
        <v>81900</v>
      </c>
      <c r="P104" s="837">
        <v>0.58288910872767907</v>
      </c>
      <c r="Q104" s="850">
        <v>150</v>
      </c>
    </row>
    <row r="105" spans="1:17" ht="14.4" customHeight="1" x14ac:dyDescent="0.3">
      <c r="A105" s="831" t="s">
        <v>4799</v>
      </c>
      <c r="B105" s="832" t="s">
        <v>4800</v>
      </c>
      <c r="C105" s="832" t="s">
        <v>3970</v>
      </c>
      <c r="D105" s="832" t="s">
        <v>4905</v>
      </c>
      <c r="E105" s="832" t="s">
        <v>4906</v>
      </c>
      <c r="F105" s="849">
        <v>99</v>
      </c>
      <c r="G105" s="849">
        <v>2970</v>
      </c>
      <c r="H105" s="849">
        <v>0.93396226415094341</v>
      </c>
      <c r="I105" s="849">
        <v>30</v>
      </c>
      <c r="J105" s="849">
        <v>106</v>
      </c>
      <c r="K105" s="849">
        <v>3180</v>
      </c>
      <c r="L105" s="849">
        <v>1</v>
      </c>
      <c r="M105" s="849">
        <v>30</v>
      </c>
      <c r="N105" s="849">
        <v>38</v>
      </c>
      <c r="O105" s="849">
        <v>1140</v>
      </c>
      <c r="P105" s="837">
        <v>0.35849056603773582</v>
      </c>
      <c r="Q105" s="850">
        <v>30</v>
      </c>
    </row>
    <row r="106" spans="1:17" ht="14.4" customHeight="1" x14ac:dyDescent="0.3">
      <c r="A106" s="831" t="s">
        <v>4799</v>
      </c>
      <c r="B106" s="832" t="s">
        <v>4800</v>
      </c>
      <c r="C106" s="832" t="s">
        <v>3970</v>
      </c>
      <c r="D106" s="832" t="s">
        <v>4907</v>
      </c>
      <c r="E106" s="832" t="s">
        <v>4908</v>
      </c>
      <c r="F106" s="849">
        <v>20</v>
      </c>
      <c r="G106" s="849">
        <v>620</v>
      </c>
      <c r="H106" s="849">
        <v>0.95238095238095233</v>
      </c>
      <c r="I106" s="849">
        <v>31</v>
      </c>
      <c r="J106" s="849">
        <v>21</v>
      </c>
      <c r="K106" s="849">
        <v>651</v>
      </c>
      <c r="L106" s="849">
        <v>1</v>
      </c>
      <c r="M106" s="849">
        <v>31</v>
      </c>
      <c r="N106" s="849">
        <v>15</v>
      </c>
      <c r="O106" s="849">
        <v>465</v>
      </c>
      <c r="P106" s="837">
        <v>0.7142857142857143</v>
      </c>
      <c r="Q106" s="850">
        <v>31</v>
      </c>
    </row>
    <row r="107" spans="1:17" ht="14.4" customHeight="1" x14ac:dyDescent="0.3">
      <c r="A107" s="831" t="s">
        <v>4799</v>
      </c>
      <c r="B107" s="832" t="s">
        <v>4800</v>
      </c>
      <c r="C107" s="832" t="s">
        <v>3970</v>
      </c>
      <c r="D107" s="832" t="s">
        <v>4909</v>
      </c>
      <c r="E107" s="832" t="s">
        <v>4910</v>
      </c>
      <c r="F107" s="849">
        <v>28</v>
      </c>
      <c r="G107" s="849">
        <v>756</v>
      </c>
      <c r="H107" s="849">
        <v>1.1200000000000001</v>
      </c>
      <c r="I107" s="849">
        <v>27</v>
      </c>
      <c r="J107" s="849">
        <v>25</v>
      </c>
      <c r="K107" s="849">
        <v>675</v>
      </c>
      <c r="L107" s="849">
        <v>1</v>
      </c>
      <c r="M107" s="849">
        <v>27</v>
      </c>
      <c r="N107" s="849">
        <v>15</v>
      </c>
      <c r="O107" s="849">
        <v>420</v>
      </c>
      <c r="P107" s="837">
        <v>0.62222222222222223</v>
      </c>
      <c r="Q107" s="850">
        <v>28</v>
      </c>
    </row>
    <row r="108" spans="1:17" ht="14.4" customHeight="1" x14ac:dyDescent="0.3">
      <c r="A108" s="831" t="s">
        <v>4799</v>
      </c>
      <c r="B108" s="832" t="s">
        <v>4800</v>
      </c>
      <c r="C108" s="832" t="s">
        <v>3970</v>
      </c>
      <c r="D108" s="832" t="s">
        <v>4911</v>
      </c>
      <c r="E108" s="832" t="s">
        <v>4912</v>
      </c>
      <c r="F108" s="849">
        <v>8</v>
      </c>
      <c r="G108" s="849">
        <v>2048</v>
      </c>
      <c r="H108" s="849">
        <v>2.6666666666666665</v>
      </c>
      <c r="I108" s="849">
        <v>256</v>
      </c>
      <c r="J108" s="849">
        <v>3</v>
      </c>
      <c r="K108" s="849">
        <v>768</v>
      </c>
      <c r="L108" s="849">
        <v>1</v>
      </c>
      <c r="M108" s="849">
        <v>256</v>
      </c>
      <c r="N108" s="849">
        <v>2</v>
      </c>
      <c r="O108" s="849">
        <v>514</v>
      </c>
      <c r="P108" s="837">
        <v>0.66927083333333337</v>
      </c>
      <c r="Q108" s="850">
        <v>257</v>
      </c>
    </row>
    <row r="109" spans="1:17" ht="14.4" customHeight="1" x14ac:dyDescent="0.3">
      <c r="A109" s="831" t="s">
        <v>4799</v>
      </c>
      <c r="B109" s="832" t="s">
        <v>4800</v>
      </c>
      <c r="C109" s="832" t="s">
        <v>3970</v>
      </c>
      <c r="D109" s="832" t="s">
        <v>4913</v>
      </c>
      <c r="E109" s="832" t="s">
        <v>4914</v>
      </c>
      <c r="F109" s="849"/>
      <c r="G109" s="849"/>
      <c r="H109" s="849"/>
      <c r="I109" s="849"/>
      <c r="J109" s="849"/>
      <c r="K109" s="849"/>
      <c r="L109" s="849"/>
      <c r="M109" s="849"/>
      <c r="N109" s="849">
        <v>1</v>
      </c>
      <c r="O109" s="849">
        <v>163</v>
      </c>
      <c r="P109" s="837"/>
      <c r="Q109" s="850">
        <v>163</v>
      </c>
    </row>
    <row r="110" spans="1:17" ht="14.4" customHeight="1" x14ac:dyDescent="0.3">
      <c r="A110" s="831" t="s">
        <v>4799</v>
      </c>
      <c r="B110" s="832" t="s">
        <v>4800</v>
      </c>
      <c r="C110" s="832" t="s">
        <v>3970</v>
      </c>
      <c r="D110" s="832" t="s">
        <v>4915</v>
      </c>
      <c r="E110" s="832" t="s">
        <v>4916</v>
      </c>
      <c r="F110" s="849">
        <v>6</v>
      </c>
      <c r="G110" s="849">
        <v>132</v>
      </c>
      <c r="H110" s="849">
        <v>1.5</v>
      </c>
      <c r="I110" s="849">
        <v>22</v>
      </c>
      <c r="J110" s="849">
        <v>4</v>
      </c>
      <c r="K110" s="849">
        <v>88</v>
      </c>
      <c r="L110" s="849">
        <v>1</v>
      </c>
      <c r="M110" s="849">
        <v>22</v>
      </c>
      <c r="N110" s="849">
        <v>4</v>
      </c>
      <c r="O110" s="849">
        <v>92</v>
      </c>
      <c r="P110" s="837">
        <v>1.0454545454545454</v>
      </c>
      <c r="Q110" s="850">
        <v>23</v>
      </c>
    </row>
    <row r="111" spans="1:17" ht="14.4" customHeight="1" x14ac:dyDescent="0.3">
      <c r="A111" s="831" t="s">
        <v>4799</v>
      </c>
      <c r="B111" s="832" t="s">
        <v>4800</v>
      </c>
      <c r="C111" s="832" t="s">
        <v>3970</v>
      </c>
      <c r="D111" s="832" t="s">
        <v>4917</v>
      </c>
      <c r="E111" s="832" t="s">
        <v>4918</v>
      </c>
      <c r="F111" s="849">
        <v>78</v>
      </c>
      <c r="G111" s="849">
        <v>1950</v>
      </c>
      <c r="H111" s="849">
        <v>0.89655172413793105</v>
      </c>
      <c r="I111" s="849">
        <v>25</v>
      </c>
      <c r="J111" s="849">
        <v>87</v>
      </c>
      <c r="K111" s="849">
        <v>2175</v>
      </c>
      <c r="L111" s="849">
        <v>1</v>
      </c>
      <c r="M111" s="849">
        <v>25</v>
      </c>
      <c r="N111" s="849">
        <v>32</v>
      </c>
      <c r="O111" s="849">
        <v>832</v>
      </c>
      <c r="P111" s="837">
        <v>0.38252873563218392</v>
      </c>
      <c r="Q111" s="850">
        <v>26</v>
      </c>
    </row>
    <row r="112" spans="1:17" ht="14.4" customHeight="1" x14ac:dyDescent="0.3">
      <c r="A112" s="831" t="s">
        <v>4799</v>
      </c>
      <c r="B112" s="832" t="s">
        <v>4800</v>
      </c>
      <c r="C112" s="832" t="s">
        <v>3970</v>
      </c>
      <c r="D112" s="832" t="s">
        <v>4919</v>
      </c>
      <c r="E112" s="832" t="s">
        <v>4920</v>
      </c>
      <c r="F112" s="849">
        <v>2</v>
      </c>
      <c r="G112" s="849">
        <v>66</v>
      </c>
      <c r="H112" s="849">
        <v>2</v>
      </c>
      <c r="I112" s="849">
        <v>33</v>
      </c>
      <c r="J112" s="849">
        <v>1</v>
      </c>
      <c r="K112" s="849">
        <v>33</v>
      </c>
      <c r="L112" s="849">
        <v>1</v>
      </c>
      <c r="M112" s="849">
        <v>33</v>
      </c>
      <c r="N112" s="849"/>
      <c r="O112" s="849"/>
      <c r="P112" s="837"/>
      <c r="Q112" s="850"/>
    </row>
    <row r="113" spans="1:17" ht="14.4" customHeight="1" x14ac:dyDescent="0.3">
      <c r="A113" s="831" t="s">
        <v>4799</v>
      </c>
      <c r="B113" s="832" t="s">
        <v>4800</v>
      </c>
      <c r="C113" s="832" t="s">
        <v>3970</v>
      </c>
      <c r="D113" s="832" t="s">
        <v>4921</v>
      </c>
      <c r="E113" s="832" t="s">
        <v>4922</v>
      </c>
      <c r="F113" s="849">
        <v>9</v>
      </c>
      <c r="G113" s="849">
        <v>270</v>
      </c>
      <c r="H113" s="849">
        <v>9</v>
      </c>
      <c r="I113" s="849">
        <v>30</v>
      </c>
      <c r="J113" s="849">
        <v>1</v>
      </c>
      <c r="K113" s="849">
        <v>30</v>
      </c>
      <c r="L113" s="849">
        <v>1</v>
      </c>
      <c r="M113" s="849">
        <v>30</v>
      </c>
      <c r="N113" s="849">
        <v>6</v>
      </c>
      <c r="O113" s="849">
        <v>180</v>
      </c>
      <c r="P113" s="837">
        <v>6</v>
      </c>
      <c r="Q113" s="850">
        <v>30</v>
      </c>
    </row>
    <row r="114" spans="1:17" ht="14.4" customHeight="1" x14ac:dyDescent="0.3">
      <c r="A114" s="831" t="s">
        <v>4799</v>
      </c>
      <c r="B114" s="832" t="s">
        <v>4800</v>
      </c>
      <c r="C114" s="832" t="s">
        <v>3970</v>
      </c>
      <c r="D114" s="832" t="s">
        <v>4923</v>
      </c>
      <c r="E114" s="832" t="s">
        <v>4924</v>
      </c>
      <c r="F114" s="849">
        <v>18</v>
      </c>
      <c r="G114" s="849">
        <v>3690</v>
      </c>
      <c r="H114" s="849">
        <v>2</v>
      </c>
      <c r="I114" s="849">
        <v>205</v>
      </c>
      <c r="J114" s="849">
        <v>9</v>
      </c>
      <c r="K114" s="849">
        <v>1845</v>
      </c>
      <c r="L114" s="849">
        <v>1</v>
      </c>
      <c r="M114" s="849">
        <v>205</v>
      </c>
      <c r="N114" s="849">
        <v>2</v>
      </c>
      <c r="O114" s="849">
        <v>408</v>
      </c>
      <c r="P114" s="837">
        <v>0.22113821138211381</v>
      </c>
      <c r="Q114" s="850">
        <v>204</v>
      </c>
    </row>
    <row r="115" spans="1:17" ht="14.4" customHeight="1" x14ac:dyDescent="0.3">
      <c r="A115" s="831" t="s">
        <v>4799</v>
      </c>
      <c r="B115" s="832" t="s">
        <v>4800</v>
      </c>
      <c r="C115" s="832" t="s">
        <v>3970</v>
      </c>
      <c r="D115" s="832" t="s">
        <v>4925</v>
      </c>
      <c r="E115" s="832" t="s">
        <v>4926</v>
      </c>
      <c r="F115" s="849">
        <v>2</v>
      </c>
      <c r="G115" s="849">
        <v>52</v>
      </c>
      <c r="H115" s="849">
        <v>2</v>
      </c>
      <c r="I115" s="849">
        <v>26</v>
      </c>
      <c r="J115" s="849">
        <v>1</v>
      </c>
      <c r="K115" s="849">
        <v>26</v>
      </c>
      <c r="L115" s="849">
        <v>1</v>
      </c>
      <c r="M115" s="849">
        <v>26</v>
      </c>
      <c r="N115" s="849">
        <v>3</v>
      </c>
      <c r="O115" s="849">
        <v>78</v>
      </c>
      <c r="P115" s="837">
        <v>3</v>
      </c>
      <c r="Q115" s="850">
        <v>26</v>
      </c>
    </row>
    <row r="116" spans="1:17" ht="14.4" customHeight="1" x14ac:dyDescent="0.3">
      <c r="A116" s="831" t="s">
        <v>4799</v>
      </c>
      <c r="B116" s="832" t="s">
        <v>4800</v>
      </c>
      <c r="C116" s="832" t="s">
        <v>3970</v>
      </c>
      <c r="D116" s="832" t="s">
        <v>4927</v>
      </c>
      <c r="E116" s="832" t="s">
        <v>4928</v>
      </c>
      <c r="F116" s="849">
        <v>4</v>
      </c>
      <c r="G116" s="849">
        <v>336</v>
      </c>
      <c r="H116" s="849">
        <v>0.5714285714285714</v>
      </c>
      <c r="I116" s="849">
        <v>84</v>
      </c>
      <c r="J116" s="849">
        <v>7</v>
      </c>
      <c r="K116" s="849">
        <v>588</v>
      </c>
      <c r="L116" s="849">
        <v>1</v>
      </c>
      <c r="M116" s="849">
        <v>84</v>
      </c>
      <c r="N116" s="849">
        <v>3</v>
      </c>
      <c r="O116" s="849">
        <v>252</v>
      </c>
      <c r="P116" s="837">
        <v>0.42857142857142855</v>
      </c>
      <c r="Q116" s="850">
        <v>84</v>
      </c>
    </row>
    <row r="117" spans="1:17" ht="14.4" customHeight="1" x14ac:dyDescent="0.3">
      <c r="A117" s="831" t="s">
        <v>4799</v>
      </c>
      <c r="B117" s="832" t="s">
        <v>4800</v>
      </c>
      <c r="C117" s="832" t="s">
        <v>3970</v>
      </c>
      <c r="D117" s="832" t="s">
        <v>4929</v>
      </c>
      <c r="E117" s="832" t="s">
        <v>4930</v>
      </c>
      <c r="F117" s="849">
        <v>212</v>
      </c>
      <c r="G117" s="849">
        <v>37312</v>
      </c>
      <c r="H117" s="849">
        <v>1.3677419354838709</v>
      </c>
      <c r="I117" s="849">
        <v>176</v>
      </c>
      <c r="J117" s="849">
        <v>155</v>
      </c>
      <c r="K117" s="849">
        <v>27280</v>
      </c>
      <c r="L117" s="849">
        <v>1</v>
      </c>
      <c r="M117" s="849">
        <v>176</v>
      </c>
      <c r="N117" s="849">
        <v>112</v>
      </c>
      <c r="O117" s="849">
        <v>19824</v>
      </c>
      <c r="P117" s="837">
        <v>0.72668621700879765</v>
      </c>
      <c r="Q117" s="850">
        <v>177</v>
      </c>
    </row>
    <row r="118" spans="1:17" ht="14.4" customHeight="1" x14ac:dyDescent="0.3">
      <c r="A118" s="831" t="s">
        <v>4799</v>
      </c>
      <c r="B118" s="832" t="s">
        <v>4800</v>
      </c>
      <c r="C118" s="832" t="s">
        <v>3970</v>
      </c>
      <c r="D118" s="832" t="s">
        <v>4931</v>
      </c>
      <c r="E118" s="832" t="s">
        <v>4932</v>
      </c>
      <c r="F118" s="849">
        <v>14</v>
      </c>
      <c r="G118" s="849">
        <v>3542</v>
      </c>
      <c r="H118" s="849">
        <v>0.53846153846153844</v>
      </c>
      <c r="I118" s="849">
        <v>253</v>
      </c>
      <c r="J118" s="849">
        <v>26</v>
      </c>
      <c r="K118" s="849">
        <v>6578</v>
      </c>
      <c r="L118" s="849">
        <v>1</v>
      </c>
      <c r="M118" s="849">
        <v>253</v>
      </c>
      <c r="N118" s="849">
        <v>32</v>
      </c>
      <c r="O118" s="849">
        <v>8128</v>
      </c>
      <c r="P118" s="837">
        <v>1.2356339312861051</v>
      </c>
      <c r="Q118" s="850">
        <v>254</v>
      </c>
    </row>
    <row r="119" spans="1:17" ht="14.4" customHeight="1" x14ac:dyDescent="0.3">
      <c r="A119" s="831" t="s">
        <v>4799</v>
      </c>
      <c r="B119" s="832" t="s">
        <v>4800</v>
      </c>
      <c r="C119" s="832" t="s">
        <v>3970</v>
      </c>
      <c r="D119" s="832" t="s">
        <v>4933</v>
      </c>
      <c r="E119" s="832" t="s">
        <v>4934</v>
      </c>
      <c r="F119" s="849">
        <v>207</v>
      </c>
      <c r="G119" s="849">
        <v>3105</v>
      </c>
      <c r="H119" s="849">
        <v>1.1311475409836065</v>
      </c>
      <c r="I119" s="849">
        <v>15</v>
      </c>
      <c r="J119" s="849">
        <v>183</v>
      </c>
      <c r="K119" s="849">
        <v>2745</v>
      </c>
      <c r="L119" s="849">
        <v>1</v>
      </c>
      <c r="M119" s="849">
        <v>15</v>
      </c>
      <c r="N119" s="849">
        <v>174</v>
      </c>
      <c r="O119" s="849">
        <v>2784</v>
      </c>
      <c r="P119" s="837">
        <v>1.014207650273224</v>
      </c>
      <c r="Q119" s="850">
        <v>16</v>
      </c>
    </row>
    <row r="120" spans="1:17" ht="14.4" customHeight="1" x14ac:dyDescent="0.3">
      <c r="A120" s="831" t="s">
        <v>4799</v>
      </c>
      <c r="B120" s="832" t="s">
        <v>4800</v>
      </c>
      <c r="C120" s="832" t="s">
        <v>3970</v>
      </c>
      <c r="D120" s="832" t="s">
        <v>4935</v>
      </c>
      <c r="E120" s="832" t="s">
        <v>4936</v>
      </c>
      <c r="F120" s="849">
        <v>9</v>
      </c>
      <c r="G120" s="849">
        <v>207</v>
      </c>
      <c r="H120" s="849">
        <v>1.8</v>
      </c>
      <c r="I120" s="849">
        <v>23</v>
      </c>
      <c r="J120" s="849">
        <v>5</v>
      </c>
      <c r="K120" s="849">
        <v>115</v>
      </c>
      <c r="L120" s="849">
        <v>1</v>
      </c>
      <c r="M120" s="849">
        <v>23</v>
      </c>
      <c r="N120" s="849">
        <v>6</v>
      </c>
      <c r="O120" s="849">
        <v>138</v>
      </c>
      <c r="P120" s="837">
        <v>1.2</v>
      </c>
      <c r="Q120" s="850">
        <v>23</v>
      </c>
    </row>
    <row r="121" spans="1:17" ht="14.4" customHeight="1" x14ac:dyDescent="0.3">
      <c r="A121" s="831" t="s">
        <v>4799</v>
      </c>
      <c r="B121" s="832" t="s">
        <v>4800</v>
      </c>
      <c r="C121" s="832" t="s">
        <v>3970</v>
      </c>
      <c r="D121" s="832" t="s">
        <v>4937</v>
      </c>
      <c r="E121" s="832" t="s">
        <v>4938</v>
      </c>
      <c r="F121" s="849">
        <v>27</v>
      </c>
      <c r="G121" s="849">
        <v>6804</v>
      </c>
      <c r="H121" s="849">
        <v>0.81818181818181823</v>
      </c>
      <c r="I121" s="849">
        <v>252</v>
      </c>
      <c r="J121" s="849">
        <v>33</v>
      </c>
      <c r="K121" s="849">
        <v>8316</v>
      </c>
      <c r="L121" s="849">
        <v>1</v>
      </c>
      <c r="M121" s="849">
        <v>252</v>
      </c>
      <c r="N121" s="849">
        <v>40</v>
      </c>
      <c r="O121" s="849">
        <v>10120</v>
      </c>
      <c r="P121" s="837">
        <v>1.216931216931217</v>
      </c>
      <c r="Q121" s="850">
        <v>253</v>
      </c>
    </row>
    <row r="122" spans="1:17" ht="14.4" customHeight="1" x14ac:dyDescent="0.3">
      <c r="A122" s="831" t="s">
        <v>4799</v>
      </c>
      <c r="B122" s="832" t="s">
        <v>4800</v>
      </c>
      <c r="C122" s="832" t="s">
        <v>3970</v>
      </c>
      <c r="D122" s="832" t="s">
        <v>4939</v>
      </c>
      <c r="E122" s="832" t="s">
        <v>4940</v>
      </c>
      <c r="F122" s="849">
        <v>72</v>
      </c>
      <c r="G122" s="849">
        <v>2664</v>
      </c>
      <c r="H122" s="849">
        <v>2.4</v>
      </c>
      <c r="I122" s="849">
        <v>37</v>
      </c>
      <c r="J122" s="849">
        <v>30</v>
      </c>
      <c r="K122" s="849">
        <v>1110</v>
      </c>
      <c r="L122" s="849">
        <v>1</v>
      </c>
      <c r="M122" s="849">
        <v>37</v>
      </c>
      <c r="N122" s="849">
        <v>10</v>
      </c>
      <c r="O122" s="849">
        <v>370</v>
      </c>
      <c r="P122" s="837">
        <v>0.33333333333333331</v>
      </c>
      <c r="Q122" s="850">
        <v>37</v>
      </c>
    </row>
    <row r="123" spans="1:17" ht="14.4" customHeight="1" x14ac:dyDescent="0.3">
      <c r="A123" s="831" t="s">
        <v>4799</v>
      </c>
      <c r="B123" s="832" t="s">
        <v>4800</v>
      </c>
      <c r="C123" s="832" t="s">
        <v>3970</v>
      </c>
      <c r="D123" s="832" t="s">
        <v>4941</v>
      </c>
      <c r="E123" s="832" t="s">
        <v>4942</v>
      </c>
      <c r="F123" s="849">
        <v>15</v>
      </c>
      <c r="G123" s="849">
        <v>345</v>
      </c>
      <c r="H123" s="849">
        <v>1.1538461538461537</v>
      </c>
      <c r="I123" s="849">
        <v>23</v>
      </c>
      <c r="J123" s="849">
        <v>13</v>
      </c>
      <c r="K123" s="849">
        <v>299</v>
      </c>
      <c r="L123" s="849">
        <v>1</v>
      </c>
      <c r="M123" s="849">
        <v>23</v>
      </c>
      <c r="N123" s="849">
        <v>6</v>
      </c>
      <c r="O123" s="849">
        <v>138</v>
      </c>
      <c r="P123" s="837">
        <v>0.46153846153846156</v>
      </c>
      <c r="Q123" s="850">
        <v>23</v>
      </c>
    </row>
    <row r="124" spans="1:17" ht="14.4" customHeight="1" x14ac:dyDescent="0.3">
      <c r="A124" s="831" t="s">
        <v>4799</v>
      </c>
      <c r="B124" s="832" t="s">
        <v>4800</v>
      </c>
      <c r="C124" s="832" t="s">
        <v>3970</v>
      </c>
      <c r="D124" s="832" t="s">
        <v>4943</v>
      </c>
      <c r="E124" s="832" t="s">
        <v>4944</v>
      </c>
      <c r="F124" s="849"/>
      <c r="G124" s="849"/>
      <c r="H124" s="849"/>
      <c r="I124" s="849"/>
      <c r="J124" s="849">
        <v>1</v>
      </c>
      <c r="K124" s="849">
        <v>401</v>
      </c>
      <c r="L124" s="849">
        <v>1</v>
      </c>
      <c r="M124" s="849">
        <v>401</v>
      </c>
      <c r="N124" s="849"/>
      <c r="O124" s="849"/>
      <c r="P124" s="837"/>
      <c r="Q124" s="850"/>
    </row>
    <row r="125" spans="1:17" ht="14.4" customHeight="1" x14ac:dyDescent="0.3">
      <c r="A125" s="831" t="s">
        <v>4799</v>
      </c>
      <c r="B125" s="832" t="s">
        <v>4800</v>
      </c>
      <c r="C125" s="832" t="s">
        <v>3970</v>
      </c>
      <c r="D125" s="832" t="s">
        <v>4945</v>
      </c>
      <c r="E125" s="832" t="s">
        <v>4946</v>
      </c>
      <c r="F125" s="849">
        <v>2</v>
      </c>
      <c r="G125" s="849">
        <v>342</v>
      </c>
      <c r="H125" s="849"/>
      <c r="I125" s="849">
        <v>171</v>
      </c>
      <c r="J125" s="849"/>
      <c r="K125" s="849"/>
      <c r="L125" s="849"/>
      <c r="M125" s="849"/>
      <c r="N125" s="849"/>
      <c r="O125" s="849"/>
      <c r="P125" s="837"/>
      <c r="Q125" s="850"/>
    </row>
    <row r="126" spans="1:17" ht="14.4" customHeight="1" x14ac:dyDescent="0.3">
      <c r="A126" s="831" t="s">
        <v>4799</v>
      </c>
      <c r="B126" s="832" t="s">
        <v>4800</v>
      </c>
      <c r="C126" s="832" t="s">
        <v>3970</v>
      </c>
      <c r="D126" s="832" t="s">
        <v>4947</v>
      </c>
      <c r="E126" s="832" t="s">
        <v>4948</v>
      </c>
      <c r="F126" s="849"/>
      <c r="G126" s="849"/>
      <c r="H126" s="849"/>
      <c r="I126" s="849"/>
      <c r="J126" s="849">
        <v>2</v>
      </c>
      <c r="K126" s="849">
        <v>1176</v>
      </c>
      <c r="L126" s="849">
        <v>1</v>
      </c>
      <c r="M126" s="849">
        <v>588</v>
      </c>
      <c r="N126" s="849">
        <v>2</v>
      </c>
      <c r="O126" s="849">
        <v>1178</v>
      </c>
      <c r="P126" s="837">
        <v>1.0017006802721089</v>
      </c>
      <c r="Q126" s="850">
        <v>589</v>
      </c>
    </row>
    <row r="127" spans="1:17" ht="14.4" customHeight="1" x14ac:dyDescent="0.3">
      <c r="A127" s="831" t="s">
        <v>4799</v>
      </c>
      <c r="B127" s="832" t="s">
        <v>4800</v>
      </c>
      <c r="C127" s="832" t="s">
        <v>3970</v>
      </c>
      <c r="D127" s="832" t="s">
        <v>4949</v>
      </c>
      <c r="E127" s="832" t="s">
        <v>4950</v>
      </c>
      <c r="F127" s="849">
        <v>1</v>
      </c>
      <c r="G127" s="849">
        <v>327</v>
      </c>
      <c r="H127" s="849"/>
      <c r="I127" s="849">
        <v>327</v>
      </c>
      <c r="J127" s="849"/>
      <c r="K127" s="849"/>
      <c r="L127" s="849"/>
      <c r="M127" s="849"/>
      <c r="N127" s="849"/>
      <c r="O127" s="849"/>
      <c r="P127" s="837"/>
      <c r="Q127" s="850"/>
    </row>
    <row r="128" spans="1:17" ht="14.4" customHeight="1" x14ac:dyDescent="0.3">
      <c r="A128" s="831" t="s">
        <v>4799</v>
      </c>
      <c r="B128" s="832" t="s">
        <v>4800</v>
      </c>
      <c r="C128" s="832" t="s">
        <v>3970</v>
      </c>
      <c r="D128" s="832" t="s">
        <v>4951</v>
      </c>
      <c r="E128" s="832" t="s">
        <v>4952</v>
      </c>
      <c r="F128" s="849">
        <v>7</v>
      </c>
      <c r="G128" s="849">
        <v>2317</v>
      </c>
      <c r="H128" s="849">
        <v>1.4</v>
      </c>
      <c r="I128" s="849">
        <v>331</v>
      </c>
      <c r="J128" s="849">
        <v>5</v>
      </c>
      <c r="K128" s="849">
        <v>1655</v>
      </c>
      <c r="L128" s="849">
        <v>1</v>
      </c>
      <c r="M128" s="849">
        <v>331</v>
      </c>
      <c r="N128" s="849">
        <v>4</v>
      </c>
      <c r="O128" s="849">
        <v>1324</v>
      </c>
      <c r="P128" s="837">
        <v>0.8</v>
      </c>
      <c r="Q128" s="850">
        <v>331</v>
      </c>
    </row>
    <row r="129" spans="1:17" ht="14.4" customHeight="1" x14ac:dyDescent="0.3">
      <c r="A129" s="831" t="s">
        <v>4799</v>
      </c>
      <c r="B129" s="832" t="s">
        <v>4800</v>
      </c>
      <c r="C129" s="832" t="s">
        <v>3970</v>
      </c>
      <c r="D129" s="832" t="s">
        <v>4953</v>
      </c>
      <c r="E129" s="832" t="s">
        <v>4954</v>
      </c>
      <c r="F129" s="849"/>
      <c r="G129" s="849"/>
      <c r="H129" s="849"/>
      <c r="I129" s="849"/>
      <c r="J129" s="849">
        <v>1</v>
      </c>
      <c r="K129" s="849">
        <v>277</v>
      </c>
      <c r="L129" s="849">
        <v>1</v>
      </c>
      <c r="M129" s="849">
        <v>277</v>
      </c>
      <c r="N129" s="849"/>
      <c r="O129" s="849"/>
      <c r="P129" s="837"/>
      <c r="Q129" s="850"/>
    </row>
    <row r="130" spans="1:17" ht="14.4" customHeight="1" x14ac:dyDescent="0.3">
      <c r="A130" s="831" t="s">
        <v>4799</v>
      </c>
      <c r="B130" s="832" t="s">
        <v>4800</v>
      </c>
      <c r="C130" s="832" t="s">
        <v>3970</v>
      </c>
      <c r="D130" s="832" t="s">
        <v>4955</v>
      </c>
      <c r="E130" s="832" t="s">
        <v>4956</v>
      </c>
      <c r="F130" s="849">
        <v>11</v>
      </c>
      <c r="G130" s="849">
        <v>319</v>
      </c>
      <c r="H130" s="849">
        <v>1.5714285714285714</v>
      </c>
      <c r="I130" s="849">
        <v>29</v>
      </c>
      <c r="J130" s="849">
        <v>7</v>
      </c>
      <c r="K130" s="849">
        <v>203</v>
      </c>
      <c r="L130" s="849">
        <v>1</v>
      </c>
      <c r="M130" s="849">
        <v>29</v>
      </c>
      <c r="N130" s="849">
        <v>3</v>
      </c>
      <c r="O130" s="849">
        <v>87</v>
      </c>
      <c r="P130" s="837">
        <v>0.42857142857142855</v>
      </c>
      <c r="Q130" s="850">
        <v>29</v>
      </c>
    </row>
    <row r="131" spans="1:17" ht="14.4" customHeight="1" x14ac:dyDescent="0.3">
      <c r="A131" s="831" t="s">
        <v>4799</v>
      </c>
      <c r="B131" s="832" t="s">
        <v>4800</v>
      </c>
      <c r="C131" s="832" t="s">
        <v>3970</v>
      </c>
      <c r="D131" s="832" t="s">
        <v>4957</v>
      </c>
      <c r="E131" s="832" t="s">
        <v>4958</v>
      </c>
      <c r="F131" s="849">
        <v>118</v>
      </c>
      <c r="G131" s="849">
        <v>21004</v>
      </c>
      <c r="H131" s="849">
        <v>5.1304347826086953</v>
      </c>
      <c r="I131" s="849">
        <v>178</v>
      </c>
      <c r="J131" s="849">
        <v>23</v>
      </c>
      <c r="K131" s="849">
        <v>4094</v>
      </c>
      <c r="L131" s="849">
        <v>1</v>
      </c>
      <c r="M131" s="849">
        <v>178</v>
      </c>
      <c r="N131" s="849">
        <v>23</v>
      </c>
      <c r="O131" s="849">
        <v>4117</v>
      </c>
      <c r="P131" s="837">
        <v>1.0056179775280898</v>
      </c>
      <c r="Q131" s="850">
        <v>179</v>
      </c>
    </row>
    <row r="132" spans="1:17" ht="14.4" customHeight="1" x14ac:dyDescent="0.3">
      <c r="A132" s="831" t="s">
        <v>4799</v>
      </c>
      <c r="B132" s="832" t="s">
        <v>4800</v>
      </c>
      <c r="C132" s="832" t="s">
        <v>3970</v>
      </c>
      <c r="D132" s="832" t="s">
        <v>4959</v>
      </c>
      <c r="E132" s="832" t="s">
        <v>4960</v>
      </c>
      <c r="F132" s="849">
        <v>2</v>
      </c>
      <c r="G132" s="849">
        <v>398</v>
      </c>
      <c r="H132" s="849"/>
      <c r="I132" s="849">
        <v>199</v>
      </c>
      <c r="J132" s="849"/>
      <c r="K132" s="849"/>
      <c r="L132" s="849"/>
      <c r="M132" s="849"/>
      <c r="N132" s="849"/>
      <c r="O132" s="849"/>
      <c r="P132" s="837"/>
      <c r="Q132" s="850"/>
    </row>
    <row r="133" spans="1:17" ht="14.4" customHeight="1" x14ac:dyDescent="0.3">
      <c r="A133" s="831" t="s">
        <v>4799</v>
      </c>
      <c r="B133" s="832" t="s">
        <v>4800</v>
      </c>
      <c r="C133" s="832" t="s">
        <v>3970</v>
      </c>
      <c r="D133" s="832" t="s">
        <v>4961</v>
      </c>
      <c r="E133" s="832" t="s">
        <v>4962</v>
      </c>
      <c r="F133" s="849">
        <v>4</v>
      </c>
      <c r="G133" s="849">
        <v>60</v>
      </c>
      <c r="H133" s="849">
        <v>4</v>
      </c>
      <c r="I133" s="849">
        <v>15</v>
      </c>
      <c r="J133" s="849">
        <v>1</v>
      </c>
      <c r="K133" s="849">
        <v>15</v>
      </c>
      <c r="L133" s="849">
        <v>1</v>
      </c>
      <c r="M133" s="849">
        <v>15</v>
      </c>
      <c r="N133" s="849"/>
      <c r="O133" s="849"/>
      <c r="P133" s="837"/>
      <c r="Q133" s="850"/>
    </row>
    <row r="134" spans="1:17" ht="14.4" customHeight="1" x14ac:dyDescent="0.3">
      <c r="A134" s="831" t="s">
        <v>4799</v>
      </c>
      <c r="B134" s="832" t="s">
        <v>4800</v>
      </c>
      <c r="C134" s="832" t="s">
        <v>3970</v>
      </c>
      <c r="D134" s="832" t="s">
        <v>4963</v>
      </c>
      <c r="E134" s="832" t="s">
        <v>4964</v>
      </c>
      <c r="F134" s="849">
        <v>130</v>
      </c>
      <c r="G134" s="849">
        <v>2470</v>
      </c>
      <c r="H134" s="849">
        <v>0.76923076923076927</v>
      </c>
      <c r="I134" s="849">
        <v>19</v>
      </c>
      <c r="J134" s="849">
        <v>169</v>
      </c>
      <c r="K134" s="849">
        <v>3211</v>
      </c>
      <c r="L134" s="849">
        <v>1</v>
      </c>
      <c r="M134" s="849">
        <v>19</v>
      </c>
      <c r="N134" s="849">
        <v>123</v>
      </c>
      <c r="O134" s="849">
        <v>2460</v>
      </c>
      <c r="P134" s="837">
        <v>0.76611647461849885</v>
      </c>
      <c r="Q134" s="850">
        <v>20</v>
      </c>
    </row>
    <row r="135" spans="1:17" ht="14.4" customHeight="1" x14ac:dyDescent="0.3">
      <c r="A135" s="831" t="s">
        <v>4799</v>
      </c>
      <c r="B135" s="832" t="s">
        <v>4800</v>
      </c>
      <c r="C135" s="832" t="s">
        <v>3970</v>
      </c>
      <c r="D135" s="832" t="s">
        <v>4965</v>
      </c>
      <c r="E135" s="832" t="s">
        <v>3269</v>
      </c>
      <c r="F135" s="849">
        <v>206</v>
      </c>
      <c r="G135" s="849">
        <v>4120</v>
      </c>
      <c r="H135" s="849">
        <v>1.10752688172043</v>
      </c>
      <c r="I135" s="849">
        <v>20</v>
      </c>
      <c r="J135" s="849">
        <v>186</v>
      </c>
      <c r="K135" s="849">
        <v>3720</v>
      </c>
      <c r="L135" s="849">
        <v>1</v>
      </c>
      <c r="M135" s="849">
        <v>20</v>
      </c>
      <c r="N135" s="849">
        <v>60</v>
      </c>
      <c r="O135" s="849">
        <v>1200</v>
      </c>
      <c r="P135" s="837">
        <v>0.32258064516129031</v>
      </c>
      <c r="Q135" s="850">
        <v>20</v>
      </c>
    </row>
    <row r="136" spans="1:17" ht="14.4" customHeight="1" x14ac:dyDescent="0.3">
      <c r="A136" s="831" t="s">
        <v>4799</v>
      </c>
      <c r="B136" s="832" t="s">
        <v>4800</v>
      </c>
      <c r="C136" s="832" t="s">
        <v>3970</v>
      </c>
      <c r="D136" s="832" t="s">
        <v>4966</v>
      </c>
      <c r="E136" s="832" t="s">
        <v>4967</v>
      </c>
      <c r="F136" s="849">
        <v>4</v>
      </c>
      <c r="G136" s="849">
        <v>744</v>
      </c>
      <c r="H136" s="849">
        <v>4</v>
      </c>
      <c r="I136" s="849">
        <v>186</v>
      </c>
      <c r="J136" s="849">
        <v>1</v>
      </c>
      <c r="K136" s="849">
        <v>186</v>
      </c>
      <c r="L136" s="849">
        <v>1</v>
      </c>
      <c r="M136" s="849">
        <v>186</v>
      </c>
      <c r="N136" s="849">
        <v>1</v>
      </c>
      <c r="O136" s="849">
        <v>187</v>
      </c>
      <c r="P136" s="837">
        <v>1.0053763440860215</v>
      </c>
      <c r="Q136" s="850">
        <v>187</v>
      </c>
    </row>
    <row r="137" spans="1:17" ht="14.4" customHeight="1" x14ac:dyDescent="0.3">
      <c r="A137" s="831" t="s">
        <v>4799</v>
      </c>
      <c r="B137" s="832" t="s">
        <v>4800</v>
      </c>
      <c r="C137" s="832" t="s">
        <v>3970</v>
      </c>
      <c r="D137" s="832" t="s">
        <v>4968</v>
      </c>
      <c r="E137" s="832" t="s">
        <v>4969</v>
      </c>
      <c r="F137" s="849"/>
      <c r="G137" s="849"/>
      <c r="H137" s="849"/>
      <c r="I137" s="849"/>
      <c r="J137" s="849"/>
      <c r="K137" s="849"/>
      <c r="L137" s="849"/>
      <c r="M137" s="849"/>
      <c r="N137" s="849">
        <v>1</v>
      </c>
      <c r="O137" s="849">
        <v>269</v>
      </c>
      <c r="P137" s="837"/>
      <c r="Q137" s="850">
        <v>269</v>
      </c>
    </row>
    <row r="138" spans="1:17" ht="14.4" customHeight="1" x14ac:dyDescent="0.3">
      <c r="A138" s="831" t="s">
        <v>4799</v>
      </c>
      <c r="B138" s="832" t="s">
        <v>4800</v>
      </c>
      <c r="C138" s="832" t="s">
        <v>3970</v>
      </c>
      <c r="D138" s="832" t="s">
        <v>4970</v>
      </c>
      <c r="E138" s="832" t="s">
        <v>4971</v>
      </c>
      <c r="F138" s="849"/>
      <c r="G138" s="849"/>
      <c r="H138" s="849"/>
      <c r="I138" s="849"/>
      <c r="J138" s="849"/>
      <c r="K138" s="849"/>
      <c r="L138" s="849"/>
      <c r="M138" s="849"/>
      <c r="N138" s="849">
        <v>1</v>
      </c>
      <c r="O138" s="849">
        <v>163</v>
      </c>
      <c r="P138" s="837"/>
      <c r="Q138" s="850">
        <v>163</v>
      </c>
    </row>
    <row r="139" spans="1:17" ht="14.4" customHeight="1" x14ac:dyDescent="0.3">
      <c r="A139" s="831" t="s">
        <v>4799</v>
      </c>
      <c r="B139" s="832" t="s">
        <v>4800</v>
      </c>
      <c r="C139" s="832" t="s">
        <v>3970</v>
      </c>
      <c r="D139" s="832" t="s">
        <v>4972</v>
      </c>
      <c r="E139" s="832" t="s">
        <v>4973</v>
      </c>
      <c r="F139" s="849">
        <v>2</v>
      </c>
      <c r="G139" s="849">
        <v>348</v>
      </c>
      <c r="H139" s="849"/>
      <c r="I139" s="849">
        <v>174</v>
      </c>
      <c r="J139" s="849"/>
      <c r="K139" s="849"/>
      <c r="L139" s="849"/>
      <c r="M139" s="849"/>
      <c r="N139" s="849"/>
      <c r="O139" s="849"/>
      <c r="P139" s="837"/>
      <c r="Q139" s="850"/>
    </row>
    <row r="140" spans="1:17" ht="14.4" customHeight="1" x14ac:dyDescent="0.3">
      <c r="A140" s="831" t="s">
        <v>4799</v>
      </c>
      <c r="B140" s="832" t="s">
        <v>4800</v>
      </c>
      <c r="C140" s="832" t="s">
        <v>3970</v>
      </c>
      <c r="D140" s="832" t="s">
        <v>4974</v>
      </c>
      <c r="E140" s="832" t="s">
        <v>4975</v>
      </c>
      <c r="F140" s="849">
        <v>17</v>
      </c>
      <c r="G140" s="849">
        <v>1428</v>
      </c>
      <c r="H140" s="849">
        <v>0.48571428571428571</v>
      </c>
      <c r="I140" s="849">
        <v>84</v>
      </c>
      <c r="J140" s="849">
        <v>35</v>
      </c>
      <c r="K140" s="849">
        <v>2940</v>
      </c>
      <c r="L140" s="849">
        <v>1</v>
      </c>
      <c r="M140" s="849">
        <v>84</v>
      </c>
      <c r="N140" s="849">
        <v>14</v>
      </c>
      <c r="O140" s="849">
        <v>1176</v>
      </c>
      <c r="P140" s="837">
        <v>0.4</v>
      </c>
      <c r="Q140" s="850">
        <v>84</v>
      </c>
    </row>
    <row r="141" spans="1:17" ht="14.4" customHeight="1" x14ac:dyDescent="0.3">
      <c r="A141" s="831" t="s">
        <v>4799</v>
      </c>
      <c r="B141" s="832" t="s">
        <v>4800</v>
      </c>
      <c r="C141" s="832" t="s">
        <v>3970</v>
      </c>
      <c r="D141" s="832" t="s">
        <v>4976</v>
      </c>
      <c r="E141" s="832" t="s">
        <v>4977</v>
      </c>
      <c r="F141" s="849"/>
      <c r="G141" s="849"/>
      <c r="H141" s="849"/>
      <c r="I141" s="849"/>
      <c r="J141" s="849">
        <v>2</v>
      </c>
      <c r="K141" s="849">
        <v>530</v>
      </c>
      <c r="L141" s="849">
        <v>1</v>
      </c>
      <c r="M141" s="849">
        <v>265</v>
      </c>
      <c r="N141" s="849"/>
      <c r="O141" s="849"/>
      <c r="P141" s="837"/>
      <c r="Q141" s="850"/>
    </row>
    <row r="142" spans="1:17" ht="14.4" customHeight="1" x14ac:dyDescent="0.3">
      <c r="A142" s="831" t="s">
        <v>4799</v>
      </c>
      <c r="B142" s="832" t="s">
        <v>4800</v>
      </c>
      <c r="C142" s="832" t="s">
        <v>3970</v>
      </c>
      <c r="D142" s="832" t="s">
        <v>4978</v>
      </c>
      <c r="E142" s="832" t="s">
        <v>4979</v>
      </c>
      <c r="F142" s="849"/>
      <c r="G142" s="849"/>
      <c r="H142" s="849"/>
      <c r="I142" s="849"/>
      <c r="J142" s="849">
        <v>1</v>
      </c>
      <c r="K142" s="849">
        <v>956</v>
      </c>
      <c r="L142" s="849">
        <v>1</v>
      </c>
      <c r="M142" s="849">
        <v>956</v>
      </c>
      <c r="N142" s="849"/>
      <c r="O142" s="849"/>
      <c r="P142" s="837"/>
      <c r="Q142" s="850"/>
    </row>
    <row r="143" spans="1:17" ht="14.4" customHeight="1" x14ac:dyDescent="0.3">
      <c r="A143" s="831" t="s">
        <v>4799</v>
      </c>
      <c r="B143" s="832" t="s">
        <v>4800</v>
      </c>
      <c r="C143" s="832" t="s">
        <v>3970</v>
      </c>
      <c r="D143" s="832" t="s">
        <v>4980</v>
      </c>
      <c r="E143" s="832" t="s">
        <v>4981</v>
      </c>
      <c r="F143" s="849">
        <v>5</v>
      </c>
      <c r="G143" s="849">
        <v>390</v>
      </c>
      <c r="H143" s="849">
        <v>0.29411764705882354</v>
      </c>
      <c r="I143" s="849">
        <v>78</v>
      </c>
      <c r="J143" s="849">
        <v>17</v>
      </c>
      <c r="K143" s="849">
        <v>1326</v>
      </c>
      <c r="L143" s="849">
        <v>1</v>
      </c>
      <c r="M143" s="849">
        <v>78</v>
      </c>
      <c r="N143" s="849">
        <v>17</v>
      </c>
      <c r="O143" s="849">
        <v>1343</v>
      </c>
      <c r="P143" s="837">
        <v>1.0128205128205128</v>
      </c>
      <c r="Q143" s="850">
        <v>79</v>
      </c>
    </row>
    <row r="144" spans="1:17" ht="14.4" customHeight="1" x14ac:dyDescent="0.3">
      <c r="A144" s="831" t="s">
        <v>4799</v>
      </c>
      <c r="B144" s="832" t="s">
        <v>4800</v>
      </c>
      <c r="C144" s="832" t="s">
        <v>3970</v>
      </c>
      <c r="D144" s="832" t="s">
        <v>4982</v>
      </c>
      <c r="E144" s="832" t="s">
        <v>4983</v>
      </c>
      <c r="F144" s="849"/>
      <c r="G144" s="849"/>
      <c r="H144" s="849"/>
      <c r="I144" s="849"/>
      <c r="J144" s="849"/>
      <c r="K144" s="849"/>
      <c r="L144" s="849"/>
      <c r="M144" s="849"/>
      <c r="N144" s="849">
        <v>1</v>
      </c>
      <c r="O144" s="849">
        <v>302</v>
      </c>
      <c r="P144" s="837"/>
      <c r="Q144" s="850">
        <v>302</v>
      </c>
    </row>
    <row r="145" spans="1:17" ht="14.4" customHeight="1" x14ac:dyDescent="0.3">
      <c r="A145" s="831" t="s">
        <v>4799</v>
      </c>
      <c r="B145" s="832" t="s">
        <v>4800</v>
      </c>
      <c r="C145" s="832" t="s">
        <v>3970</v>
      </c>
      <c r="D145" s="832" t="s">
        <v>4984</v>
      </c>
      <c r="E145" s="832" t="s">
        <v>4985</v>
      </c>
      <c r="F145" s="849">
        <v>5</v>
      </c>
      <c r="G145" s="849">
        <v>105</v>
      </c>
      <c r="H145" s="849">
        <v>1.25</v>
      </c>
      <c r="I145" s="849">
        <v>21</v>
      </c>
      <c r="J145" s="849">
        <v>4</v>
      </c>
      <c r="K145" s="849">
        <v>84</v>
      </c>
      <c r="L145" s="849">
        <v>1</v>
      </c>
      <c r="M145" s="849">
        <v>21</v>
      </c>
      <c r="N145" s="849">
        <v>3</v>
      </c>
      <c r="O145" s="849">
        <v>66</v>
      </c>
      <c r="P145" s="837">
        <v>0.7857142857142857</v>
      </c>
      <c r="Q145" s="850">
        <v>22</v>
      </c>
    </row>
    <row r="146" spans="1:17" ht="14.4" customHeight="1" x14ac:dyDescent="0.3">
      <c r="A146" s="831" t="s">
        <v>4799</v>
      </c>
      <c r="B146" s="832" t="s">
        <v>4800</v>
      </c>
      <c r="C146" s="832" t="s">
        <v>3970</v>
      </c>
      <c r="D146" s="832" t="s">
        <v>4986</v>
      </c>
      <c r="E146" s="832" t="s">
        <v>4987</v>
      </c>
      <c r="F146" s="849">
        <v>9</v>
      </c>
      <c r="G146" s="849">
        <v>198</v>
      </c>
      <c r="H146" s="849">
        <v>3</v>
      </c>
      <c r="I146" s="849">
        <v>22</v>
      </c>
      <c r="J146" s="849">
        <v>3</v>
      </c>
      <c r="K146" s="849">
        <v>66</v>
      </c>
      <c r="L146" s="849">
        <v>1</v>
      </c>
      <c r="M146" s="849">
        <v>22</v>
      </c>
      <c r="N146" s="849">
        <v>6</v>
      </c>
      <c r="O146" s="849">
        <v>132</v>
      </c>
      <c r="P146" s="837">
        <v>2</v>
      </c>
      <c r="Q146" s="850">
        <v>22</v>
      </c>
    </row>
    <row r="147" spans="1:17" ht="14.4" customHeight="1" x14ac:dyDescent="0.3">
      <c r="A147" s="831" t="s">
        <v>4799</v>
      </c>
      <c r="B147" s="832" t="s">
        <v>4800</v>
      </c>
      <c r="C147" s="832" t="s">
        <v>3970</v>
      </c>
      <c r="D147" s="832" t="s">
        <v>4988</v>
      </c>
      <c r="E147" s="832" t="s">
        <v>4989</v>
      </c>
      <c r="F147" s="849"/>
      <c r="G147" s="849"/>
      <c r="H147" s="849"/>
      <c r="I147" s="849"/>
      <c r="J147" s="849"/>
      <c r="K147" s="849"/>
      <c r="L147" s="849"/>
      <c r="M147" s="849"/>
      <c r="N147" s="849">
        <v>1</v>
      </c>
      <c r="O147" s="849">
        <v>571</v>
      </c>
      <c r="P147" s="837"/>
      <c r="Q147" s="850">
        <v>571</v>
      </c>
    </row>
    <row r="148" spans="1:17" ht="14.4" customHeight="1" x14ac:dyDescent="0.3">
      <c r="A148" s="831" t="s">
        <v>4799</v>
      </c>
      <c r="B148" s="832" t="s">
        <v>4800</v>
      </c>
      <c r="C148" s="832" t="s">
        <v>3970</v>
      </c>
      <c r="D148" s="832" t="s">
        <v>4990</v>
      </c>
      <c r="E148" s="832" t="s">
        <v>4991</v>
      </c>
      <c r="F148" s="849"/>
      <c r="G148" s="849"/>
      <c r="H148" s="849"/>
      <c r="I148" s="849"/>
      <c r="J148" s="849"/>
      <c r="K148" s="849"/>
      <c r="L148" s="849"/>
      <c r="M148" s="849"/>
      <c r="N148" s="849">
        <v>2</v>
      </c>
      <c r="O148" s="849">
        <v>346</v>
      </c>
      <c r="P148" s="837"/>
      <c r="Q148" s="850">
        <v>173</v>
      </c>
    </row>
    <row r="149" spans="1:17" ht="14.4" customHeight="1" x14ac:dyDescent="0.3">
      <c r="A149" s="831" t="s">
        <v>4799</v>
      </c>
      <c r="B149" s="832" t="s">
        <v>4800</v>
      </c>
      <c r="C149" s="832" t="s">
        <v>3970</v>
      </c>
      <c r="D149" s="832" t="s">
        <v>4992</v>
      </c>
      <c r="E149" s="832" t="s">
        <v>4993</v>
      </c>
      <c r="F149" s="849">
        <v>10</v>
      </c>
      <c r="G149" s="849">
        <v>4950</v>
      </c>
      <c r="H149" s="849">
        <v>1.6666666666666667</v>
      </c>
      <c r="I149" s="849">
        <v>495</v>
      </c>
      <c r="J149" s="849">
        <v>6</v>
      </c>
      <c r="K149" s="849">
        <v>2970</v>
      </c>
      <c r="L149" s="849">
        <v>1</v>
      </c>
      <c r="M149" s="849">
        <v>495</v>
      </c>
      <c r="N149" s="849">
        <v>6</v>
      </c>
      <c r="O149" s="849">
        <v>2970</v>
      </c>
      <c r="P149" s="837">
        <v>1</v>
      </c>
      <c r="Q149" s="850">
        <v>495</v>
      </c>
    </row>
    <row r="150" spans="1:17" ht="14.4" customHeight="1" x14ac:dyDescent="0.3">
      <c r="A150" s="831" t="s">
        <v>4799</v>
      </c>
      <c r="B150" s="832" t="s">
        <v>4800</v>
      </c>
      <c r="C150" s="832" t="s">
        <v>3970</v>
      </c>
      <c r="D150" s="832" t="s">
        <v>4994</v>
      </c>
      <c r="E150" s="832" t="s">
        <v>4995</v>
      </c>
      <c r="F150" s="849">
        <v>3</v>
      </c>
      <c r="G150" s="849">
        <v>1737</v>
      </c>
      <c r="H150" s="849"/>
      <c r="I150" s="849">
        <v>579</v>
      </c>
      <c r="J150" s="849"/>
      <c r="K150" s="849"/>
      <c r="L150" s="849"/>
      <c r="M150" s="849"/>
      <c r="N150" s="849"/>
      <c r="O150" s="849"/>
      <c r="P150" s="837"/>
      <c r="Q150" s="850"/>
    </row>
    <row r="151" spans="1:17" ht="14.4" customHeight="1" x14ac:dyDescent="0.3">
      <c r="A151" s="831" t="s">
        <v>4799</v>
      </c>
      <c r="B151" s="832" t="s">
        <v>4800</v>
      </c>
      <c r="C151" s="832" t="s">
        <v>3970</v>
      </c>
      <c r="D151" s="832" t="s">
        <v>4996</v>
      </c>
      <c r="E151" s="832" t="s">
        <v>4997</v>
      </c>
      <c r="F151" s="849">
        <v>1</v>
      </c>
      <c r="G151" s="849">
        <v>192</v>
      </c>
      <c r="H151" s="849">
        <v>1</v>
      </c>
      <c r="I151" s="849">
        <v>192</v>
      </c>
      <c r="J151" s="849">
        <v>1</v>
      </c>
      <c r="K151" s="849">
        <v>192</v>
      </c>
      <c r="L151" s="849">
        <v>1</v>
      </c>
      <c r="M151" s="849">
        <v>192</v>
      </c>
      <c r="N151" s="849"/>
      <c r="O151" s="849"/>
      <c r="P151" s="837"/>
      <c r="Q151" s="850"/>
    </row>
    <row r="152" spans="1:17" ht="14.4" customHeight="1" x14ac:dyDescent="0.3">
      <c r="A152" s="831" t="s">
        <v>4799</v>
      </c>
      <c r="B152" s="832" t="s">
        <v>4800</v>
      </c>
      <c r="C152" s="832" t="s">
        <v>3970</v>
      </c>
      <c r="D152" s="832" t="s">
        <v>4998</v>
      </c>
      <c r="E152" s="832" t="s">
        <v>4999</v>
      </c>
      <c r="F152" s="849">
        <v>2</v>
      </c>
      <c r="G152" s="849">
        <v>3378</v>
      </c>
      <c r="H152" s="849"/>
      <c r="I152" s="849">
        <v>1689</v>
      </c>
      <c r="J152" s="849"/>
      <c r="K152" s="849"/>
      <c r="L152" s="849"/>
      <c r="M152" s="849"/>
      <c r="N152" s="849">
        <v>1</v>
      </c>
      <c r="O152" s="849">
        <v>1698</v>
      </c>
      <c r="P152" s="837"/>
      <c r="Q152" s="850">
        <v>1698</v>
      </c>
    </row>
    <row r="153" spans="1:17" ht="14.4" customHeight="1" x14ac:dyDescent="0.3">
      <c r="A153" s="831" t="s">
        <v>4799</v>
      </c>
      <c r="B153" s="832" t="s">
        <v>4800</v>
      </c>
      <c r="C153" s="832" t="s">
        <v>3970</v>
      </c>
      <c r="D153" s="832" t="s">
        <v>5000</v>
      </c>
      <c r="E153" s="832" t="s">
        <v>5001</v>
      </c>
      <c r="F153" s="849"/>
      <c r="G153" s="849"/>
      <c r="H153" s="849"/>
      <c r="I153" s="849"/>
      <c r="J153" s="849">
        <v>2</v>
      </c>
      <c r="K153" s="849">
        <v>254</v>
      </c>
      <c r="L153" s="849">
        <v>1</v>
      </c>
      <c r="M153" s="849">
        <v>127</v>
      </c>
      <c r="N153" s="849">
        <v>1</v>
      </c>
      <c r="O153" s="849">
        <v>127</v>
      </c>
      <c r="P153" s="837">
        <v>0.5</v>
      </c>
      <c r="Q153" s="850">
        <v>127</v>
      </c>
    </row>
    <row r="154" spans="1:17" ht="14.4" customHeight="1" x14ac:dyDescent="0.3">
      <c r="A154" s="831" t="s">
        <v>4799</v>
      </c>
      <c r="B154" s="832" t="s">
        <v>4800</v>
      </c>
      <c r="C154" s="832" t="s">
        <v>3970</v>
      </c>
      <c r="D154" s="832" t="s">
        <v>5002</v>
      </c>
      <c r="E154" s="832" t="s">
        <v>5003</v>
      </c>
      <c r="F154" s="849">
        <v>1</v>
      </c>
      <c r="G154" s="849">
        <v>310</v>
      </c>
      <c r="H154" s="849"/>
      <c r="I154" s="849">
        <v>310</v>
      </c>
      <c r="J154" s="849"/>
      <c r="K154" s="849"/>
      <c r="L154" s="849"/>
      <c r="M154" s="849"/>
      <c r="N154" s="849"/>
      <c r="O154" s="849"/>
      <c r="P154" s="837"/>
      <c r="Q154" s="850"/>
    </row>
    <row r="155" spans="1:17" ht="14.4" customHeight="1" x14ac:dyDescent="0.3">
      <c r="A155" s="831" t="s">
        <v>4799</v>
      </c>
      <c r="B155" s="832" t="s">
        <v>4800</v>
      </c>
      <c r="C155" s="832" t="s">
        <v>3970</v>
      </c>
      <c r="D155" s="832" t="s">
        <v>5004</v>
      </c>
      <c r="E155" s="832" t="s">
        <v>5005</v>
      </c>
      <c r="F155" s="849">
        <v>1</v>
      </c>
      <c r="G155" s="849">
        <v>651</v>
      </c>
      <c r="H155" s="849"/>
      <c r="I155" s="849">
        <v>651</v>
      </c>
      <c r="J155" s="849"/>
      <c r="K155" s="849"/>
      <c r="L155" s="849"/>
      <c r="M155" s="849"/>
      <c r="N155" s="849">
        <v>1</v>
      </c>
      <c r="O155" s="849">
        <v>652</v>
      </c>
      <c r="P155" s="837"/>
      <c r="Q155" s="850">
        <v>652</v>
      </c>
    </row>
    <row r="156" spans="1:17" ht="14.4" customHeight="1" x14ac:dyDescent="0.3">
      <c r="A156" s="831" t="s">
        <v>4799</v>
      </c>
      <c r="B156" s="832" t="s">
        <v>4800</v>
      </c>
      <c r="C156" s="832" t="s">
        <v>3970</v>
      </c>
      <c r="D156" s="832" t="s">
        <v>5006</v>
      </c>
      <c r="E156" s="832" t="s">
        <v>5007</v>
      </c>
      <c r="F156" s="849">
        <v>1</v>
      </c>
      <c r="G156" s="849">
        <v>444</v>
      </c>
      <c r="H156" s="849"/>
      <c r="I156" s="849">
        <v>444</v>
      </c>
      <c r="J156" s="849"/>
      <c r="K156" s="849"/>
      <c r="L156" s="849"/>
      <c r="M156" s="849"/>
      <c r="N156" s="849"/>
      <c r="O156" s="849"/>
      <c r="P156" s="837"/>
      <c r="Q156" s="850"/>
    </row>
    <row r="157" spans="1:17" ht="14.4" customHeight="1" x14ac:dyDescent="0.3">
      <c r="A157" s="831" t="s">
        <v>4799</v>
      </c>
      <c r="B157" s="832" t="s">
        <v>4800</v>
      </c>
      <c r="C157" s="832" t="s">
        <v>3970</v>
      </c>
      <c r="D157" s="832" t="s">
        <v>5008</v>
      </c>
      <c r="E157" s="832" t="s">
        <v>5009</v>
      </c>
      <c r="F157" s="849">
        <v>13</v>
      </c>
      <c r="G157" s="849">
        <v>3822</v>
      </c>
      <c r="H157" s="849">
        <v>1.8508474576271186</v>
      </c>
      <c r="I157" s="849">
        <v>294</v>
      </c>
      <c r="J157" s="849">
        <v>7</v>
      </c>
      <c r="K157" s="849">
        <v>2065</v>
      </c>
      <c r="L157" s="849">
        <v>1</v>
      </c>
      <c r="M157" s="849">
        <v>295</v>
      </c>
      <c r="N157" s="849">
        <v>6</v>
      </c>
      <c r="O157" s="849">
        <v>1776</v>
      </c>
      <c r="P157" s="837">
        <v>0.86004842615012111</v>
      </c>
      <c r="Q157" s="850">
        <v>296</v>
      </c>
    </row>
    <row r="158" spans="1:17" ht="14.4" customHeight="1" x14ac:dyDescent="0.3">
      <c r="A158" s="831" t="s">
        <v>4799</v>
      </c>
      <c r="B158" s="832" t="s">
        <v>4800</v>
      </c>
      <c r="C158" s="832" t="s">
        <v>3970</v>
      </c>
      <c r="D158" s="832" t="s">
        <v>5010</v>
      </c>
      <c r="E158" s="832" t="s">
        <v>5011</v>
      </c>
      <c r="F158" s="849"/>
      <c r="G158" s="849"/>
      <c r="H158" s="849"/>
      <c r="I158" s="849"/>
      <c r="J158" s="849">
        <v>1</v>
      </c>
      <c r="K158" s="849">
        <v>28</v>
      </c>
      <c r="L158" s="849">
        <v>1</v>
      </c>
      <c r="M158" s="849">
        <v>28</v>
      </c>
      <c r="N158" s="849"/>
      <c r="O158" s="849"/>
      <c r="P158" s="837"/>
      <c r="Q158" s="850"/>
    </row>
    <row r="159" spans="1:17" ht="14.4" customHeight="1" x14ac:dyDescent="0.3">
      <c r="A159" s="831" t="s">
        <v>4799</v>
      </c>
      <c r="B159" s="832" t="s">
        <v>4800</v>
      </c>
      <c r="C159" s="832" t="s">
        <v>3970</v>
      </c>
      <c r="D159" s="832" t="s">
        <v>5012</v>
      </c>
      <c r="E159" s="832" t="s">
        <v>5013</v>
      </c>
      <c r="F159" s="849">
        <v>1</v>
      </c>
      <c r="G159" s="849">
        <v>374</v>
      </c>
      <c r="H159" s="849"/>
      <c r="I159" s="849">
        <v>374</v>
      </c>
      <c r="J159" s="849"/>
      <c r="K159" s="849"/>
      <c r="L159" s="849"/>
      <c r="M159" s="849"/>
      <c r="N159" s="849"/>
      <c r="O159" s="849"/>
      <c r="P159" s="837"/>
      <c r="Q159" s="850"/>
    </row>
    <row r="160" spans="1:17" ht="14.4" customHeight="1" x14ac:dyDescent="0.3">
      <c r="A160" s="831" t="s">
        <v>4799</v>
      </c>
      <c r="B160" s="832" t="s">
        <v>4800</v>
      </c>
      <c r="C160" s="832" t="s">
        <v>3970</v>
      </c>
      <c r="D160" s="832" t="s">
        <v>5014</v>
      </c>
      <c r="E160" s="832" t="s">
        <v>5015</v>
      </c>
      <c r="F160" s="849">
        <v>2</v>
      </c>
      <c r="G160" s="849">
        <v>90</v>
      </c>
      <c r="H160" s="849"/>
      <c r="I160" s="849">
        <v>45</v>
      </c>
      <c r="J160" s="849"/>
      <c r="K160" s="849"/>
      <c r="L160" s="849"/>
      <c r="M160" s="849"/>
      <c r="N160" s="849"/>
      <c r="O160" s="849"/>
      <c r="P160" s="837"/>
      <c r="Q160" s="850"/>
    </row>
    <row r="161" spans="1:17" ht="14.4" customHeight="1" x14ac:dyDescent="0.3">
      <c r="A161" s="831" t="s">
        <v>4799</v>
      </c>
      <c r="B161" s="832" t="s">
        <v>4800</v>
      </c>
      <c r="C161" s="832" t="s">
        <v>3970</v>
      </c>
      <c r="D161" s="832" t="s">
        <v>5016</v>
      </c>
      <c r="E161" s="832" t="s">
        <v>5017</v>
      </c>
      <c r="F161" s="849"/>
      <c r="G161" s="849"/>
      <c r="H161" s="849"/>
      <c r="I161" s="849"/>
      <c r="J161" s="849">
        <v>1</v>
      </c>
      <c r="K161" s="849">
        <v>310</v>
      </c>
      <c r="L161" s="849">
        <v>1</v>
      </c>
      <c r="M161" s="849">
        <v>310</v>
      </c>
      <c r="N161" s="849">
        <v>2</v>
      </c>
      <c r="O161" s="849">
        <v>620</v>
      </c>
      <c r="P161" s="837">
        <v>2</v>
      </c>
      <c r="Q161" s="850">
        <v>310</v>
      </c>
    </row>
    <row r="162" spans="1:17" ht="14.4" customHeight="1" x14ac:dyDescent="0.3">
      <c r="A162" s="831" t="s">
        <v>4799</v>
      </c>
      <c r="B162" s="832" t="s">
        <v>4800</v>
      </c>
      <c r="C162" s="832" t="s">
        <v>3970</v>
      </c>
      <c r="D162" s="832" t="s">
        <v>5018</v>
      </c>
      <c r="E162" s="832" t="s">
        <v>5019</v>
      </c>
      <c r="F162" s="849"/>
      <c r="G162" s="849"/>
      <c r="H162" s="849"/>
      <c r="I162" s="849"/>
      <c r="J162" s="849"/>
      <c r="K162" s="849"/>
      <c r="L162" s="849"/>
      <c r="M162" s="849"/>
      <c r="N162" s="849">
        <v>1</v>
      </c>
      <c r="O162" s="849">
        <v>529</v>
      </c>
      <c r="P162" s="837"/>
      <c r="Q162" s="850">
        <v>529</v>
      </c>
    </row>
    <row r="163" spans="1:17" ht="14.4" customHeight="1" x14ac:dyDescent="0.3">
      <c r="A163" s="831" t="s">
        <v>4799</v>
      </c>
      <c r="B163" s="832" t="s">
        <v>4800</v>
      </c>
      <c r="C163" s="832" t="s">
        <v>3970</v>
      </c>
      <c r="D163" s="832" t="s">
        <v>5020</v>
      </c>
      <c r="E163" s="832" t="s">
        <v>5021</v>
      </c>
      <c r="F163" s="849">
        <v>1</v>
      </c>
      <c r="G163" s="849">
        <v>31</v>
      </c>
      <c r="H163" s="849"/>
      <c r="I163" s="849">
        <v>31</v>
      </c>
      <c r="J163" s="849"/>
      <c r="K163" s="849"/>
      <c r="L163" s="849"/>
      <c r="M163" s="849"/>
      <c r="N163" s="849"/>
      <c r="O163" s="849"/>
      <c r="P163" s="837"/>
      <c r="Q163" s="850"/>
    </row>
    <row r="164" spans="1:17" ht="14.4" customHeight="1" x14ac:dyDescent="0.3">
      <c r="A164" s="831" t="s">
        <v>4799</v>
      </c>
      <c r="B164" s="832" t="s">
        <v>4800</v>
      </c>
      <c r="C164" s="832" t="s">
        <v>3970</v>
      </c>
      <c r="D164" s="832" t="s">
        <v>5022</v>
      </c>
      <c r="E164" s="832" t="s">
        <v>5023</v>
      </c>
      <c r="F164" s="849"/>
      <c r="G164" s="849"/>
      <c r="H164" s="849"/>
      <c r="I164" s="849"/>
      <c r="J164" s="849">
        <v>1</v>
      </c>
      <c r="K164" s="849">
        <v>355</v>
      </c>
      <c r="L164" s="849">
        <v>1</v>
      </c>
      <c r="M164" s="849">
        <v>355</v>
      </c>
      <c r="N164" s="849">
        <v>1</v>
      </c>
      <c r="O164" s="849">
        <v>356</v>
      </c>
      <c r="P164" s="837">
        <v>1.0028169014084507</v>
      </c>
      <c r="Q164" s="850">
        <v>356</v>
      </c>
    </row>
    <row r="165" spans="1:17" ht="14.4" customHeight="1" x14ac:dyDescent="0.3">
      <c r="A165" s="831" t="s">
        <v>4799</v>
      </c>
      <c r="B165" s="832" t="s">
        <v>4800</v>
      </c>
      <c r="C165" s="832" t="s">
        <v>3970</v>
      </c>
      <c r="D165" s="832" t="s">
        <v>5024</v>
      </c>
      <c r="E165" s="832" t="s">
        <v>5025</v>
      </c>
      <c r="F165" s="849"/>
      <c r="G165" s="849"/>
      <c r="H165" s="849"/>
      <c r="I165" s="849"/>
      <c r="J165" s="849"/>
      <c r="K165" s="849"/>
      <c r="L165" s="849"/>
      <c r="M165" s="849"/>
      <c r="N165" s="849">
        <v>1</v>
      </c>
      <c r="O165" s="849">
        <v>357</v>
      </c>
      <c r="P165" s="837"/>
      <c r="Q165" s="850">
        <v>357</v>
      </c>
    </row>
    <row r="166" spans="1:17" ht="14.4" customHeight="1" x14ac:dyDescent="0.3">
      <c r="A166" s="831" t="s">
        <v>4799</v>
      </c>
      <c r="B166" s="832" t="s">
        <v>4800</v>
      </c>
      <c r="C166" s="832" t="s">
        <v>3970</v>
      </c>
      <c r="D166" s="832" t="s">
        <v>5026</v>
      </c>
      <c r="E166" s="832" t="s">
        <v>5027</v>
      </c>
      <c r="F166" s="849">
        <v>1</v>
      </c>
      <c r="G166" s="849">
        <v>1768</v>
      </c>
      <c r="H166" s="849"/>
      <c r="I166" s="849">
        <v>1768</v>
      </c>
      <c r="J166" s="849"/>
      <c r="K166" s="849"/>
      <c r="L166" s="849"/>
      <c r="M166" s="849"/>
      <c r="N166" s="849">
        <v>1</v>
      </c>
      <c r="O166" s="849">
        <v>1775</v>
      </c>
      <c r="P166" s="837"/>
      <c r="Q166" s="850">
        <v>1775</v>
      </c>
    </row>
    <row r="167" spans="1:17" ht="14.4" customHeight="1" x14ac:dyDescent="0.3">
      <c r="A167" s="831" t="s">
        <v>4799</v>
      </c>
      <c r="B167" s="832" t="s">
        <v>4800</v>
      </c>
      <c r="C167" s="832" t="s">
        <v>3970</v>
      </c>
      <c r="D167" s="832" t="s">
        <v>5028</v>
      </c>
      <c r="E167" s="832" t="s">
        <v>5029</v>
      </c>
      <c r="F167" s="849"/>
      <c r="G167" s="849"/>
      <c r="H167" s="849"/>
      <c r="I167" s="849"/>
      <c r="J167" s="849"/>
      <c r="K167" s="849"/>
      <c r="L167" s="849"/>
      <c r="M167" s="849"/>
      <c r="N167" s="849">
        <v>1</v>
      </c>
      <c r="O167" s="849">
        <v>86</v>
      </c>
      <c r="P167" s="837"/>
      <c r="Q167" s="850">
        <v>86</v>
      </c>
    </row>
    <row r="168" spans="1:17" ht="14.4" customHeight="1" x14ac:dyDescent="0.3">
      <c r="A168" s="831" t="s">
        <v>4799</v>
      </c>
      <c r="B168" s="832" t="s">
        <v>4800</v>
      </c>
      <c r="C168" s="832" t="s">
        <v>3970</v>
      </c>
      <c r="D168" s="832" t="s">
        <v>5030</v>
      </c>
      <c r="E168" s="832" t="s">
        <v>5031</v>
      </c>
      <c r="F168" s="849"/>
      <c r="G168" s="849"/>
      <c r="H168" s="849"/>
      <c r="I168" s="849"/>
      <c r="J168" s="849"/>
      <c r="K168" s="849"/>
      <c r="L168" s="849"/>
      <c r="M168" s="849"/>
      <c r="N168" s="849">
        <v>2</v>
      </c>
      <c r="O168" s="849">
        <v>816</v>
      </c>
      <c r="P168" s="837"/>
      <c r="Q168" s="850">
        <v>408</v>
      </c>
    </row>
    <row r="169" spans="1:17" ht="14.4" customHeight="1" x14ac:dyDescent="0.3">
      <c r="A169" s="831" t="s">
        <v>4799</v>
      </c>
      <c r="B169" s="832" t="s">
        <v>4800</v>
      </c>
      <c r="C169" s="832" t="s">
        <v>3970</v>
      </c>
      <c r="D169" s="832" t="s">
        <v>5032</v>
      </c>
      <c r="E169" s="832" t="s">
        <v>5033</v>
      </c>
      <c r="F169" s="849">
        <v>1</v>
      </c>
      <c r="G169" s="849">
        <v>516</v>
      </c>
      <c r="H169" s="849"/>
      <c r="I169" s="849">
        <v>516</v>
      </c>
      <c r="J169" s="849"/>
      <c r="K169" s="849"/>
      <c r="L169" s="849"/>
      <c r="M169" s="849"/>
      <c r="N169" s="849"/>
      <c r="O169" s="849"/>
      <c r="P169" s="837"/>
      <c r="Q169" s="850"/>
    </row>
    <row r="170" spans="1:17" ht="14.4" customHeight="1" x14ac:dyDescent="0.3">
      <c r="A170" s="831" t="s">
        <v>4799</v>
      </c>
      <c r="B170" s="832" t="s">
        <v>4800</v>
      </c>
      <c r="C170" s="832" t="s">
        <v>3970</v>
      </c>
      <c r="D170" s="832" t="s">
        <v>5034</v>
      </c>
      <c r="E170" s="832" t="s">
        <v>5035</v>
      </c>
      <c r="F170" s="849">
        <v>1</v>
      </c>
      <c r="G170" s="849">
        <v>190</v>
      </c>
      <c r="H170" s="849">
        <v>1</v>
      </c>
      <c r="I170" s="849">
        <v>190</v>
      </c>
      <c r="J170" s="849">
        <v>1</v>
      </c>
      <c r="K170" s="849">
        <v>190</v>
      </c>
      <c r="L170" s="849">
        <v>1</v>
      </c>
      <c r="M170" s="849">
        <v>190</v>
      </c>
      <c r="N170" s="849"/>
      <c r="O170" s="849"/>
      <c r="P170" s="837"/>
      <c r="Q170" s="850"/>
    </row>
    <row r="171" spans="1:17" ht="14.4" customHeight="1" x14ac:dyDescent="0.3">
      <c r="A171" s="831" t="s">
        <v>4799</v>
      </c>
      <c r="B171" s="832" t="s">
        <v>4800</v>
      </c>
      <c r="C171" s="832" t="s">
        <v>3970</v>
      </c>
      <c r="D171" s="832" t="s">
        <v>5036</v>
      </c>
      <c r="E171" s="832" t="s">
        <v>5037</v>
      </c>
      <c r="F171" s="849"/>
      <c r="G171" s="849"/>
      <c r="H171" s="849"/>
      <c r="I171" s="849"/>
      <c r="J171" s="849"/>
      <c r="K171" s="849"/>
      <c r="L171" s="849"/>
      <c r="M171" s="849"/>
      <c r="N171" s="849">
        <v>2</v>
      </c>
      <c r="O171" s="849">
        <v>548</v>
      </c>
      <c r="P171" s="837"/>
      <c r="Q171" s="850">
        <v>274</v>
      </c>
    </row>
    <row r="172" spans="1:17" ht="14.4" customHeight="1" x14ac:dyDescent="0.3">
      <c r="A172" s="831" t="s">
        <v>4799</v>
      </c>
      <c r="B172" s="832" t="s">
        <v>4800</v>
      </c>
      <c r="C172" s="832" t="s">
        <v>3970</v>
      </c>
      <c r="D172" s="832" t="s">
        <v>5038</v>
      </c>
      <c r="E172" s="832" t="s">
        <v>5039</v>
      </c>
      <c r="F172" s="849">
        <v>2</v>
      </c>
      <c r="G172" s="849">
        <v>266</v>
      </c>
      <c r="H172" s="849">
        <v>1</v>
      </c>
      <c r="I172" s="849">
        <v>133</v>
      </c>
      <c r="J172" s="849">
        <v>2</v>
      </c>
      <c r="K172" s="849">
        <v>266</v>
      </c>
      <c r="L172" s="849">
        <v>1</v>
      </c>
      <c r="M172" s="849">
        <v>133</v>
      </c>
      <c r="N172" s="849">
        <v>1</v>
      </c>
      <c r="O172" s="849">
        <v>133</v>
      </c>
      <c r="P172" s="837">
        <v>0.5</v>
      </c>
      <c r="Q172" s="850">
        <v>133</v>
      </c>
    </row>
    <row r="173" spans="1:17" ht="14.4" customHeight="1" x14ac:dyDescent="0.3">
      <c r="A173" s="831" t="s">
        <v>4799</v>
      </c>
      <c r="B173" s="832" t="s">
        <v>4800</v>
      </c>
      <c r="C173" s="832" t="s">
        <v>3970</v>
      </c>
      <c r="D173" s="832" t="s">
        <v>5040</v>
      </c>
      <c r="E173" s="832" t="s">
        <v>5041</v>
      </c>
      <c r="F173" s="849">
        <v>703</v>
      </c>
      <c r="G173" s="849">
        <v>26011</v>
      </c>
      <c r="H173" s="849">
        <v>1.1915254237288135</v>
      </c>
      <c r="I173" s="849">
        <v>37</v>
      </c>
      <c r="J173" s="849">
        <v>590</v>
      </c>
      <c r="K173" s="849">
        <v>21830</v>
      </c>
      <c r="L173" s="849">
        <v>1</v>
      </c>
      <c r="M173" s="849">
        <v>37</v>
      </c>
      <c r="N173" s="849">
        <v>367</v>
      </c>
      <c r="O173" s="849">
        <v>13579</v>
      </c>
      <c r="P173" s="837">
        <v>0.62203389830508471</v>
      </c>
      <c r="Q173" s="850">
        <v>37</v>
      </c>
    </row>
    <row r="174" spans="1:17" ht="14.4" customHeight="1" x14ac:dyDescent="0.3">
      <c r="A174" s="831" t="s">
        <v>4799</v>
      </c>
      <c r="B174" s="832" t="s">
        <v>4800</v>
      </c>
      <c r="C174" s="832" t="s">
        <v>3970</v>
      </c>
      <c r="D174" s="832" t="s">
        <v>5042</v>
      </c>
      <c r="E174" s="832" t="s">
        <v>5043</v>
      </c>
      <c r="F174" s="849"/>
      <c r="G174" s="849"/>
      <c r="H174" s="849"/>
      <c r="I174" s="849"/>
      <c r="J174" s="849">
        <v>2</v>
      </c>
      <c r="K174" s="849">
        <v>342</v>
      </c>
      <c r="L174" s="849">
        <v>1</v>
      </c>
      <c r="M174" s="849">
        <v>171</v>
      </c>
      <c r="N174" s="849"/>
      <c r="O174" s="849"/>
      <c r="P174" s="837"/>
      <c r="Q174" s="850"/>
    </row>
    <row r="175" spans="1:17" ht="14.4" customHeight="1" x14ac:dyDescent="0.3">
      <c r="A175" s="831" t="s">
        <v>4799</v>
      </c>
      <c r="B175" s="832" t="s">
        <v>4800</v>
      </c>
      <c r="C175" s="832" t="s">
        <v>3970</v>
      </c>
      <c r="D175" s="832" t="s">
        <v>5044</v>
      </c>
      <c r="E175" s="832" t="s">
        <v>5045</v>
      </c>
      <c r="F175" s="849">
        <v>53</v>
      </c>
      <c r="G175" s="849">
        <v>4929</v>
      </c>
      <c r="H175" s="849">
        <v>10.6</v>
      </c>
      <c r="I175" s="849">
        <v>93</v>
      </c>
      <c r="J175" s="849">
        <v>5</v>
      </c>
      <c r="K175" s="849">
        <v>465</v>
      </c>
      <c r="L175" s="849">
        <v>1</v>
      </c>
      <c r="M175" s="849">
        <v>93</v>
      </c>
      <c r="N175" s="849">
        <v>13</v>
      </c>
      <c r="O175" s="849">
        <v>1222</v>
      </c>
      <c r="P175" s="837">
        <v>2.6279569892473118</v>
      </c>
      <c r="Q175" s="850">
        <v>94</v>
      </c>
    </row>
    <row r="176" spans="1:17" ht="14.4" customHeight="1" x14ac:dyDescent="0.3">
      <c r="A176" s="831" t="s">
        <v>4799</v>
      </c>
      <c r="B176" s="832" t="s">
        <v>4800</v>
      </c>
      <c r="C176" s="832" t="s">
        <v>3970</v>
      </c>
      <c r="D176" s="832" t="s">
        <v>5046</v>
      </c>
      <c r="E176" s="832" t="s">
        <v>5047</v>
      </c>
      <c r="F176" s="849"/>
      <c r="G176" s="849"/>
      <c r="H176" s="849"/>
      <c r="I176" s="849"/>
      <c r="J176" s="849"/>
      <c r="K176" s="849"/>
      <c r="L176" s="849"/>
      <c r="M176" s="849"/>
      <c r="N176" s="849">
        <v>1</v>
      </c>
      <c r="O176" s="849">
        <v>396</v>
      </c>
      <c r="P176" s="837"/>
      <c r="Q176" s="850">
        <v>396</v>
      </c>
    </row>
    <row r="177" spans="1:17" ht="14.4" customHeight="1" x14ac:dyDescent="0.3">
      <c r="A177" s="831" t="s">
        <v>4799</v>
      </c>
      <c r="B177" s="832" t="s">
        <v>5048</v>
      </c>
      <c r="C177" s="832" t="s">
        <v>3970</v>
      </c>
      <c r="D177" s="832" t="s">
        <v>5049</v>
      </c>
      <c r="E177" s="832" t="s">
        <v>5050</v>
      </c>
      <c r="F177" s="849"/>
      <c r="G177" s="849"/>
      <c r="H177" s="849"/>
      <c r="I177" s="849"/>
      <c r="J177" s="849">
        <v>1</v>
      </c>
      <c r="K177" s="849">
        <v>1038</v>
      </c>
      <c r="L177" s="849">
        <v>1</v>
      </c>
      <c r="M177" s="849">
        <v>1038</v>
      </c>
      <c r="N177" s="849">
        <v>4</v>
      </c>
      <c r="O177" s="849">
        <v>4156</v>
      </c>
      <c r="P177" s="837">
        <v>4.0038535645472058</v>
      </c>
      <c r="Q177" s="850">
        <v>1039</v>
      </c>
    </row>
    <row r="178" spans="1:17" ht="14.4" customHeight="1" x14ac:dyDescent="0.3">
      <c r="A178" s="831" t="s">
        <v>5051</v>
      </c>
      <c r="B178" s="832" t="s">
        <v>5052</v>
      </c>
      <c r="C178" s="832" t="s">
        <v>3975</v>
      </c>
      <c r="D178" s="832" t="s">
        <v>5053</v>
      </c>
      <c r="E178" s="832" t="s">
        <v>5054</v>
      </c>
      <c r="F178" s="849">
        <v>0.67</v>
      </c>
      <c r="G178" s="849">
        <v>1814.38</v>
      </c>
      <c r="H178" s="849">
        <v>0.52268026387808597</v>
      </c>
      <c r="I178" s="849">
        <v>2708.0298507462685</v>
      </c>
      <c r="J178" s="849">
        <v>1.34</v>
      </c>
      <c r="K178" s="849">
        <v>3471.3</v>
      </c>
      <c r="L178" s="849">
        <v>1</v>
      </c>
      <c r="M178" s="849">
        <v>2590.5223880597014</v>
      </c>
      <c r="N178" s="849"/>
      <c r="O178" s="849"/>
      <c r="P178" s="837"/>
      <c r="Q178" s="850"/>
    </row>
    <row r="179" spans="1:17" ht="14.4" customHeight="1" x14ac:dyDescent="0.3">
      <c r="A179" s="831" t="s">
        <v>5051</v>
      </c>
      <c r="B179" s="832" t="s">
        <v>5052</v>
      </c>
      <c r="C179" s="832" t="s">
        <v>3975</v>
      </c>
      <c r="D179" s="832" t="s">
        <v>5055</v>
      </c>
      <c r="E179" s="832" t="s">
        <v>5054</v>
      </c>
      <c r="F179" s="849">
        <v>0.2</v>
      </c>
      <c r="G179" s="849">
        <v>1354.02</v>
      </c>
      <c r="H179" s="849">
        <v>0.17422734402443776</v>
      </c>
      <c r="I179" s="849">
        <v>6770.0999999999995</v>
      </c>
      <c r="J179" s="849">
        <v>1.2</v>
      </c>
      <c r="K179" s="849">
        <v>7771.5700000000006</v>
      </c>
      <c r="L179" s="849">
        <v>1</v>
      </c>
      <c r="M179" s="849">
        <v>6476.3083333333343</v>
      </c>
      <c r="N179" s="849"/>
      <c r="O179" s="849"/>
      <c r="P179" s="837"/>
      <c r="Q179" s="850"/>
    </row>
    <row r="180" spans="1:17" ht="14.4" customHeight="1" x14ac:dyDescent="0.3">
      <c r="A180" s="831" t="s">
        <v>5051</v>
      </c>
      <c r="B180" s="832" t="s">
        <v>5052</v>
      </c>
      <c r="C180" s="832" t="s">
        <v>3975</v>
      </c>
      <c r="D180" s="832" t="s">
        <v>5056</v>
      </c>
      <c r="E180" s="832" t="s">
        <v>4715</v>
      </c>
      <c r="F180" s="849">
        <v>1.9</v>
      </c>
      <c r="G180" s="849">
        <v>1909.17</v>
      </c>
      <c r="H180" s="849"/>
      <c r="I180" s="849">
        <v>1004.8263157894738</v>
      </c>
      <c r="J180" s="849"/>
      <c r="K180" s="849"/>
      <c r="L180" s="849"/>
      <c r="M180" s="849"/>
      <c r="N180" s="849"/>
      <c r="O180" s="849"/>
      <c r="P180" s="837"/>
      <c r="Q180" s="850"/>
    </row>
    <row r="181" spans="1:17" ht="14.4" customHeight="1" x14ac:dyDescent="0.3">
      <c r="A181" s="831" t="s">
        <v>5051</v>
      </c>
      <c r="B181" s="832" t="s">
        <v>5052</v>
      </c>
      <c r="C181" s="832" t="s">
        <v>3975</v>
      </c>
      <c r="D181" s="832" t="s">
        <v>5057</v>
      </c>
      <c r="E181" s="832" t="s">
        <v>5058</v>
      </c>
      <c r="F181" s="849">
        <v>0.12000000000000001</v>
      </c>
      <c r="G181" s="849">
        <v>1186.54</v>
      </c>
      <c r="H181" s="849">
        <v>0.9230685451560956</v>
      </c>
      <c r="I181" s="849">
        <v>9887.8333333333321</v>
      </c>
      <c r="J181" s="849">
        <v>0.13</v>
      </c>
      <c r="K181" s="849">
        <v>1285.43</v>
      </c>
      <c r="L181" s="849">
        <v>1</v>
      </c>
      <c r="M181" s="849">
        <v>9887.9230769230762</v>
      </c>
      <c r="N181" s="849">
        <v>0.14000000000000001</v>
      </c>
      <c r="O181" s="849">
        <v>1224.8900000000001</v>
      </c>
      <c r="P181" s="837">
        <v>0.95290291964556606</v>
      </c>
      <c r="Q181" s="850">
        <v>8749.2142857142862</v>
      </c>
    </row>
    <row r="182" spans="1:17" ht="14.4" customHeight="1" x14ac:dyDescent="0.3">
      <c r="A182" s="831" t="s">
        <v>5051</v>
      </c>
      <c r="B182" s="832" t="s">
        <v>5052</v>
      </c>
      <c r="C182" s="832" t="s">
        <v>3975</v>
      </c>
      <c r="D182" s="832" t="s">
        <v>5059</v>
      </c>
      <c r="E182" s="832" t="s">
        <v>5060</v>
      </c>
      <c r="F182" s="849">
        <v>1</v>
      </c>
      <c r="G182" s="849">
        <v>843.46</v>
      </c>
      <c r="H182" s="849">
        <v>1</v>
      </c>
      <c r="I182" s="849">
        <v>843.46</v>
      </c>
      <c r="J182" s="849">
        <v>1</v>
      </c>
      <c r="K182" s="849">
        <v>843.46</v>
      </c>
      <c r="L182" s="849">
        <v>1</v>
      </c>
      <c r="M182" s="849">
        <v>843.46</v>
      </c>
      <c r="N182" s="849"/>
      <c r="O182" s="849"/>
      <c r="P182" s="837"/>
      <c r="Q182" s="850"/>
    </row>
    <row r="183" spans="1:17" ht="14.4" customHeight="1" x14ac:dyDescent="0.3">
      <c r="A183" s="831" t="s">
        <v>5051</v>
      </c>
      <c r="B183" s="832" t="s">
        <v>5052</v>
      </c>
      <c r="C183" s="832" t="s">
        <v>3975</v>
      </c>
      <c r="D183" s="832" t="s">
        <v>5061</v>
      </c>
      <c r="E183" s="832" t="s">
        <v>4717</v>
      </c>
      <c r="F183" s="849">
        <v>0.05</v>
      </c>
      <c r="G183" s="849">
        <v>454.76</v>
      </c>
      <c r="H183" s="849"/>
      <c r="I183" s="849">
        <v>9095.1999999999989</v>
      </c>
      <c r="J183" s="849"/>
      <c r="K183" s="849"/>
      <c r="L183" s="849"/>
      <c r="M183" s="849"/>
      <c r="N183" s="849"/>
      <c r="O183" s="849"/>
      <c r="P183" s="837"/>
      <c r="Q183" s="850"/>
    </row>
    <row r="184" spans="1:17" ht="14.4" customHeight="1" x14ac:dyDescent="0.3">
      <c r="A184" s="831" t="s">
        <v>5051</v>
      </c>
      <c r="B184" s="832" t="s">
        <v>5052</v>
      </c>
      <c r="C184" s="832" t="s">
        <v>3975</v>
      </c>
      <c r="D184" s="832" t="s">
        <v>4716</v>
      </c>
      <c r="E184" s="832" t="s">
        <v>4717</v>
      </c>
      <c r="F184" s="849">
        <v>0.5</v>
      </c>
      <c r="G184" s="849">
        <v>909.52</v>
      </c>
      <c r="H184" s="849">
        <v>0.66666666666666652</v>
      </c>
      <c r="I184" s="849">
        <v>1819.04</v>
      </c>
      <c r="J184" s="849">
        <v>0.75</v>
      </c>
      <c r="K184" s="849">
        <v>1364.2800000000002</v>
      </c>
      <c r="L184" s="849">
        <v>1</v>
      </c>
      <c r="M184" s="849">
        <v>1819.0400000000002</v>
      </c>
      <c r="N184" s="849"/>
      <c r="O184" s="849"/>
      <c r="P184" s="837"/>
      <c r="Q184" s="850"/>
    </row>
    <row r="185" spans="1:17" ht="14.4" customHeight="1" x14ac:dyDescent="0.3">
      <c r="A185" s="831" t="s">
        <v>5051</v>
      </c>
      <c r="B185" s="832" t="s">
        <v>5052</v>
      </c>
      <c r="C185" s="832" t="s">
        <v>3975</v>
      </c>
      <c r="D185" s="832" t="s">
        <v>5062</v>
      </c>
      <c r="E185" s="832" t="s">
        <v>5063</v>
      </c>
      <c r="F185" s="849"/>
      <c r="G185" s="849"/>
      <c r="H185" s="849"/>
      <c r="I185" s="849"/>
      <c r="J185" s="849"/>
      <c r="K185" s="849"/>
      <c r="L185" s="849"/>
      <c r="M185" s="849"/>
      <c r="N185" s="849">
        <v>0.15</v>
      </c>
      <c r="O185" s="849">
        <v>70.400000000000006</v>
      </c>
      <c r="P185" s="837"/>
      <c r="Q185" s="850">
        <v>469.33333333333337</v>
      </c>
    </row>
    <row r="186" spans="1:17" ht="14.4" customHeight="1" x14ac:dyDescent="0.3">
      <c r="A186" s="831" t="s">
        <v>5051</v>
      </c>
      <c r="B186" s="832" t="s">
        <v>5052</v>
      </c>
      <c r="C186" s="832" t="s">
        <v>3975</v>
      </c>
      <c r="D186" s="832" t="s">
        <v>4718</v>
      </c>
      <c r="E186" s="832" t="s">
        <v>4719</v>
      </c>
      <c r="F186" s="849">
        <v>0.1</v>
      </c>
      <c r="G186" s="849">
        <v>90.38</v>
      </c>
      <c r="H186" s="849">
        <v>2</v>
      </c>
      <c r="I186" s="849">
        <v>903.8</v>
      </c>
      <c r="J186" s="849">
        <v>0.05</v>
      </c>
      <c r="K186" s="849">
        <v>45.19</v>
      </c>
      <c r="L186" s="849">
        <v>1</v>
      </c>
      <c r="M186" s="849">
        <v>903.8</v>
      </c>
      <c r="N186" s="849">
        <v>0.1</v>
      </c>
      <c r="O186" s="849">
        <v>71.88</v>
      </c>
      <c r="P186" s="837">
        <v>1.5906173932285903</v>
      </c>
      <c r="Q186" s="850">
        <v>718.8</v>
      </c>
    </row>
    <row r="187" spans="1:17" ht="14.4" customHeight="1" x14ac:dyDescent="0.3">
      <c r="A187" s="831" t="s">
        <v>5051</v>
      </c>
      <c r="B187" s="832" t="s">
        <v>5052</v>
      </c>
      <c r="C187" s="832" t="s">
        <v>3975</v>
      </c>
      <c r="D187" s="832" t="s">
        <v>5064</v>
      </c>
      <c r="E187" s="832" t="s">
        <v>4717</v>
      </c>
      <c r="F187" s="849">
        <v>0.02</v>
      </c>
      <c r="G187" s="849">
        <v>654.85</v>
      </c>
      <c r="H187" s="849">
        <v>0.24324244011336579</v>
      </c>
      <c r="I187" s="849">
        <v>32742.5</v>
      </c>
      <c r="J187" s="849">
        <v>0.08</v>
      </c>
      <c r="K187" s="849">
        <v>2692.17</v>
      </c>
      <c r="L187" s="849">
        <v>1</v>
      </c>
      <c r="M187" s="849">
        <v>33652.125</v>
      </c>
      <c r="N187" s="849"/>
      <c r="O187" s="849"/>
      <c r="P187" s="837"/>
      <c r="Q187" s="850"/>
    </row>
    <row r="188" spans="1:17" ht="14.4" customHeight="1" x14ac:dyDescent="0.3">
      <c r="A188" s="831" t="s">
        <v>5051</v>
      </c>
      <c r="B188" s="832" t="s">
        <v>5052</v>
      </c>
      <c r="C188" s="832" t="s">
        <v>3975</v>
      </c>
      <c r="D188" s="832" t="s">
        <v>5065</v>
      </c>
      <c r="E188" s="832" t="s">
        <v>4717</v>
      </c>
      <c r="F188" s="849"/>
      <c r="G188" s="849"/>
      <c r="H188" s="849"/>
      <c r="I188" s="849"/>
      <c r="J188" s="849"/>
      <c r="K188" s="849"/>
      <c r="L188" s="849"/>
      <c r="M188" s="849"/>
      <c r="N188" s="849">
        <v>1.7499999999999998</v>
      </c>
      <c r="O188" s="849">
        <v>1147.1500000000001</v>
      </c>
      <c r="P188" s="837"/>
      <c r="Q188" s="850">
        <v>655.51428571428585</v>
      </c>
    </row>
    <row r="189" spans="1:17" ht="14.4" customHeight="1" x14ac:dyDescent="0.3">
      <c r="A189" s="831" t="s">
        <v>5051</v>
      </c>
      <c r="B189" s="832" t="s">
        <v>5052</v>
      </c>
      <c r="C189" s="832" t="s">
        <v>3975</v>
      </c>
      <c r="D189" s="832" t="s">
        <v>5066</v>
      </c>
      <c r="E189" s="832" t="s">
        <v>4717</v>
      </c>
      <c r="F189" s="849"/>
      <c r="G189" s="849"/>
      <c r="H189" s="849"/>
      <c r="I189" s="849"/>
      <c r="J189" s="849"/>
      <c r="K189" s="849"/>
      <c r="L189" s="849"/>
      <c r="M189" s="849"/>
      <c r="N189" s="849">
        <v>0.04</v>
      </c>
      <c r="O189" s="849">
        <v>472.02</v>
      </c>
      <c r="P189" s="837"/>
      <c r="Q189" s="850">
        <v>11800.5</v>
      </c>
    </row>
    <row r="190" spans="1:17" ht="14.4" customHeight="1" x14ac:dyDescent="0.3">
      <c r="A190" s="831" t="s">
        <v>5051</v>
      </c>
      <c r="B190" s="832" t="s">
        <v>5052</v>
      </c>
      <c r="C190" s="832" t="s">
        <v>3975</v>
      </c>
      <c r="D190" s="832" t="s">
        <v>5067</v>
      </c>
      <c r="E190" s="832" t="s">
        <v>5054</v>
      </c>
      <c r="F190" s="849"/>
      <c r="G190" s="849"/>
      <c r="H190" s="849"/>
      <c r="I190" s="849"/>
      <c r="J190" s="849"/>
      <c r="K190" s="849"/>
      <c r="L190" s="849"/>
      <c r="M190" s="849"/>
      <c r="N190" s="849">
        <v>2</v>
      </c>
      <c r="O190" s="849">
        <v>2913.16</v>
      </c>
      <c r="P190" s="837"/>
      <c r="Q190" s="850">
        <v>1456.58</v>
      </c>
    </row>
    <row r="191" spans="1:17" ht="14.4" customHeight="1" x14ac:dyDescent="0.3">
      <c r="A191" s="831" t="s">
        <v>5051</v>
      </c>
      <c r="B191" s="832" t="s">
        <v>5052</v>
      </c>
      <c r="C191" s="832" t="s">
        <v>3975</v>
      </c>
      <c r="D191" s="832" t="s">
        <v>5068</v>
      </c>
      <c r="E191" s="832" t="s">
        <v>5054</v>
      </c>
      <c r="F191" s="849"/>
      <c r="G191" s="849"/>
      <c r="H191" s="849"/>
      <c r="I191" s="849"/>
      <c r="J191" s="849"/>
      <c r="K191" s="849"/>
      <c r="L191" s="849"/>
      <c r="M191" s="849"/>
      <c r="N191" s="849">
        <v>0.8</v>
      </c>
      <c r="O191" s="849">
        <v>4046.94</v>
      </c>
      <c r="P191" s="837"/>
      <c r="Q191" s="850">
        <v>5058.6750000000002</v>
      </c>
    </row>
    <row r="192" spans="1:17" ht="14.4" customHeight="1" x14ac:dyDescent="0.3">
      <c r="A192" s="831" t="s">
        <v>5051</v>
      </c>
      <c r="B192" s="832" t="s">
        <v>5052</v>
      </c>
      <c r="C192" s="832" t="s">
        <v>3975</v>
      </c>
      <c r="D192" s="832" t="s">
        <v>5069</v>
      </c>
      <c r="E192" s="832" t="s">
        <v>5070</v>
      </c>
      <c r="F192" s="849"/>
      <c r="G192" s="849"/>
      <c r="H192" s="849"/>
      <c r="I192" s="849"/>
      <c r="J192" s="849"/>
      <c r="K192" s="849"/>
      <c r="L192" s="849"/>
      <c r="M192" s="849"/>
      <c r="N192" s="849">
        <v>0.1</v>
      </c>
      <c r="O192" s="849">
        <v>53.23</v>
      </c>
      <c r="P192" s="837"/>
      <c r="Q192" s="850">
        <v>532.29999999999995</v>
      </c>
    </row>
    <row r="193" spans="1:17" ht="14.4" customHeight="1" x14ac:dyDescent="0.3">
      <c r="A193" s="831" t="s">
        <v>5051</v>
      </c>
      <c r="B193" s="832" t="s">
        <v>5052</v>
      </c>
      <c r="C193" s="832" t="s">
        <v>4152</v>
      </c>
      <c r="D193" s="832" t="s">
        <v>5071</v>
      </c>
      <c r="E193" s="832" t="s">
        <v>5072</v>
      </c>
      <c r="F193" s="849"/>
      <c r="G193" s="849"/>
      <c r="H193" s="849"/>
      <c r="I193" s="849"/>
      <c r="J193" s="849">
        <v>1</v>
      </c>
      <c r="K193" s="849">
        <v>1952.7</v>
      </c>
      <c r="L193" s="849">
        <v>1</v>
      </c>
      <c r="M193" s="849">
        <v>1952.7</v>
      </c>
      <c r="N193" s="849">
        <v>1</v>
      </c>
      <c r="O193" s="849">
        <v>1310.83</v>
      </c>
      <c r="P193" s="837">
        <v>0.67129103292876524</v>
      </c>
      <c r="Q193" s="850">
        <v>1310.83</v>
      </c>
    </row>
    <row r="194" spans="1:17" ht="14.4" customHeight="1" x14ac:dyDescent="0.3">
      <c r="A194" s="831" t="s">
        <v>5051</v>
      </c>
      <c r="B194" s="832" t="s">
        <v>5052</v>
      </c>
      <c r="C194" s="832" t="s">
        <v>4152</v>
      </c>
      <c r="D194" s="832" t="s">
        <v>5073</v>
      </c>
      <c r="E194" s="832" t="s">
        <v>5074</v>
      </c>
      <c r="F194" s="849"/>
      <c r="G194" s="849"/>
      <c r="H194" s="849"/>
      <c r="I194" s="849"/>
      <c r="J194" s="849"/>
      <c r="K194" s="849"/>
      <c r="L194" s="849"/>
      <c r="M194" s="849"/>
      <c r="N194" s="849">
        <v>1</v>
      </c>
      <c r="O194" s="849">
        <v>998.25</v>
      </c>
      <c r="P194" s="837"/>
      <c r="Q194" s="850">
        <v>998.25</v>
      </c>
    </row>
    <row r="195" spans="1:17" ht="14.4" customHeight="1" x14ac:dyDescent="0.3">
      <c r="A195" s="831" t="s">
        <v>5051</v>
      </c>
      <c r="B195" s="832" t="s">
        <v>5052</v>
      </c>
      <c r="C195" s="832" t="s">
        <v>4152</v>
      </c>
      <c r="D195" s="832" t="s">
        <v>5075</v>
      </c>
      <c r="E195" s="832" t="s">
        <v>5076</v>
      </c>
      <c r="F195" s="849"/>
      <c r="G195" s="849"/>
      <c r="H195" s="849"/>
      <c r="I195" s="849"/>
      <c r="J195" s="849"/>
      <c r="K195" s="849"/>
      <c r="L195" s="849"/>
      <c r="M195" s="849"/>
      <c r="N195" s="849">
        <v>1</v>
      </c>
      <c r="O195" s="849">
        <v>2236.5</v>
      </c>
      <c r="P195" s="837"/>
      <c r="Q195" s="850">
        <v>2236.5</v>
      </c>
    </row>
    <row r="196" spans="1:17" ht="14.4" customHeight="1" x14ac:dyDescent="0.3">
      <c r="A196" s="831" t="s">
        <v>5051</v>
      </c>
      <c r="B196" s="832" t="s">
        <v>5052</v>
      </c>
      <c r="C196" s="832" t="s">
        <v>4152</v>
      </c>
      <c r="D196" s="832" t="s">
        <v>5077</v>
      </c>
      <c r="E196" s="832" t="s">
        <v>5078</v>
      </c>
      <c r="F196" s="849"/>
      <c r="G196" s="849"/>
      <c r="H196" s="849"/>
      <c r="I196" s="849"/>
      <c r="J196" s="849"/>
      <c r="K196" s="849"/>
      <c r="L196" s="849"/>
      <c r="M196" s="849"/>
      <c r="N196" s="849">
        <v>3</v>
      </c>
      <c r="O196" s="849">
        <v>2686.2</v>
      </c>
      <c r="P196" s="837"/>
      <c r="Q196" s="850">
        <v>895.4</v>
      </c>
    </row>
    <row r="197" spans="1:17" ht="14.4" customHeight="1" x14ac:dyDescent="0.3">
      <c r="A197" s="831" t="s">
        <v>5051</v>
      </c>
      <c r="B197" s="832" t="s">
        <v>5052</v>
      </c>
      <c r="C197" s="832" t="s">
        <v>4152</v>
      </c>
      <c r="D197" s="832" t="s">
        <v>5079</v>
      </c>
      <c r="E197" s="832" t="s">
        <v>5080</v>
      </c>
      <c r="F197" s="849"/>
      <c r="G197" s="849"/>
      <c r="H197" s="849"/>
      <c r="I197" s="849"/>
      <c r="J197" s="849">
        <v>2</v>
      </c>
      <c r="K197" s="849">
        <v>15300</v>
      </c>
      <c r="L197" s="849">
        <v>1</v>
      </c>
      <c r="M197" s="849">
        <v>7650</v>
      </c>
      <c r="N197" s="849"/>
      <c r="O197" s="849"/>
      <c r="P197" s="837"/>
      <c r="Q197" s="850"/>
    </row>
    <row r="198" spans="1:17" ht="14.4" customHeight="1" x14ac:dyDescent="0.3">
      <c r="A198" s="831" t="s">
        <v>5051</v>
      </c>
      <c r="B198" s="832" t="s">
        <v>5052</v>
      </c>
      <c r="C198" s="832" t="s">
        <v>4152</v>
      </c>
      <c r="D198" s="832" t="s">
        <v>5081</v>
      </c>
      <c r="E198" s="832" t="s">
        <v>5082</v>
      </c>
      <c r="F198" s="849"/>
      <c r="G198" s="849"/>
      <c r="H198" s="849"/>
      <c r="I198" s="849"/>
      <c r="J198" s="849"/>
      <c r="K198" s="849"/>
      <c r="L198" s="849"/>
      <c r="M198" s="849"/>
      <c r="N198" s="849">
        <v>1</v>
      </c>
      <c r="O198" s="849">
        <v>2971.23</v>
      </c>
      <c r="P198" s="837"/>
      <c r="Q198" s="850">
        <v>2971.23</v>
      </c>
    </row>
    <row r="199" spans="1:17" ht="14.4" customHeight="1" x14ac:dyDescent="0.3">
      <c r="A199" s="831" t="s">
        <v>5051</v>
      </c>
      <c r="B199" s="832" t="s">
        <v>5052</v>
      </c>
      <c r="C199" s="832" t="s">
        <v>4152</v>
      </c>
      <c r="D199" s="832" t="s">
        <v>5083</v>
      </c>
      <c r="E199" s="832" t="s">
        <v>5084</v>
      </c>
      <c r="F199" s="849"/>
      <c r="G199" s="849"/>
      <c r="H199" s="849"/>
      <c r="I199" s="849"/>
      <c r="J199" s="849">
        <v>1</v>
      </c>
      <c r="K199" s="849">
        <v>750.76</v>
      </c>
      <c r="L199" s="849">
        <v>1</v>
      </c>
      <c r="M199" s="849">
        <v>750.76</v>
      </c>
      <c r="N199" s="849"/>
      <c r="O199" s="849"/>
      <c r="P199" s="837"/>
      <c r="Q199" s="850"/>
    </row>
    <row r="200" spans="1:17" ht="14.4" customHeight="1" x14ac:dyDescent="0.3">
      <c r="A200" s="831" t="s">
        <v>5051</v>
      </c>
      <c r="B200" s="832" t="s">
        <v>5052</v>
      </c>
      <c r="C200" s="832" t="s">
        <v>4152</v>
      </c>
      <c r="D200" s="832" t="s">
        <v>5085</v>
      </c>
      <c r="E200" s="832" t="s">
        <v>5086</v>
      </c>
      <c r="F200" s="849"/>
      <c r="G200" s="849"/>
      <c r="H200" s="849"/>
      <c r="I200" s="849"/>
      <c r="J200" s="849">
        <v>1</v>
      </c>
      <c r="K200" s="849">
        <v>858.52</v>
      </c>
      <c r="L200" s="849">
        <v>1</v>
      </c>
      <c r="M200" s="849">
        <v>858.52</v>
      </c>
      <c r="N200" s="849"/>
      <c r="O200" s="849"/>
      <c r="P200" s="837"/>
      <c r="Q200" s="850"/>
    </row>
    <row r="201" spans="1:17" ht="14.4" customHeight="1" x14ac:dyDescent="0.3">
      <c r="A201" s="831" t="s">
        <v>5051</v>
      </c>
      <c r="B201" s="832" t="s">
        <v>5052</v>
      </c>
      <c r="C201" s="832" t="s">
        <v>4152</v>
      </c>
      <c r="D201" s="832" t="s">
        <v>5087</v>
      </c>
      <c r="E201" s="832" t="s">
        <v>5088</v>
      </c>
      <c r="F201" s="849"/>
      <c r="G201" s="849"/>
      <c r="H201" s="849"/>
      <c r="I201" s="849"/>
      <c r="J201" s="849">
        <v>1</v>
      </c>
      <c r="K201" s="849">
        <v>1086.17</v>
      </c>
      <c r="L201" s="849">
        <v>1</v>
      </c>
      <c r="M201" s="849">
        <v>1086.17</v>
      </c>
      <c r="N201" s="849">
        <v>1</v>
      </c>
      <c r="O201" s="849">
        <v>1086.17</v>
      </c>
      <c r="P201" s="837">
        <v>1</v>
      </c>
      <c r="Q201" s="850">
        <v>1086.17</v>
      </c>
    </row>
    <row r="202" spans="1:17" ht="14.4" customHeight="1" x14ac:dyDescent="0.3">
      <c r="A202" s="831" t="s">
        <v>5051</v>
      </c>
      <c r="B202" s="832" t="s">
        <v>5052</v>
      </c>
      <c r="C202" s="832" t="s">
        <v>4152</v>
      </c>
      <c r="D202" s="832" t="s">
        <v>5089</v>
      </c>
      <c r="E202" s="832" t="s">
        <v>5090</v>
      </c>
      <c r="F202" s="849"/>
      <c r="G202" s="849"/>
      <c r="H202" s="849"/>
      <c r="I202" s="849"/>
      <c r="J202" s="849">
        <v>1</v>
      </c>
      <c r="K202" s="849">
        <v>359.1</v>
      </c>
      <c r="L202" s="849">
        <v>1</v>
      </c>
      <c r="M202" s="849">
        <v>359.1</v>
      </c>
      <c r="N202" s="849">
        <v>1</v>
      </c>
      <c r="O202" s="849">
        <v>359.1</v>
      </c>
      <c r="P202" s="837">
        <v>1</v>
      </c>
      <c r="Q202" s="850">
        <v>359.1</v>
      </c>
    </row>
    <row r="203" spans="1:17" ht="14.4" customHeight="1" x14ac:dyDescent="0.3">
      <c r="A203" s="831" t="s">
        <v>5051</v>
      </c>
      <c r="B203" s="832" t="s">
        <v>5052</v>
      </c>
      <c r="C203" s="832" t="s">
        <v>4152</v>
      </c>
      <c r="D203" s="832" t="s">
        <v>5091</v>
      </c>
      <c r="E203" s="832" t="s">
        <v>5092</v>
      </c>
      <c r="F203" s="849"/>
      <c r="G203" s="849"/>
      <c r="H203" s="849"/>
      <c r="I203" s="849"/>
      <c r="J203" s="849">
        <v>1</v>
      </c>
      <c r="K203" s="849">
        <v>6095.39</v>
      </c>
      <c r="L203" s="849">
        <v>1</v>
      </c>
      <c r="M203" s="849">
        <v>6095.39</v>
      </c>
      <c r="N203" s="849">
        <v>1</v>
      </c>
      <c r="O203" s="849">
        <v>3506.45</v>
      </c>
      <c r="P203" s="837">
        <v>0.5752626165019793</v>
      </c>
      <c r="Q203" s="850">
        <v>3506.45</v>
      </c>
    </row>
    <row r="204" spans="1:17" ht="14.4" customHeight="1" x14ac:dyDescent="0.3">
      <c r="A204" s="831" t="s">
        <v>5051</v>
      </c>
      <c r="B204" s="832" t="s">
        <v>5052</v>
      </c>
      <c r="C204" s="832" t="s">
        <v>4152</v>
      </c>
      <c r="D204" s="832" t="s">
        <v>5093</v>
      </c>
      <c r="E204" s="832" t="s">
        <v>5094</v>
      </c>
      <c r="F204" s="849"/>
      <c r="G204" s="849"/>
      <c r="H204" s="849"/>
      <c r="I204" s="849"/>
      <c r="J204" s="849"/>
      <c r="K204" s="849"/>
      <c r="L204" s="849"/>
      <c r="M204" s="849"/>
      <c r="N204" s="849">
        <v>1</v>
      </c>
      <c r="O204" s="849">
        <v>4066.69</v>
      </c>
      <c r="P204" s="837"/>
      <c r="Q204" s="850">
        <v>4066.69</v>
      </c>
    </row>
    <row r="205" spans="1:17" ht="14.4" customHeight="1" x14ac:dyDescent="0.3">
      <c r="A205" s="831" t="s">
        <v>5051</v>
      </c>
      <c r="B205" s="832" t="s">
        <v>5052</v>
      </c>
      <c r="C205" s="832" t="s">
        <v>4152</v>
      </c>
      <c r="D205" s="832" t="s">
        <v>5095</v>
      </c>
      <c r="E205" s="832" t="s">
        <v>5096</v>
      </c>
      <c r="F205" s="849"/>
      <c r="G205" s="849"/>
      <c r="H205" s="849"/>
      <c r="I205" s="849"/>
      <c r="J205" s="849"/>
      <c r="K205" s="849"/>
      <c r="L205" s="849"/>
      <c r="M205" s="849"/>
      <c r="N205" s="849">
        <v>1</v>
      </c>
      <c r="O205" s="849">
        <v>2964.5</v>
      </c>
      <c r="P205" s="837"/>
      <c r="Q205" s="850">
        <v>2964.5</v>
      </c>
    </row>
    <row r="206" spans="1:17" ht="14.4" customHeight="1" x14ac:dyDescent="0.3">
      <c r="A206" s="831" t="s">
        <v>5051</v>
      </c>
      <c r="B206" s="832" t="s">
        <v>5052</v>
      </c>
      <c r="C206" s="832" t="s">
        <v>3970</v>
      </c>
      <c r="D206" s="832" t="s">
        <v>5097</v>
      </c>
      <c r="E206" s="832" t="s">
        <v>5098</v>
      </c>
      <c r="F206" s="849"/>
      <c r="G206" s="849"/>
      <c r="H206" s="849"/>
      <c r="I206" s="849"/>
      <c r="J206" s="849">
        <v>1</v>
      </c>
      <c r="K206" s="849">
        <v>214</v>
      </c>
      <c r="L206" s="849">
        <v>1</v>
      </c>
      <c r="M206" s="849">
        <v>214</v>
      </c>
      <c r="N206" s="849">
        <v>1</v>
      </c>
      <c r="O206" s="849">
        <v>215</v>
      </c>
      <c r="P206" s="837">
        <v>1.0046728971962617</v>
      </c>
      <c r="Q206" s="850">
        <v>215</v>
      </c>
    </row>
    <row r="207" spans="1:17" ht="14.4" customHeight="1" x14ac:dyDescent="0.3">
      <c r="A207" s="831" t="s">
        <v>5051</v>
      </c>
      <c r="B207" s="832" t="s">
        <v>5052</v>
      </c>
      <c r="C207" s="832" t="s">
        <v>3970</v>
      </c>
      <c r="D207" s="832" t="s">
        <v>5099</v>
      </c>
      <c r="E207" s="832" t="s">
        <v>5100</v>
      </c>
      <c r="F207" s="849">
        <v>3</v>
      </c>
      <c r="G207" s="849">
        <v>465</v>
      </c>
      <c r="H207" s="849">
        <v>1.5</v>
      </c>
      <c r="I207" s="849">
        <v>155</v>
      </c>
      <c r="J207" s="849">
        <v>2</v>
      </c>
      <c r="K207" s="849">
        <v>310</v>
      </c>
      <c r="L207" s="849">
        <v>1</v>
      </c>
      <c r="M207" s="849">
        <v>155</v>
      </c>
      <c r="N207" s="849">
        <v>1</v>
      </c>
      <c r="O207" s="849">
        <v>156</v>
      </c>
      <c r="P207" s="837">
        <v>0.50322580645161286</v>
      </c>
      <c r="Q207" s="850">
        <v>156</v>
      </c>
    </row>
    <row r="208" spans="1:17" ht="14.4" customHeight="1" x14ac:dyDescent="0.3">
      <c r="A208" s="831" t="s">
        <v>5051</v>
      </c>
      <c r="B208" s="832" t="s">
        <v>5052</v>
      </c>
      <c r="C208" s="832" t="s">
        <v>3970</v>
      </c>
      <c r="D208" s="832" t="s">
        <v>5101</v>
      </c>
      <c r="E208" s="832" t="s">
        <v>5102</v>
      </c>
      <c r="F208" s="849">
        <v>8</v>
      </c>
      <c r="G208" s="849">
        <v>1496</v>
      </c>
      <c r="H208" s="849">
        <v>0.66666666666666663</v>
      </c>
      <c r="I208" s="849">
        <v>187</v>
      </c>
      <c r="J208" s="849">
        <v>12</v>
      </c>
      <c r="K208" s="849">
        <v>2244</v>
      </c>
      <c r="L208" s="849">
        <v>1</v>
      </c>
      <c r="M208" s="849">
        <v>187</v>
      </c>
      <c r="N208" s="849">
        <v>10</v>
      </c>
      <c r="O208" s="849">
        <v>1880</v>
      </c>
      <c r="P208" s="837">
        <v>0.83778966131907306</v>
      </c>
      <c r="Q208" s="850">
        <v>188</v>
      </c>
    </row>
    <row r="209" spans="1:17" ht="14.4" customHeight="1" x14ac:dyDescent="0.3">
      <c r="A209" s="831" t="s">
        <v>5051</v>
      </c>
      <c r="B209" s="832" t="s">
        <v>5052</v>
      </c>
      <c r="C209" s="832" t="s">
        <v>3970</v>
      </c>
      <c r="D209" s="832" t="s">
        <v>5103</v>
      </c>
      <c r="E209" s="832" t="s">
        <v>5104</v>
      </c>
      <c r="F209" s="849">
        <v>40</v>
      </c>
      <c r="G209" s="849">
        <v>5120</v>
      </c>
      <c r="H209" s="849">
        <v>1.5384615384615385</v>
      </c>
      <c r="I209" s="849">
        <v>128</v>
      </c>
      <c r="J209" s="849">
        <v>26</v>
      </c>
      <c r="K209" s="849">
        <v>3328</v>
      </c>
      <c r="L209" s="849">
        <v>1</v>
      </c>
      <c r="M209" s="849">
        <v>128</v>
      </c>
      <c r="N209" s="849">
        <v>21</v>
      </c>
      <c r="O209" s="849">
        <v>2709</v>
      </c>
      <c r="P209" s="837">
        <v>0.81400240384615385</v>
      </c>
      <c r="Q209" s="850">
        <v>129</v>
      </c>
    </row>
    <row r="210" spans="1:17" ht="14.4" customHeight="1" x14ac:dyDescent="0.3">
      <c r="A210" s="831" t="s">
        <v>5051</v>
      </c>
      <c r="B210" s="832" t="s">
        <v>5052</v>
      </c>
      <c r="C210" s="832" t="s">
        <v>3970</v>
      </c>
      <c r="D210" s="832" t="s">
        <v>5105</v>
      </c>
      <c r="E210" s="832" t="s">
        <v>5106</v>
      </c>
      <c r="F210" s="849">
        <v>39</v>
      </c>
      <c r="G210" s="849">
        <v>8697</v>
      </c>
      <c r="H210" s="849">
        <v>1.6880822981366459</v>
      </c>
      <c r="I210" s="849">
        <v>223</v>
      </c>
      <c r="J210" s="849">
        <v>23</v>
      </c>
      <c r="K210" s="849">
        <v>5152</v>
      </c>
      <c r="L210" s="849">
        <v>1</v>
      </c>
      <c r="M210" s="849">
        <v>224</v>
      </c>
      <c r="N210" s="849">
        <v>21</v>
      </c>
      <c r="O210" s="849">
        <v>4725</v>
      </c>
      <c r="P210" s="837">
        <v>0.91711956521739135</v>
      </c>
      <c r="Q210" s="850">
        <v>225</v>
      </c>
    </row>
    <row r="211" spans="1:17" ht="14.4" customHeight="1" x14ac:dyDescent="0.3">
      <c r="A211" s="831" t="s">
        <v>5051</v>
      </c>
      <c r="B211" s="832" t="s">
        <v>5052</v>
      </c>
      <c r="C211" s="832" t="s">
        <v>3970</v>
      </c>
      <c r="D211" s="832" t="s">
        <v>5107</v>
      </c>
      <c r="E211" s="832" t="s">
        <v>5108</v>
      </c>
      <c r="F211" s="849"/>
      <c r="G211" s="849"/>
      <c r="H211" s="849"/>
      <c r="I211" s="849"/>
      <c r="J211" s="849">
        <v>1</v>
      </c>
      <c r="K211" s="849">
        <v>224</v>
      </c>
      <c r="L211" s="849">
        <v>1</v>
      </c>
      <c r="M211" s="849">
        <v>224</v>
      </c>
      <c r="N211" s="849">
        <v>2</v>
      </c>
      <c r="O211" s="849">
        <v>450</v>
      </c>
      <c r="P211" s="837">
        <v>2.0089285714285716</v>
      </c>
      <c r="Q211" s="850">
        <v>225</v>
      </c>
    </row>
    <row r="212" spans="1:17" ht="14.4" customHeight="1" x14ac:dyDescent="0.3">
      <c r="A212" s="831" t="s">
        <v>5051</v>
      </c>
      <c r="B212" s="832" t="s">
        <v>5052</v>
      </c>
      <c r="C212" s="832" t="s">
        <v>3970</v>
      </c>
      <c r="D212" s="832" t="s">
        <v>5109</v>
      </c>
      <c r="E212" s="832" t="s">
        <v>5110</v>
      </c>
      <c r="F212" s="849">
        <v>13</v>
      </c>
      <c r="G212" s="849">
        <v>2925</v>
      </c>
      <c r="H212" s="849">
        <v>0.64712389380530977</v>
      </c>
      <c r="I212" s="849">
        <v>225</v>
      </c>
      <c r="J212" s="849">
        <v>20</v>
      </c>
      <c r="K212" s="849">
        <v>4520</v>
      </c>
      <c r="L212" s="849">
        <v>1</v>
      </c>
      <c r="M212" s="849">
        <v>226</v>
      </c>
      <c r="N212" s="849">
        <v>10</v>
      </c>
      <c r="O212" s="849">
        <v>2270</v>
      </c>
      <c r="P212" s="837">
        <v>0.50221238938053092</v>
      </c>
      <c r="Q212" s="850">
        <v>227</v>
      </c>
    </row>
    <row r="213" spans="1:17" ht="14.4" customHeight="1" x14ac:dyDescent="0.3">
      <c r="A213" s="831" t="s">
        <v>5051</v>
      </c>
      <c r="B213" s="832" t="s">
        <v>5052</v>
      </c>
      <c r="C213" s="832" t="s">
        <v>3970</v>
      </c>
      <c r="D213" s="832" t="s">
        <v>5111</v>
      </c>
      <c r="E213" s="832" t="s">
        <v>5112</v>
      </c>
      <c r="F213" s="849">
        <v>2</v>
      </c>
      <c r="G213" s="849">
        <v>700</v>
      </c>
      <c r="H213" s="849">
        <v>1</v>
      </c>
      <c r="I213" s="849">
        <v>350</v>
      </c>
      <c r="J213" s="849">
        <v>2</v>
      </c>
      <c r="K213" s="849">
        <v>700</v>
      </c>
      <c r="L213" s="849">
        <v>1</v>
      </c>
      <c r="M213" s="849">
        <v>350</v>
      </c>
      <c r="N213" s="849">
        <v>1</v>
      </c>
      <c r="O213" s="849">
        <v>354</v>
      </c>
      <c r="P213" s="837">
        <v>0.50571428571428567</v>
      </c>
      <c r="Q213" s="850">
        <v>354</v>
      </c>
    </row>
    <row r="214" spans="1:17" ht="14.4" customHeight="1" x14ac:dyDescent="0.3">
      <c r="A214" s="831" t="s">
        <v>5051</v>
      </c>
      <c r="B214" s="832" t="s">
        <v>5052</v>
      </c>
      <c r="C214" s="832" t="s">
        <v>3970</v>
      </c>
      <c r="D214" s="832" t="s">
        <v>5113</v>
      </c>
      <c r="E214" s="832" t="s">
        <v>5114</v>
      </c>
      <c r="F214" s="849"/>
      <c r="G214" s="849"/>
      <c r="H214" s="849"/>
      <c r="I214" s="849"/>
      <c r="J214" s="849">
        <v>1</v>
      </c>
      <c r="K214" s="849">
        <v>4166</v>
      </c>
      <c r="L214" s="849">
        <v>1</v>
      </c>
      <c r="M214" s="849">
        <v>4166</v>
      </c>
      <c r="N214" s="849"/>
      <c r="O214" s="849"/>
      <c r="P214" s="837"/>
      <c r="Q214" s="850"/>
    </row>
    <row r="215" spans="1:17" ht="14.4" customHeight="1" x14ac:dyDescent="0.3">
      <c r="A215" s="831" t="s">
        <v>5051</v>
      </c>
      <c r="B215" s="832" t="s">
        <v>5052</v>
      </c>
      <c r="C215" s="832" t="s">
        <v>3970</v>
      </c>
      <c r="D215" s="832" t="s">
        <v>5115</v>
      </c>
      <c r="E215" s="832" t="s">
        <v>5116</v>
      </c>
      <c r="F215" s="849"/>
      <c r="G215" s="849"/>
      <c r="H215" s="849"/>
      <c r="I215" s="849"/>
      <c r="J215" s="849">
        <v>2</v>
      </c>
      <c r="K215" s="849">
        <v>7724</v>
      </c>
      <c r="L215" s="849">
        <v>1</v>
      </c>
      <c r="M215" s="849">
        <v>3862</v>
      </c>
      <c r="N215" s="849">
        <v>2</v>
      </c>
      <c r="O215" s="849">
        <v>7734</v>
      </c>
      <c r="P215" s="837">
        <v>1.0012946659761781</v>
      </c>
      <c r="Q215" s="850">
        <v>3867</v>
      </c>
    </row>
    <row r="216" spans="1:17" ht="14.4" customHeight="1" x14ac:dyDescent="0.3">
      <c r="A216" s="831" t="s">
        <v>5051</v>
      </c>
      <c r="B216" s="832" t="s">
        <v>5052</v>
      </c>
      <c r="C216" s="832" t="s">
        <v>3970</v>
      </c>
      <c r="D216" s="832" t="s">
        <v>5117</v>
      </c>
      <c r="E216" s="832" t="s">
        <v>5118</v>
      </c>
      <c r="F216" s="849"/>
      <c r="G216" s="849"/>
      <c r="H216" s="849"/>
      <c r="I216" s="849"/>
      <c r="J216" s="849">
        <v>2</v>
      </c>
      <c r="K216" s="849">
        <v>15856</v>
      </c>
      <c r="L216" s="849">
        <v>1</v>
      </c>
      <c r="M216" s="849">
        <v>7928</v>
      </c>
      <c r="N216" s="849">
        <v>2</v>
      </c>
      <c r="O216" s="849">
        <v>15876</v>
      </c>
      <c r="P216" s="837">
        <v>1.0012613521695257</v>
      </c>
      <c r="Q216" s="850">
        <v>7938</v>
      </c>
    </row>
    <row r="217" spans="1:17" ht="14.4" customHeight="1" x14ac:dyDescent="0.3">
      <c r="A217" s="831" t="s">
        <v>5051</v>
      </c>
      <c r="B217" s="832" t="s">
        <v>5052</v>
      </c>
      <c r="C217" s="832" t="s">
        <v>3970</v>
      </c>
      <c r="D217" s="832" t="s">
        <v>5119</v>
      </c>
      <c r="E217" s="832" t="s">
        <v>5120</v>
      </c>
      <c r="F217" s="849">
        <v>2</v>
      </c>
      <c r="G217" s="849">
        <v>2588</v>
      </c>
      <c r="H217" s="849">
        <v>0.66666666666666663</v>
      </c>
      <c r="I217" s="849">
        <v>1294</v>
      </c>
      <c r="J217" s="849">
        <v>3</v>
      </c>
      <c r="K217" s="849">
        <v>3882</v>
      </c>
      <c r="L217" s="849">
        <v>1</v>
      </c>
      <c r="M217" s="849">
        <v>1294</v>
      </c>
      <c r="N217" s="849">
        <v>6</v>
      </c>
      <c r="O217" s="849">
        <v>7782</v>
      </c>
      <c r="P217" s="837">
        <v>2.0046367851622873</v>
      </c>
      <c r="Q217" s="850">
        <v>1297</v>
      </c>
    </row>
    <row r="218" spans="1:17" ht="14.4" customHeight="1" x14ac:dyDescent="0.3">
      <c r="A218" s="831" t="s">
        <v>5051</v>
      </c>
      <c r="B218" s="832" t="s">
        <v>5052</v>
      </c>
      <c r="C218" s="832" t="s">
        <v>3970</v>
      </c>
      <c r="D218" s="832" t="s">
        <v>5121</v>
      </c>
      <c r="E218" s="832" t="s">
        <v>5122</v>
      </c>
      <c r="F218" s="849">
        <v>2</v>
      </c>
      <c r="G218" s="849">
        <v>2356</v>
      </c>
      <c r="H218" s="849">
        <v>0.66666666666666663</v>
      </c>
      <c r="I218" s="849">
        <v>1178</v>
      </c>
      <c r="J218" s="849">
        <v>3</v>
      </c>
      <c r="K218" s="849">
        <v>3534</v>
      </c>
      <c r="L218" s="849">
        <v>1</v>
      </c>
      <c r="M218" s="849">
        <v>1178</v>
      </c>
      <c r="N218" s="849">
        <v>3</v>
      </c>
      <c r="O218" s="849">
        <v>3540</v>
      </c>
      <c r="P218" s="837">
        <v>1.0016977928692699</v>
      </c>
      <c r="Q218" s="850">
        <v>1180</v>
      </c>
    </row>
    <row r="219" spans="1:17" ht="14.4" customHeight="1" x14ac:dyDescent="0.3">
      <c r="A219" s="831" t="s">
        <v>5051</v>
      </c>
      <c r="B219" s="832" t="s">
        <v>5052</v>
      </c>
      <c r="C219" s="832" t="s">
        <v>3970</v>
      </c>
      <c r="D219" s="832" t="s">
        <v>5123</v>
      </c>
      <c r="E219" s="832" t="s">
        <v>5124</v>
      </c>
      <c r="F219" s="849">
        <v>7</v>
      </c>
      <c r="G219" s="849">
        <v>36099</v>
      </c>
      <c r="H219" s="849">
        <v>0.69986428848390847</v>
      </c>
      <c r="I219" s="849">
        <v>5157</v>
      </c>
      <c r="J219" s="849">
        <v>10</v>
      </c>
      <c r="K219" s="849">
        <v>51580</v>
      </c>
      <c r="L219" s="849">
        <v>1</v>
      </c>
      <c r="M219" s="849">
        <v>5158</v>
      </c>
      <c r="N219" s="849">
        <v>8</v>
      </c>
      <c r="O219" s="849">
        <v>41296</v>
      </c>
      <c r="P219" s="837">
        <v>0.8006203955021326</v>
      </c>
      <c r="Q219" s="850">
        <v>5162</v>
      </c>
    </row>
    <row r="220" spans="1:17" ht="14.4" customHeight="1" x14ac:dyDescent="0.3">
      <c r="A220" s="831" t="s">
        <v>5051</v>
      </c>
      <c r="B220" s="832" t="s">
        <v>5052</v>
      </c>
      <c r="C220" s="832" t="s">
        <v>3970</v>
      </c>
      <c r="D220" s="832" t="s">
        <v>5125</v>
      </c>
      <c r="E220" s="832" t="s">
        <v>5126</v>
      </c>
      <c r="F220" s="849"/>
      <c r="G220" s="849"/>
      <c r="H220" s="849"/>
      <c r="I220" s="849"/>
      <c r="J220" s="849">
        <v>1</v>
      </c>
      <c r="K220" s="849">
        <v>7809</v>
      </c>
      <c r="L220" s="849">
        <v>1</v>
      </c>
      <c r="M220" s="849">
        <v>7809</v>
      </c>
      <c r="N220" s="849"/>
      <c r="O220" s="849"/>
      <c r="P220" s="837"/>
      <c r="Q220" s="850"/>
    </row>
    <row r="221" spans="1:17" ht="14.4" customHeight="1" x14ac:dyDescent="0.3">
      <c r="A221" s="831" t="s">
        <v>5051</v>
      </c>
      <c r="B221" s="832" t="s">
        <v>5052</v>
      </c>
      <c r="C221" s="832" t="s">
        <v>3970</v>
      </c>
      <c r="D221" s="832" t="s">
        <v>5127</v>
      </c>
      <c r="E221" s="832" t="s">
        <v>5128</v>
      </c>
      <c r="F221" s="849">
        <v>143</v>
      </c>
      <c r="G221" s="849">
        <v>25311</v>
      </c>
      <c r="H221" s="849">
        <v>1.5289960130482059</v>
      </c>
      <c r="I221" s="849">
        <v>177</v>
      </c>
      <c r="J221" s="849">
        <v>93</v>
      </c>
      <c r="K221" s="849">
        <v>16554</v>
      </c>
      <c r="L221" s="849">
        <v>1</v>
      </c>
      <c r="M221" s="849">
        <v>178</v>
      </c>
      <c r="N221" s="849">
        <v>75</v>
      </c>
      <c r="O221" s="849">
        <v>13425</v>
      </c>
      <c r="P221" s="837">
        <v>0.81098223994200802</v>
      </c>
      <c r="Q221" s="850">
        <v>179</v>
      </c>
    </row>
    <row r="222" spans="1:17" ht="14.4" customHeight="1" x14ac:dyDescent="0.3">
      <c r="A222" s="831" t="s">
        <v>5051</v>
      </c>
      <c r="B222" s="832" t="s">
        <v>5052</v>
      </c>
      <c r="C222" s="832" t="s">
        <v>3970</v>
      </c>
      <c r="D222" s="832" t="s">
        <v>5129</v>
      </c>
      <c r="E222" s="832" t="s">
        <v>5130</v>
      </c>
      <c r="F222" s="849">
        <v>24</v>
      </c>
      <c r="G222" s="849">
        <v>49176</v>
      </c>
      <c r="H222" s="849">
        <v>0.59970731707317071</v>
      </c>
      <c r="I222" s="849">
        <v>2049</v>
      </c>
      <c r="J222" s="849">
        <v>40</v>
      </c>
      <c r="K222" s="849">
        <v>82000</v>
      </c>
      <c r="L222" s="849">
        <v>1</v>
      </c>
      <c r="M222" s="849">
        <v>2050</v>
      </c>
      <c r="N222" s="849">
        <v>24</v>
      </c>
      <c r="O222" s="849">
        <v>49272</v>
      </c>
      <c r="P222" s="837">
        <v>0.60087804878048778</v>
      </c>
      <c r="Q222" s="850">
        <v>2053</v>
      </c>
    </row>
    <row r="223" spans="1:17" ht="14.4" customHeight="1" x14ac:dyDescent="0.3">
      <c r="A223" s="831" t="s">
        <v>5051</v>
      </c>
      <c r="B223" s="832" t="s">
        <v>5052</v>
      </c>
      <c r="C223" s="832" t="s">
        <v>3970</v>
      </c>
      <c r="D223" s="832" t="s">
        <v>5131</v>
      </c>
      <c r="E223" s="832" t="s">
        <v>5132</v>
      </c>
      <c r="F223" s="849">
        <v>3</v>
      </c>
      <c r="G223" s="849">
        <v>8211</v>
      </c>
      <c r="H223" s="849">
        <v>0.6</v>
      </c>
      <c r="I223" s="849">
        <v>2737</v>
      </c>
      <c r="J223" s="849">
        <v>5</v>
      </c>
      <c r="K223" s="849">
        <v>13685</v>
      </c>
      <c r="L223" s="849">
        <v>1</v>
      </c>
      <c r="M223" s="849">
        <v>2737</v>
      </c>
      <c r="N223" s="849">
        <v>6</v>
      </c>
      <c r="O223" s="849">
        <v>16440</v>
      </c>
      <c r="P223" s="837">
        <v>1.2013153087321886</v>
      </c>
      <c r="Q223" s="850">
        <v>2740</v>
      </c>
    </row>
    <row r="224" spans="1:17" ht="14.4" customHeight="1" x14ac:dyDescent="0.3">
      <c r="A224" s="831" t="s">
        <v>5051</v>
      </c>
      <c r="B224" s="832" t="s">
        <v>5052</v>
      </c>
      <c r="C224" s="832" t="s">
        <v>3970</v>
      </c>
      <c r="D224" s="832" t="s">
        <v>5133</v>
      </c>
      <c r="E224" s="832" t="s">
        <v>5134</v>
      </c>
      <c r="F224" s="849">
        <v>1</v>
      </c>
      <c r="G224" s="849">
        <v>5269</v>
      </c>
      <c r="H224" s="849"/>
      <c r="I224" s="849">
        <v>5269</v>
      </c>
      <c r="J224" s="849"/>
      <c r="K224" s="849"/>
      <c r="L224" s="849"/>
      <c r="M224" s="849"/>
      <c r="N224" s="849"/>
      <c r="O224" s="849"/>
      <c r="P224" s="837"/>
      <c r="Q224" s="850"/>
    </row>
    <row r="225" spans="1:17" ht="14.4" customHeight="1" x14ac:dyDescent="0.3">
      <c r="A225" s="831" t="s">
        <v>5051</v>
      </c>
      <c r="B225" s="832" t="s">
        <v>5052</v>
      </c>
      <c r="C225" s="832" t="s">
        <v>3970</v>
      </c>
      <c r="D225" s="832" t="s">
        <v>5135</v>
      </c>
      <c r="E225" s="832" t="s">
        <v>5136</v>
      </c>
      <c r="F225" s="849">
        <v>3</v>
      </c>
      <c r="G225" s="849">
        <v>465</v>
      </c>
      <c r="H225" s="849">
        <v>1</v>
      </c>
      <c r="I225" s="849">
        <v>155</v>
      </c>
      <c r="J225" s="849">
        <v>3</v>
      </c>
      <c r="K225" s="849">
        <v>465</v>
      </c>
      <c r="L225" s="849">
        <v>1</v>
      </c>
      <c r="M225" s="849">
        <v>155</v>
      </c>
      <c r="N225" s="849"/>
      <c r="O225" s="849"/>
      <c r="P225" s="837"/>
      <c r="Q225" s="850"/>
    </row>
    <row r="226" spans="1:17" ht="14.4" customHeight="1" x14ac:dyDescent="0.3">
      <c r="A226" s="831" t="s">
        <v>5051</v>
      </c>
      <c r="B226" s="832" t="s">
        <v>5052</v>
      </c>
      <c r="C226" s="832" t="s">
        <v>3970</v>
      </c>
      <c r="D226" s="832" t="s">
        <v>5137</v>
      </c>
      <c r="E226" s="832" t="s">
        <v>5138</v>
      </c>
      <c r="F226" s="849">
        <v>10</v>
      </c>
      <c r="G226" s="849">
        <v>1990</v>
      </c>
      <c r="H226" s="849">
        <v>2.4874999999999998</v>
      </c>
      <c r="I226" s="849">
        <v>199</v>
      </c>
      <c r="J226" s="849">
        <v>4</v>
      </c>
      <c r="K226" s="849">
        <v>800</v>
      </c>
      <c r="L226" s="849">
        <v>1</v>
      </c>
      <c r="M226" s="849">
        <v>200</v>
      </c>
      <c r="N226" s="849">
        <v>7</v>
      </c>
      <c r="O226" s="849">
        <v>1407</v>
      </c>
      <c r="P226" s="837">
        <v>1.75875</v>
      </c>
      <c r="Q226" s="850">
        <v>201</v>
      </c>
    </row>
    <row r="227" spans="1:17" ht="14.4" customHeight="1" x14ac:dyDescent="0.3">
      <c r="A227" s="831" t="s">
        <v>5051</v>
      </c>
      <c r="B227" s="832" t="s">
        <v>5052</v>
      </c>
      <c r="C227" s="832" t="s">
        <v>3970</v>
      </c>
      <c r="D227" s="832" t="s">
        <v>5139</v>
      </c>
      <c r="E227" s="832" t="s">
        <v>5140</v>
      </c>
      <c r="F227" s="849"/>
      <c r="G227" s="849"/>
      <c r="H227" s="849"/>
      <c r="I227" s="849"/>
      <c r="J227" s="849">
        <v>3</v>
      </c>
      <c r="K227" s="849">
        <v>615</v>
      </c>
      <c r="L227" s="849">
        <v>1</v>
      </c>
      <c r="M227" s="849">
        <v>205</v>
      </c>
      <c r="N227" s="849"/>
      <c r="O227" s="849"/>
      <c r="P227" s="837"/>
      <c r="Q227" s="850"/>
    </row>
    <row r="228" spans="1:17" ht="14.4" customHeight="1" x14ac:dyDescent="0.3">
      <c r="A228" s="831" t="s">
        <v>5051</v>
      </c>
      <c r="B228" s="832" t="s">
        <v>5052</v>
      </c>
      <c r="C228" s="832" t="s">
        <v>3970</v>
      </c>
      <c r="D228" s="832" t="s">
        <v>5141</v>
      </c>
      <c r="E228" s="832" t="s">
        <v>5142</v>
      </c>
      <c r="F228" s="849"/>
      <c r="G228" s="849"/>
      <c r="H228" s="849"/>
      <c r="I228" s="849"/>
      <c r="J228" s="849"/>
      <c r="K228" s="849"/>
      <c r="L228" s="849"/>
      <c r="M228" s="849"/>
      <c r="N228" s="849">
        <v>1</v>
      </c>
      <c r="O228" s="849">
        <v>428</v>
      </c>
      <c r="P228" s="837"/>
      <c r="Q228" s="850">
        <v>428</v>
      </c>
    </row>
    <row r="229" spans="1:17" ht="14.4" customHeight="1" x14ac:dyDescent="0.3">
      <c r="A229" s="831" t="s">
        <v>5051</v>
      </c>
      <c r="B229" s="832" t="s">
        <v>5052</v>
      </c>
      <c r="C229" s="832" t="s">
        <v>3970</v>
      </c>
      <c r="D229" s="832" t="s">
        <v>5143</v>
      </c>
      <c r="E229" s="832" t="s">
        <v>5144</v>
      </c>
      <c r="F229" s="849">
        <v>1</v>
      </c>
      <c r="G229" s="849">
        <v>163</v>
      </c>
      <c r="H229" s="849">
        <v>0.5</v>
      </c>
      <c r="I229" s="849">
        <v>163</v>
      </c>
      <c r="J229" s="849">
        <v>2</v>
      </c>
      <c r="K229" s="849">
        <v>326</v>
      </c>
      <c r="L229" s="849">
        <v>1</v>
      </c>
      <c r="M229" s="849">
        <v>163</v>
      </c>
      <c r="N229" s="849"/>
      <c r="O229" s="849"/>
      <c r="P229" s="837"/>
      <c r="Q229" s="850"/>
    </row>
    <row r="230" spans="1:17" ht="14.4" customHeight="1" x14ac:dyDescent="0.3">
      <c r="A230" s="831" t="s">
        <v>5051</v>
      </c>
      <c r="B230" s="832" t="s">
        <v>5052</v>
      </c>
      <c r="C230" s="832" t="s">
        <v>3970</v>
      </c>
      <c r="D230" s="832" t="s">
        <v>5145</v>
      </c>
      <c r="E230" s="832" t="s">
        <v>5146</v>
      </c>
      <c r="F230" s="849">
        <v>12</v>
      </c>
      <c r="G230" s="849">
        <v>25860</v>
      </c>
      <c r="H230" s="849">
        <v>1.9990723562152133</v>
      </c>
      <c r="I230" s="849">
        <v>2155</v>
      </c>
      <c r="J230" s="849">
        <v>6</v>
      </c>
      <c r="K230" s="849">
        <v>12936</v>
      </c>
      <c r="L230" s="849">
        <v>1</v>
      </c>
      <c r="M230" s="849">
        <v>2156</v>
      </c>
      <c r="N230" s="849">
        <v>1</v>
      </c>
      <c r="O230" s="849">
        <v>2159</v>
      </c>
      <c r="P230" s="837">
        <v>0.16689857761286334</v>
      </c>
      <c r="Q230" s="850">
        <v>2159</v>
      </c>
    </row>
    <row r="231" spans="1:17" ht="14.4" customHeight="1" x14ac:dyDescent="0.3">
      <c r="A231" s="831" t="s">
        <v>5051</v>
      </c>
      <c r="B231" s="832" t="s">
        <v>5052</v>
      </c>
      <c r="C231" s="832" t="s">
        <v>3970</v>
      </c>
      <c r="D231" s="832" t="s">
        <v>5147</v>
      </c>
      <c r="E231" s="832" t="s">
        <v>5116</v>
      </c>
      <c r="F231" s="849"/>
      <c r="G231" s="849"/>
      <c r="H231" s="849"/>
      <c r="I231" s="849"/>
      <c r="J231" s="849">
        <v>2</v>
      </c>
      <c r="K231" s="849">
        <v>3778</v>
      </c>
      <c r="L231" s="849">
        <v>1</v>
      </c>
      <c r="M231" s="849">
        <v>1889</v>
      </c>
      <c r="N231" s="849">
        <v>2</v>
      </c>
      <c r="O231" s="849">
        <v>3784</v>
      </c>
      <c r="P231" s="837">
        <v>1.0015881418740074</v>
      </c>
      <c r="Q231" s="850">
        <v>1892</v>
      </c>
    </row>
    <row r="232" spans="1:17" ht="14.4" customHeight="1" x14ac:dyDescent="0.3">
      <c r="A232" s="831" t="s">
        <v>5051</v>
      </c>
      <c r="B232" s="832" t="s">
        <v>5052</v>
      </c>
      <c r="C232" s="832" t="s">
        <v>3970</v>
      </c>
      <c r="D232" s="832" t="s">
        <v>5148</v>
      </c>
      <c r="E232" s="832" t="s">
        <v>5149</v>
      </c>
      <c r="F232" s="849"/>
      <c r="G232" s="849"/>
      <c r="H232" s="849"/>
      <c r="I232" s="849"/>
      <c r="J232" s="849"/>
      <c r="K232" s="849"/>
      <c r="L232" s="849"/>
      <c r="M232" s="849"/>
      <c r="N232" s="849">
        <v>1</v>
      </c>
      <c r="O232" s="849">
        <v>164</v>
      </c>
      <c r="P232" s="837"/>
      <c r="Q232" s="850">
        <v>164</v>
      </c>
    </row>
    <row r="233" spans="1:17" ht="14.4" customHeight="1" x14ac:dyDescent="0.3">
      <c r="A233" s="831" t="s">
        <v>5051</v>
      </c>
      <c r="B233" s="832" t="s">
        <v>5052</v>
      </c>
      <c r="C233" s="832" t="s">
        <v>3970</v>
      </c>
      <c r="D233" s="832" t="s">
        <v>5150</v>
      </c>
      <c r="E233" s="832" t="s">
        <v>5151</v>
      </c>
      <c r="F233" s="849">
        <v>1</v>
      </c>
      <c r="G233" s="849">
        <v>8460</v>
      </c>
      <c r="H233" s="849">
        <v>0.9997636492554951</v>
      </c>
      <c r="I233" s="849">
        <v>8460</v>
      </c>
      <c r="J233" s="849">
        <v>1</v>
      </c>
      <c r="K233" s="849">
        <v>8462</v>
      </c>
      <c r="L233" s="849">
        <v>1</v>
      </c>
      <c r="M233" s="849">
        <v>8462</v>
      </c>
      <c r="N233" s="849">
        <v>1</v>
      </c>
      <c r="O233" s="849">
        <v>8470</v>
      </c>
      <c r="P233" s="837">
        <v>1.0009454029780194</v>
      </c>
      <c r="Q233" s="850">
        <v>8470</v>
      </c>
    </row>
    <row r="234" spans="1:17" ht="14.4" customHeight="1" x14ac:dyDescent="0.3">
      <c r="A234" s="831" t="s">
        <v>5152</v>
      </c>
      <c r="B234" s="832" t="s">
        <v>5153</v>
      </c>
      <c r="C234" s="832" t="s">
        <v>3970</v>
      </c>
      <c r="D234" s="832" t="s">
        <v>5154</v>
      </c>
      <c r="E234" s="832" t="s">
        <v>5155</v>
      </c>
      <c r="F234" s="849">
        <v>3</v>
      </c>
      <c r="G234" s="849">
        <v>633</v>
      </c>
      <c r="H234" s="849">
        <v>1.4929245283018868</v>
      </c>
      <c r="I234" s="849">
        <v>211</v>
      </c>
      <c r="J234" s="849">
        <v>2</v>
      </c>
      <c r="K234" s="849">
        <v>424</v>
      </c>
      <c r="L234" s="849">
        <v>1</v>
      </c>
      <c r="M234" s="849">
        <v>212</v>
      </c>
      <c r="N234" s="849">
        <v>3</v>
      </c>
      <c r="O234" s="849">
        <v>639</v>
      </c>
      <c r="P234" s="837">
        <v>1.5070754716981132</v>
      </c>
      <c r="Q234" s="850">
        <v>213</v>
      </c>
    </row>
    <row r="235" spans="1:17" ht="14.4" customHeight="1" x14ac:dyDescent="0.3">
      <c r="A235" s="831" t="s">
        <v>5152</v>
      </c>
      <c r="B235" s="832" t="s">
        <v>5153</v>
      </c>
      <c r="C235" s="832" t="s">
        <v>3970</v>
      </c>
      <c r="D235" s="832" t="s">
        <v>5156</v>
      </c>
      <c r="E235" s="832" t="s">
        <v>5157</v>
      </c>
      <c r="F235" s="849">
        <v>27</v>
      </c>
      <c r="G235" s="849">
        <v>8127</v>
      </c>
      <c r="H235" s="849">
        <v>0.48054635761589404</v>
      </c>
      <c r="I235" s="849">
        <v>301</v>
      </c>
      <c r="J235" s="849">
        <v>56</v>
      </c>
      <c r="K235" s="849">
        <v>16912</v>
      </c>
      <c r="L235" s="849">
        <v>1</v>
      </c>
      <c r="M235" s="849">
        <v>302</v>
      </c>
      <c r="N235" s="849">
        <v>62</v>
      </c>
      <c r="O235" s="849">
        <v>18786</v>
      </c>
      <c r="P235" s="837">
        <v>1.1108088930936613</v>
      </c>
      <c r="Q235" s="850">
        <v>303</v>
      </c>
    </row>
    <row r="236" spans="1:17" ht="14.4" customHeight="1" x14ac:dyDescent="0.3">
      <c r="A236" s="831" t="s">
        <v>5152</v>
      </c>
      <c r="B236" s="832" t="s">
        <v>5153</v>
      </c>
      <c r="C236" s="832" t="s">
        <v>3970</v>
      </c>
      <c r="D236" s="832" t="s">
        <v>5158</v>
      </c>
      <c r="E236" s="832" t="s">
        <v>5159</v>
      </c>
      <c r="F236" s="849"/>
      <c r="G236" s="849"/>
      <c r="H236" s="849"/>
      <c r="I236" s="849"/>
      <c r="J236" s="849">
        <v>6</v>
      </c>
      <c r="K236" s="849">
        <v>600</v>
      </c>
      <c r="L236" s="849">
        <v>1</v>
      </c>
      <c r="M236" s="849">
        <v>100</v>
      </c>
      <c r="N236" s="849">
        <v>3</v>
      </c>
      <c r="O236" s="849">
        <v>300</v>
      </c>
      <c r="P236" s="837">
        <v>0.5</v>
      </c>
      <c r="Q236" s="850">
        <v>100</v>
      </c>
    </row>
    <row r="237" spans="1:17" ht="14.4" customHeight="1" x14ac:dyDescent="0.3">
      <c r="A237" s="831" t="s">
        <v>5152</v>
      </c>
      <c r="B237" s="832" t="s">
        <v>5153</v>
      </c>
      <c r="C237" s="832" t="s">
        <v>3970</v>
      </c>
      <c r="D237" s="832" t="s">
        <v>5160</v>
      </c>
      <c r="E237" s="832" t="s">
        <v>5161</v>
      </c>
      <c r="F237" s="849">
        <v>15</v>
      </c>
      <c r="G237" s="849">
        <v>2055</v>
      </c>
      <c r="H237" s="849">
        <v>0.88235294117647056</v>
      </c>
      <c r="I237" s="849">
        <v>137</v>
      </c>
      <c r="J237" s="849">
        <v>17</v>
      </c>
      <c r="K237" s="849">
        <v>2329</v>
      </c>
      <c r="L237" s="849">
        <v>1</v>
      </c>
      <c r="M237" s="849">
        <v>137</v>
      </c>
      <c r="N237" s="849">
        <v>13</v>
      </c>
      <c r="O237" s="849">
        <v>1794</v>
      </c>
      <c r="P237" s="837">
        <v>0.77028767711464152</v>
      </c>
      <c r="Q237" s="850">
        <v>138</v>
      </c>
    </row>
    <row r="238" spans="1:17" ht="14.4" customHeight="1" x14ac:dyDescent="0.3">
      <c r="A238" s="831" t="s">
        <v>5152</v>
      </c>
      <c r="B238" s="832" t="s">
        <v>5153</v>
      </c>
      <c r="C238" s="832" t="s">
        <v>3970</v>
      </c>
      <c r="D238" s="832" t="s">
        <v>5162</v>
      </c>
      <c r="E238" s="832" t="s">
        <v>5163</v>
      </c>
      <c r="F238" s="849"/>
      <c r="G238" s="849"/>
      <c r="H238" s="849"/>
      <c r="I238" s="849"/>
      <c r="J238" s="849">
        <v>1</v>
      </c>
      <c r="K238" s="849">
        <v>640</v>
      </c>
      <c r="L238" s="849">
        <v>1</v>
      </c>
      <c r="M238" s="849">
        <v>640</v>
      </c>
      <c r="N238" s="849"/>
      <c r="O238" s="849"/>
      <c r="P238" s="837"/>
      <c r="Q238" s="850"/>
    </row>
    <row r="239" spans="1:17" ht="14.4" customHeight="1" x14ac:dyDescent="0.3">
      <c r="A239" s="831" t="s">
        <v>5152</v>
      </c>
      <c r="B239" s="832" t="s">
        <v>5153</v>
      </c>
      <c r="C239" s="832" t="s">
        <v>3970</v>
      </c>
      <c r="D239" s="832" t="s">
        <v>5164</v>
      </c>
      <c r="E239" s="832" t="s">
        <v>5165</v>
      </c>
      <c r="F239" s="849">
        <v>1</v>
      </c>
      <c r="G239" s="849">
        <v>173</v>
      </c>
      <c r="H239" s="849">
        <v>0.33141762452107282</v>
      </c>
      <c r="I239" s="849">
        <v>173</v>
      </c>
      <c r="J239" s="849">
        <v>3</v>
      </c>
      <c r="K239" s="849">
        <v>522</v>
      </c>
      <c r="L239" s="849">
        <v>1</v>
      </c>
      <c r="M239" s="849">
        <v>174</v>
      </c>
      <c r="N239" s="849">
        <v>3</v>
      </c>
      <c r="O239" s="849">
        <v>525</v>
      </c>
      <c r="P239" s="837">
        <v>1.0057471264367817</v>
      </c>
      <c r="Q239" s="850">
        <v>175</v>
      </c>
    </row>
    <row r="240" spans="1:17" ht="14.4" customHeight="1" x14ac:dyDescent="0.3">
      <c r="A240" s="831" t="s">
        <v>5152</v>
      </c>
      <c r="B240" s="832" t="s">
        <v>5153</v>
      </c>
      <c r="C240" s="832" t="s">
        <v>3970</v>
      </c>
      <c r="D240" s="832" t="s">
        <v>5166</v>
      </c>
      <c r="E240" s="832" t="s">
        <v>5167</v>
      </c>
      <c r="F240" s="849"/>
      <c r="G240" s="849"/>
      <c r="H240" s="849"/>
      <c r="I240" s="849"/>
      <c r="J240" s="849">
        <v>1</v>
      </c>
      <c r="K240" s="849">
        <v>274</v>
      </c>
      <c r="L240" s="849">
        <v>1</v>
      </c>
      <c r="M240" s="849">
        <v>274</v>
      </c>
      <c r="N240" s="849">
        <v>2</v>
      </c>
      <c r="O240" s="849">
        <v>554</v>
      </c>
      <c r="P240" s="837">
        <v>2.0218978102189782</v>
      </c>
      <c r="Q240" s="850">
        <v>277</v>
      </c>
    </row>
    <row r="241" spans="1:17" ht="14.4" customHeight="1" x14ac:dyDescent="0.3">
      <c r="A241" s="831" t="s">
        <v>5152</v>
      </c>
      <c r="B241" s="832" t="s">
        <v>5153</v>
      </c>
      <c r="C241" s="832" t="s">
        <v>3970</v>
      </c>
      <c r="D241" s="832" t="s">
        <v>5168</v>
      </c>
      <c r="E241" s="832" t="s">
        <v>5169</v>
      </c>
      <c r="F241" s="849">
        <v>1</v>
      </c>
      <c r="G241" s="849">
        <v>142</v>
      </c>
      <c r="H241" s="849">
        <v>1</v>
      </c>
      <c r="I241" s="849">
        <v>142</v>
      </c>
      <c r="J241" s="849">
        <v>1</v>
      </c>
      <c r="K241" s="849">
        <v>142</v>
      </c>
      <c r="L241" s="849">
        <v>1</v>
      </c>
      <c r="M241" s="849">
        <v>142</v>
      </c>
      <c r="N241" s="849">
        <v>2</v>
      </c>
      <c r="O241" s="849">
        <v>282</v>
      </c>
      <c r="P241" s="837">
        <v>1.9859154929577465</v>
      </c>
      <c r="Q241" s="850">
        <v>141</v>
      </c>
    </row>
    <row r="242" spans="1:17" ht="14.4" customHeight="1" x14ac:dyDescent="0.3">
      <c r="A242" s="831" t="s">
        <v>5152</v>
      </c>
      <c r="B242" s="832" t="s">
        <v>5153</v>
      </c>
      <c r="C242" s="832" t="s">
        <v>3970</v>
      </c>
      <c r="D242" s="832" t="s">
        <v>5170</v>
      </c>
      <c r="E242" s="832" t="s">
        <v>5169</v>
      </c>
      <c r="F242" s="849">
        <v>15</v>
      </c>
      <c r="G242" s="849">
        <v>1170</v>
      </c>
      <c r="H242" s="849">
        <v>0.88235294117647056</v>
      </c>
      <c r="I242" s="849">
        <v>78</v>
      </c>
      <c r="J242" s="849">
        <v>17</v>
      </c>
      <c r="K242" s="849">
        <v>1326</v>
      </c>
      <c r="L242" s="849">
        <v>1</v>
      </c>
      <c r="M242" s="849">
        <v>78</v>
      </c>
      <c r="N242" s="849">
        <v>13</v>
      </c>
      <c r="O242" s="849">
        <v>1027</v>
      </c>
      <c r="P242" s="837">
        <v>0.77450980392156865</v>
      </c>
      <c r="Q242" s="850">
        <v>79</v>
      </c>
    </row>
    <row r="243" spans="1:17" ht="14.4" customHeight="1" x14ac:dyDescent="0.3">
      <c r="A243" s="831" t="s">
        <v>5152</v>
      </c>
      <c r="B243" s="832" t="s">
        <v>5153</v>
      </c>
      <c r="C243" s="832" t="s">
        <v>3970</v>
      </c>
      <c r="D243" s="832" t="s">
        <v>5171</v>
      </c>
      <c r="E243" s="832" t="s">
        <v>5172</v>
      </c>
      <c r="F243" s="849">
        <v>1</v>
      </c>
      <c r="G243" s="849">
        <v>314</v>
      </c>
      <c r="H243" s="849">
        <v>1</v>
      </c>
      <c r="I243" s="849">
        <v>314</v>
      </c>
      <c r="J243" s="849">
        <v>1</v>
      </c>
      <c r="K243" s="849">
        <v>314</v>
      </c>
      <c r="L243" s="849">
        <v>1</v>
      </c>
      <c r="M243" s="849">
        <v>314</v>
      </c>
      <c r="N243" s="849">
        <v>2</v>
      </c>
      <c r="O243" s="849">
        <v>632</v>
      </c>
      <c r="P243" s="837">
        <v>2.0127388535031847</v>
      </c>
      <c r="Q243" s="850">
        <v>316</v>
      </c>
    </row>
    <row r="244" spans="1:17" ht="14.4" customHeight="1" x14ac:dyDescent="0.3">
      <c r="A244" s="831" t="s">
        <v>5152</v>
      </c>
      <c r="B244" s="832" t="s">
        <v>5153</v>
      </c>
      <c r="C244" s="832" t="s">
        <v>3970</v>
      </c>
      <c r="D244" s="832" t="s">
        <v>5173</v>
      </c>
      <c r="E244" s="832" t="s">
        <v>5174</v>
      </c>
      <c r="F244" s="849">
        <v>12</v>
      </c>
      <c r="G244" s="849">
        <v>1956</v>
      </c>
      <c r="H244" s="849">
        <v>0.8</v>
      </c>
      <c r="I244" s="849">
        <v>163</v>
      </c>
      <c r="J244" s="849">
        <v>15</v>
      </c>
      <c r="K244" s="849">
        <v>2445</v>
      </c>
      <c r="L244" s="849">
        <v>1</v>
      </c>
      <c r="M244" s="849">
        <v>163</v>
      </c>
      <c r="N244" s="849">
        <v>7</v>
      </c>
      <c r="O244" s="849">
        <v>1155</v>
      </c>
      <c r="P244" s="837">
        <v>0.47239263803680981</v>
      </c>
      <c r="Q244" s="850">
        <v>165</v>
      </c>
    </row>
    <row r="245" spans="1:17" ht="14.4" customHeight="1" x14ac:dyDescent="0.3">
      <c r="A245" s="831" t="s">
        <v>5152</v>
      </c>
      <c r="B245" s="832" t="s">
        <v>5153</v>
      </c>
      <c r="C245" s="832" t="s">
        <v>3970</v>
      </c>
      <c r="D245" s="832" t="s">
        <v>5175</v>
      </c>
      <c r="E245" s="832" t="s">
        <v>5155</v>
      </c>
      <c r="F245" s="849">
        <v>36</v>
      </c>
      <c r="G245" s="849">
        <v>2592</v>
      </c>
      <c r="H245" s="849">
        <v>1</v>
      </c>
      <c r="I245" s="849">
        <v>72</v>
      </c>
      <c r="J245" s="849">
        <v>36</v>
      </c>
      <c r="K245" s="849">
        <v>2592</v>
      </c>
      <c r="L245" s="849">
        <v>1</v>
      </c>
      <c r="M245" s="849">
        <v>72</v>
      </c>
      <c r="N245" s="849">
        <v>35</v>
      </c>
      <c r="O245" s="849">
        <v>2590</v>
      </c>
      <c r="P245" s="837">
        <v>0.99922839506172845</v>
      </c>
      <c r="Q245" s="850">
        <v>74</v>
      </c>
    </row>
    <row r="246" spans="1:17" ht="14.4" customHeight="1" x14ac:dyDescent="0.3">
      <c r="A246" s="831" t="s">
        <v>5152</v>
      </c>
      <c r="B246" s="832" t="s">
        <v>5153</v>
      </c>
      <c r="C246" s="832" t="s">
        <v>3970</v>
      </c>
      <c r="D246" s="832" t="s">
        <v>5176</v>
      </c>
      <c r="E246" s="832" t="s">
        <v>5177</v>
      </c>
      <c r="F246" s="849">
        <v>1</v>
      </c>
      <c r="G246" s="849">
        <v>1211</v>
      </c>
      <c r="H246" s="849">
        <v>0.12489686468646864</v>
      </c>
      <c r="I246" s="849">
        <v>1211</v>
      </c>
      <c r="J246" s="849">
        <v>8</v>
      </c>
      <c r="K246" s="849">
        <v>9696</v>
      </c>
      <c r="L246" s="849">
        <v>1</v>
      </c>
      <c r="M246" s="849">
        <v>1212</v>
      </c>
      <c r="N246" s="849">
        <v>1</v>
      </c>
      <c r="O246" s="849">
        <v>1216</v>
      </c>
      <c r="P246" s="837">
        <v>0.1254125412541254</v>
      </c>
      <c r="Q246" s="850">
        <v>1216</v>
      </c>
    </row>
    <row r="247" spans="1:17" ht="14.4" customHeight="1" x14ac:dyDescent="0.3">
      <c r="A247" s="831" t="s">
        <v>5152</v>
      </c>
      <c r="B247" s="832" t="s">
        <v>5153</v>
      </c>
      <c r="C247" s="832" t="s">
        <v>3970</v>
      </c>
      <c r="D247" s="832" t="s">
        <v>5178</v>
      </c>
      <c r="E247" s="832" t="s">
        <v>5179</v>
      </c>
      <c r="F247" s="849">
        <v>1</v>
      </c>
      <c r="G247" s="849">
        <v>114</v>
      </c>
      <c r="H247" s="849">
        <v>0.33043478260869563</v>
      </c>
      <c r="I247" s="849">
        <v>114</v>
      </c>
      <c r="J247" s="849">
        <v>3</v>
      </c>
      <c r="K247" s="849">
        <v>345</v>
      </c>
      <c r="L247" s="849">
        <v>1</v>
      </c>
      <c r="M247" s="849">
        <v>115</v>
      </c>
      <c r="N247" s="849">
        <v>1</v>
      </c>
      <c r="O247" s="849">
        <v>116</v>
      </c>
      <c r="P247" s="837">
        <v>0.336231884057971</v>
      </c>
      <c r="Q247" s="850">
        <v>116</v>
      </c>
    </row>
    <row r="248" spans="1:17" ht="14.4" customHeight="1" x14ac:dyDescent="0.3">
      <c r="A248" s="831" t="s">
        <v>5152</v>
      </c>
      <c r="B248" s="832" t="s">
        <v>5153</v>
      </c>
      <c r="C248" s="832" t="s">
        <v>3970</v>
      </c>
      <c r="D248" s="832" t="s">
        <v>5180</v>
      </c>
      <c r="E248" s="832" t="s">
        <v>5181</v>
      </c>
      <c r="F248" s="849"/>
      <c r="G248" s="849"/>
      <c r="H248" s="849"/>
      <c r="I248" s="849"/>
      <c r="J248" s="849">
        <v>1</v>
      </c>
      <c r="K248" s="849">
        <v>302</v>
      </c>
      <c r="L248" s="849">
        <v>1</v>
      </c>
      <c r="M248" s="849">
        <v>302</v>
      </c>
      <c r="N248" s="849"/>
      <c r="O248" s="849"/>
      <c r="P248" s="837"/>
      <c r="Q248" s="850"/>
    </row>
    <row r="249" spans="1:17" ht="14.4" customHeight="1" x14ac:dyDescent="0.3">
      <c r="A249" s="831" t="s">
        <v>5182</v>
      </c>
      <c r="B249" s="832" t="s">
        <v>5183</v>
      </c>
      <c r="C249" s="832" t="s">
        <v>3970</v>
      </c>
      <c r="D249" s="832" t="s">
        <v>5184</v>
      </c>
      <c r="E249" s="832" t="s">
        <v>5185</v>
      </c>
      <c r="F249" s="849"/>
      <c r="G249" s="849"/>
      <c r="H249" s="849"/>
      <c r="I249" s="849"/>
      <c r="J249" s="849">
        <v>2</v>
      </c>
      <c r="K249" s="849">
        <v>116</v>
      </c>
      <c r="L249" s="849">
        <v>1</v>
      </c>
      <c r="M249" s="849">
        <v>58</v>
      </c>
      <c r="N249" s="849"/>
      <c r="O249" s="849"/>
      <c r="P249" s="837"/>
      <c r="Q249" s="850"/>
    </row>
    <row r="250" spans="1:17" ht="14.4" customHeight="1" x14ac:dyDescent="0.3">
      <c r="A250" s="831" t="s">
        <v>5182</v>
      </c>
      <c r="B250" s="832" t="s">
        <v>5183</v>
      </c>
      <c r="C250" s="832" t="s">
        <v>3970</v>
      </c>
      <c r="D250" s="832" t="s">
        <v>5186</v>
      </c>
      <c r="E250" s="832" t="s">
        <v>5187</v>
      </c>
      <c r="F250" s="849"/>
      <c r="G250" s="849"/>
      <c r="H250" s="849"/>
      <c r="I250" s="849"/>
      <c r="J250" s="849">
        <v>1</v>
      </c>
      <c r="K250" s="849">
        <v>132</v>
      </c>
      <c r="L250" s="849">
        <v>1</v>
      </c>
      <c r="M250" s="849">
        <v>132</v>
      </c>
      <c r="N250" s="849"/>
      <c r="O250" s="849"/>
      <c r="P250" s="837"/>
      <c r="Q250" s="850"/>
    </row>
    <row r="251" spans="1:17" ht="14.4" customHeight="1" x14ac:dyDescent="0.3">
      <c r="A251" s="831" t="s">
        <v>5182</v>
      </c>
      <c r="B251" s="832" t="s">
        <v>5183</v>
      </c>
      <c r="C251" s="832" t="s">
        <v>3970</v>
      </c>
      <c r="D251" s="832" t="s">
        <v>5188</v>
      </c>
      <c r="E251" s="832" t="s">
        <v>5189</v>
      </c>
      <c r="F251" s="849">
        <v>1</v>
      </c>
      <c r="G251" s="849">
        <v>189</v>
      </c>
      <c r="H251" s="849"/>
      <c r="I251" s="849">
        <v>189</v>
      </c>
      <c r="J251" s="849"/>
      <c r="K251" s="849"/>
      <c r="L251" s="849"/>
      <c r="M251" s="849"/>
      <c r="N251" s="849"/>
      <c r="O251" s="849"/>
      <c r="P251" s="837"/>
      <c r="Q251" s="850"/>
    </row>
    <row r="252" spans="1:17" ht="14.4" customHeight="1" x14ac:dyDescent="0.3">
      <c r="A252" s="831" t="s">
        <v>5182</v>
      </c>
      <c r="B252" s="832" t="s">
        <v>5183</v>
      </c>
      <c r="C252" s="832" t="s">
        <v>3970</v>
      </c>
      <c r="D252" s="832" t="s">
        <v>5190</v>
      </c>
      <c r="E252" s="832" t="s">
        <v>5191</v>
      </c>
      <c r="F252" s="849"/>
      <c r="G252" s="849"/>
      <c r="H252" s="849"/>
      <c r="I252" s="849"/>
      <c r="J252" s="849">
        <v>3</v>
      </c>
      <c r="K252" s="849">
        <v>540</v>
      </c>
      <c r="L252" s="849">
        <v>1</v>
      </c>
      <c r="M252" s="849">
        <v>180</v>
      </c>
      <c r="N252" s="849">
        <v>4</v>
      </c>
      <c r="O252" s="849">
        <v>732</v>
      </c>
      <c r="P252" s="837">
        <v>1.3555555555555556</v>
      </c>
      <c r="Q252" s="850">
        <v>183</v>
      </c>
    </row>
    <row r="253" spans="1:17" ht="14.4" customHeight="1" x14ac:dyDescent="0.3">
      <c r="A253" s="831" t="s">
        <v>5182</v>
      </c>
      <c r="B253" s="832" t="s">
        <v>5183</v>
      </c>
      <c r="C253" s="832" t="s">
        <v>3970</v>
      </c>
      <c r="D253" s="832" t="s">
        <v>5192</v>
      </c>
      <c r="E253" s="832" t="s">
        <v>5193</v>
      </c>
      <c r="F253" s="849"/>
      <c r="G253" s="849"/>
      <c r="H253" s="849"/>
      <c r="I253" s="849"/>
      <c r="J253" s="849">
        <v>2</v>
      </c>
      <c r="K253" s="849">
        <v>674</v>
      </c>
      <c r="L253" s="849">
        <v>1</v>
      </c>
      <c r="M253" s="849">
        <v>337</v>
      </c>
      <c r="N253" s="849">
        <v>5</v>
      </c>
      <c r="O253" s="849">
        <v>1705</v>
      </c>
      <c r="P253" s="837">
        <v>2.529673590504451</v>
      </c>
      <c r="Q253" s="850">
        <v>341</v>
      </c>
    </row>
    <row r="254" spans="1:17" ht="14.4" customHeight="1" x14ac:dyDescent="0.3">
      <c r="A254" s="831" t="s">
        <v>5182</v>
      </c>
      <c r="B254" s="832" t="s">
        <v>5183</v>
      </c>
      <c r="C254" s="832" t="s">
        <v>3970</v>
      </c>
      <c r="D254" s="832" t="s">
        <v>5194</v>
      </c>
      <c r="E254" s="832" t="s">
        <v>5195</v>
      </c>
      <c r="F254" s="849"/>
      <c r="G254" s="849"/>
      <c r="H254" s="849"/>
      <c r="I254" s="849"/>
      <c r="J254" s="849">
        <v>1</v>
      </c>
      <c r="K254" s="849">
        <v>459</v>
      </c>
      <c r="L254" s="849">
        <v>1</v>
      </c>
      <c r="M254" s="849">
        <v>459</v>
      </c>
      <c r="N254" s="849"/>
      <c r="O254" s="849"/>
      <c r="P254" s="837"/>
      <c r="Q254" s="850"/>
    </row>
    <row r="255" spans="1:17" ht="14.4" customHeight="1" x14ac:dyDescent="0.3">
      <c r="A255" s="831" t="s">
        <v>5182</v>
      </c>
      <c r="B255" s="832" t="s">
        <v>5183</v>
      </c>
      <c r="C255" s="832" t="s">
        <v>3970</v>
      </c>
      <c r="D255" s="832" t="s">
        <v>5196</v>
      </c>
      <c r="E255" s="832" t="s">
        <v>5197</v>
      </c>
      <c r="F255" s="849"/>
      <c r="G255" s="849"/>
      <c r="H255" s="849"/>
      <c r="I255" s="849"/>
      <c r="J255" s="849">
        <v>5</v>
      </c>
      <c r="K255" s="849">
        <v>1750</v>
      </c>
      <c r="L255" s="849">
        <v>1</v>
      </c>
      <c r="M255" s="849">
        <v>350</v>
      </c>
      <c r="N255" s="849">
        <v>5</v>
      </c>
      <c r="O255" s="849">
        <v>1755</v>
      </c>
      <c r="P255" s="837">
        <v>1.0028571428571429</v>
      </c>
      <c r="Q255" s="850">
        <v>351</v>
      </c>
    </row>
    <row r="256" spans="1:17" ht="14.4" customHeight="1" x14ac:dyDescent="0.3">
      <c r="A256" s="831" t="s">
        <v>5182</v>
      </c>
      <c r="B256" s="832" t="s">
        <v>5183</v>
      </c>
      <c r="C256" s="832" t="s">
        <v>3970</v>
      </c>
      <c r="D256" s="832" t="s">
        <v>4751</v>
      </c>
      <c r="E256" s="832" t="s">
        <v>4752</v>
      </c>
      <c r="F256" s="849"/>
      <c r="G256" s="849"/>
      <c r="H256" s="849"/>
      <c r="I256" s="849"/>
      <c r="J256" s="849">
        <v>1</v>
      </c>
      <c r="K256" s="849">
        <v>49</v>
      </c>
      <c r="L256" s="849">
        <v>1</v>
      </c>
      <c r="M256" s="849">
        <v>49</v>
      </c>
      <c r="N256" s="849"/>
      <c r="O256" s="849"/>
      <c r="P256" s="837"/>
      <c r="Q256" s="850"/>
    </row>
    <row r="257" spans="1:17" ht="14.4" customHeight="1" x14ac:dyDescent="0.3">
      <c r="A257" s="831" t="s">
        <v>5182</v>
      </c>
      <c r="B257" s="832" t="s">
        <v>5183</v>
      </c>
      <c r="C257" s="832" t="s">
        <v>3970</v>
      </c>
      <c r="D257" s="832" t="s">
        <v>5198</v>
      </c>
      <c r="E257" s="832" t="s">
        <v>5199</v>
      </c>
      <c r="F257" s="849"/>
      <c r="G257" s="849"/>
      <c r="H257" s="849"/>
      <c r="I257" s="849"/>
      <c r="J257" s="849"/>
      <c r="K257" s="849"/>
      <c r="L257" s="849"/>
      <c r="M257" s="849"/>
      <c r="N257" s="849">
        <v>1</v>
      </c>
      <c r="O257" s="849">
        <v>399</v>
      </c>
      <c r="P257" s="837"/>
      <c r="Q257" s="850">
        <v>399</v>
      </c>
    </row>
    <row r="258" spans="1:17" ht="14.4" customHeight="1" x14ac:dyDescent="0.3">
      <c r="A258" s="831" t="s">
        <v>5182</v>
      </c>
      <c r="B258" s="832" t="s">
        <v>5183</v>
      </c>
      <c r="C258" s="832" t="s">
        <v>3970</v>
      </c>
      <c r="D258" s="832" t="s">
        <v>4702</v>
      </c>
      <c r="E258" s="832" t="s">
        <v>4703</v>
      </c>
      <c r="F258" s="849"/>
      <c r="G258" s="849"/>
      <c r="H258" s="849"/>
      <c r="I258" s="849"/>
      <c r="J258" s="849"/>
      <c r="K258" s="849"/>
      <c r="L258" s="849"/>
      <c r="M258" s="849"/>
      <c r="N258" s="849">
        <v>1</v>
      </c>
      <c r="O258" s="849">
        <v>713</v>
      </c>
      <c r="P258" s="837"/>
      <c r="Q258" s="850">
        <v>713</v>
      </c>
    </row>
    <row r="259" spans="1:17" ht="14.4" customHeight="1" x14ac:dyDescent="0.3">
      <c r="A259" s="831" t="s">
        <v>5182</v>
      </c>
      <c r="B259" s="832" t="s">
        <v>5183</v>
      </c>
      <c r="C259" s="832" t="s">
        <v>3970</v>
      </c>
      <c r="D259" s="832" t="s">
        <v>5200</v>
      </c>
      <c r="E259" s="832" t="s">
        <v>5201</v>
      </c>
      <c r="F259" s="849">
        <v>1</v>
      </c>
      <c r="G259" s="849">
        <v>305</v>
      </c>
      <c r="H259" s="849"/>
      <c r="I259" s="849">
        <v>305</v>
      </c>
      <c r="J259" s="849"/>
      <c r="K259" s="849"/>
      <c r="L259" s="849"/>
      <c r="M259" s="849"/>
      <c r="N259" s="849"/>
      <c r="O259" s="849"/>
      <c r="P259" s="837"/>
      <c r="Q259" s="850"/>
    </row>
    <row r="260" spans="1:17" ht="14.4" customHeight="1" x14ac:dyDescent="0.3">
      <c r="A260" s="831" t="s">
        <v>5182</v>
      </c>
      <c r="B260" s="832" t="s">
        <v>5183</v>
      </c>
      <c r="C260" s="832" t="s">
        <v>3970</v>
      </c>
      <c r="D260" s="832" t="s">
        <v>5202</v>
      </c>
      <c r="E260" s="832" t="s">
        <v>5203</v>
      </c>
      <c r="F260" s="849">
        <v>1</v>
      </c>
      <c r="G260" s="849">
        <v>494</v>
      </c>
      <c r="H260" s="849">
        <v>0.24949494949494949</v>
      </c>
      <c r="I260" s="849">
        <v>494</v>
      </c>
      <c r="J260" s="849">
        <v>4</v>
      </c>
      <c r="K260" s="849">
        <v>1980</v>
      </c>
      <c r="L260" s="849">
        <v>1</v>
      </c>
      <c r="M260" s="849">
        <v>495</v>
      </c>
      <c r="N260" s="849">
        <v>9</v>
      </c>
      <c r="O260" s="849">
        <v>4491</v>
      </c>
      <c r="P260" s="837">
        <v>2.2681818181818181</v>
      </c>
      <c r="Q260" s="850">
        <v>499</v>
      </c>
    </row>
    <row r="261" spans="1:17" ht="14.4" customHeight="1" x14ac:dyDescent="0.3">
      <c r="A261" s="831" t="s">
        <v>5182</v>
      </c>
      <c r="B261" s="832" t="s">
        <v>5183</v>
      </c>
      <c r="C261" s="832" t="s">
        <v>3970</v>
      </c>
      <c r="D261" s="832" t="s">
        <v>5204</v>
      </c>
      <c r="E261" s="832" t="s">
        <v>5205</v>
      </c>
      <c r="F261" s="849">
        <v>2</v>
      </c>
      <c r="G261" s="849">
        <v>740</v>
      </c>
      <c r="H261" s="849">
        <v>0.39892183288409705</v>
      </c>
      <c r="I261" s="849">
        <v>370</v>
      </c>
      <c r="J261" s="849">
        <v>5</v>
      </c>
      <c r="K261" s="849">
        <v>1855</v>
      </c>
      <c r="L261" s="849">
        <v>1</v>
      </c>
      <c r="M261" s="849">
        <v>371</v>
      </c>
      <c r="N261" s="849">
        <v>5</v>
      </c>
      <c r="O261" s="849">
        <v>1880</v>
      </c>
      <c r="P261" s="837">
        <v>1.013477088948787</v>
      </c>
      <c r="Q261" s="850">
        <v>376</v>
      </c>
    </row>
    <row r="262" spans="1:17" ht="14.4" customHeight="1" x14ac:dyDescent="0.3">
      <c r="A262" s="831" t="s">
        <v>5182</v>
      </c>
      <c r="B262" s="832" t="s">
        <v>5183</v>
      </c>
      <c r="C262" s="832" t="s">
        <v>3970</v>
      </c>
      <c r="D262" s="832" t="s">
        <v>5206</v>
      </c>
      <c r="E262" s="832" t="s">
        <v>5207</v>
      </c>
      <c r="F262" s="849"/>
      <c r="G262" s="849"/>
      <c r="H262" s="849"/>
      <c r="I262" s="849"/>
      <c r="J262" s="849">
        <v>2</v>
      </c>
      <c r="K262" s="849">
        <v>224</v>
      </c>
      <c r="L262" s="849">
        <v>1</v>
      </c>
      <c r="M262" s="849">
        <v>112</v>
      </c>
      <c r="N262" s="849">
        <v>5</v>
      </c>
      <c r="O262" s="849">
        <v>565</v>
      </c>
      <c r="P262" s="837">
        <v>2.5223214285714284</v>
      </c>
      <c r="Q262" s="850">
        <v>113</v>
      </c>
    </row>
    <row r="263" spans="1:17" ht="14.4" customHeight="1" x14ac:dyDescent="0.3">
      <c r="A263" s="831" t="s">
        <v>5182</v>
      </c>
      <c r="B263" s="832" t="s">
        <v>5183</v>
      </c>
      <c r="C263" s="832" t="s">
        <v>3970</v>
      </c>
      <c r="D263" s="832" t="s">
        <v>5208</v>
      </c>
      <c r="E263" s="832" t="s">
        <v>5209</v>
      </c>
      <c r="F263" s="849"/>
      <c r="G263" s="849"/>
      <c r="H263" s="849"/>
      <c r="I263" s="849"/>
      <c r="J263" s="849">
        <v>4</v>
      </c>
      <c r="K263" s="849">
        <v>1832</v>
      </c>
      <c r="L263" s="849">
        <v>1</v>
      </c>
      <c r="M263" s="849">
        <v>458</v>
      </c>
      <c r="N263" s="849">
        <v>8</v>
      </c>
      <c r="O263" s="849">
        <v>3704</v>
      </c>
      <c r="P263" s="837">
        <v>2.0218340611353711</v>
      </c>
      <c r="Q263" s="850">
        <v>463</v>
      </c>
    </row>
    <row r="264" spans="1:17" ht="14.4" customHeight="1" x14ac:dyDescent="0.3">
      <c r="A264" s="831" t="s">
        <v>5182</v>
      </c>
      <c r="B264" s="832" t="s">
        <v>5183</v>
      </c>
      <c r="C264" s="832" t="s">
        <v>3970</v>
      </c>
      <c r="D264" s="832" t="s">
        <v>5210</v>
      </c>
      <c r="E264" s="832" t="s">
        <v>5211</v>
      </c>
      <c r="F264" s="849">
        <v>8</v>
      </c>
      <c r="G264" s="849">
        <v>464</v>
      </c>
      <c r="H264" s="849">
        <v>4</v>
      </c>
      <c r="I264" s="849">
        <v>58</v>
      </c>
      <c r="J264" s="849">
        <v>2</v>
      </c>
      <c r="K264" s="849">
        <v>116</v>
      </c>
      <c r="L264" s="849">
        <v>1</v>
      </c>
      <c r="M264" s="849">
        <v>58</v>
      </c>
      <c r="N264" s="849">
        <v>12</v>
      </c>
      <c r="O264" s="849">
        <v>708</v>
      </c>
      <c r="P264" s="837">
        <v>6.1034482758620694</v>
      </c>
      <c r="Q264" s="850">
        <v>59</v>
      </c>
    </row>
    <row r="265" spans="1:17" ht="14.4" customHeight="1" x14ac:dyDescent="0.3">
      <c r="A265" s="831" t="s">
        <v>5182</v>
      </c>
      <c r="B265" s="832" t="s">
        <v>5183</v>
      </c>
      <c r="C265" s="832" t="s">
        <v>3970</v>
      </c>
      <c r="D265" s="832" t="s">
        <v>5212</v>
      </c>
      <c r="E265" s="832" t="s">
        <v>5213</v>
      </c>
      <c r="F265" s="849">
        <v>8</v>
      </c>
      <c r="G265" s="849">
        <v>1408</v>
      </c>
      <c r="H265" s="849">
        <v>0.5714285714285714</v>
      </c>
      <c r="I265" s="849">
        <v>176</v>
      </c>
      <c r="J265" s="849">
        <v>14</v>
      </c>
      <c r="K265" s="849">
        <v>2464</v>
      </c>
      <c r="L265" s="849">
        <v>1</v>
      </c>
      <c r="M265" s="849">
        <v>176</v>
      </c>
      <c r="N265" s="849">
        <v>4</v>
      </c>
      <c r="O265" s="849">
        <v>716</v>
      </c>
      <c r="P265" s="837">
        <v>0.29058441558441561</v>
      </c>
      <c r="Q265" s="850">
        <v>179</v>
      </c>
    </row>
    <row r="266" spans="1:17" ht="14.4" customHeight="1" x14ac:dyDescent="0.3">
      <c r="A266" s="831" t="s">
        <v>5182</v>
      </c>
      <c r="B266" s="832" t="s">
        <v>5183</v>
      </c>
      <c r="C266" s="832" t="s">
        <v>3970</v>
      </c>
      <c r="D266" s="832" t="s">
        <v>4706</v>
      </c>
      <c r="E266" s="832" t="s">
        <v>4707</v>
      </c>
      <c r="F266" s="849"/>
      <c r="G266" s="849"/>
      <c r="H266" s="849"/>
      <c r="I266" s="849"/>
      <c r="J266" s="849">
        <v>12</v>
      </c>
      <c r="K266" s="849">
        <v>1032</v>
      </c>
      <c r="L266" s="849">
        <v>1</v>
      </c>
      <c r="M266" s="849">
        <v>86</v>
      </c>
      <c r="N266" s="849">
        <v>2</v>
      </c>
      <c r="O266" s="849">
        <v>174</v>
      </c>
      <c r="P266" s="837">
        <v>0.16860465116279069</v>
      </c>
      <c r="Q266" s="850">
        <v>87</v>
      </c>
    </row>
    <row r="267" spans="1:17" ht="14.4" customHeight="1" x14ac:dyDescent="0.3">
      <c r="A267" s="831" t="s">
        <v>5182</v>
      </c>
      <c r="B267" s="832" t="s">
        <v>5183</v>
      </c>
      <c r="C267" s="832" t="s">
        <v>3970</v>
      </c>
      <c r="D267" s="832" t="s">
        <v>5214</v>
      </c>
      <c r="E267" s="832" t="s">
        <v>5215</v>
      </c>
      <c r="F267" s="849">
        <v>1</v>
      </c>
      <c r="G267" s="849">
        <v>170</v>
      </c>
      <c r="H267" s="849">
        <v>1</v>
      </c>
      <c r="I267" s="849">
        <v>170</v>
      </c>
      <c r="J267" s="849">
        <v>1</v>
      </c>
      <c r="K267" s="849">
        <v>170</v>
      </c>
      <c r="L267" s="849">
        <v>1</v>
      </c>
      <c r="M267" s="849">
        <v>170</v>
      </c>
      <c r="N267" s="849"/>
      <c r="O267" s="849"/>
      <c r="P267" s="837"/>
      <c r="Q267" s="850"/>
    </row>
    <row r="268" spans="1:17" ht="14.4" customHeight="1" x14ac:dyDescent="0.3">
      <c r="A268" s="831" t="s">
        <v>5182</v>
      </c>
      <c r="B268" s="832" t="s">
        <v>5183</v>
      </c>
      <c r="C268" s="832" t="s">
        <v>3970</v>
      </c>
      <c r="D268" s="832" t="s">
        <v>4710</v>
      </c>
      <c r="E268" s="832" t="s">
        <v>4711</v>
      </c>
      <c r="F268" s="849"/>
      <c r="G268" s="849"/>
      <c r="H268" s="849"/>
      <c r="I268" s="849"/>
      <c r="J268" s="849">
        <v>1</v>
      </c>
      <c r="K268" s="849">
        <v>177</v>
      </c>
      <c r="L268" s="849">
        <v>1</v>
      </c>
      <c r="M268" s="849">
        <v>177</v>
      </c>
      <c r="N268" s="849"/>
      <c r="O268" s="849"/>
      <c r="P268" s="837"/>
      <c r="Q268" s="850"/>
    </row>
    <row r="269" spans="1:17" ht="14.4" customHeight="1" x14ac:dyDescent="0.3">
      <c r="A269" s="831" t="s">
        <v>5182</v>
      </c>
      <c r="B269" s="832" t="s">
        <v>5183</v>
      </c>
      <c r="C269" s="832" t="s">
        <v>3970</v>
      </c>
      <c r="D269" s="832" t="s">
        <v>5216</v>
      </c>
      <c r="E269" s="832" t="s">
        <v>5217</v>
      </c>
      <c r="F269" s="849"/>
      <c r="G269" s="849"/>
      <c r="H269" s="849"/>
      <c r="I269" s="849"/>
      <c r="J269" s="849">
        <v>2</v>
      </c>
      <c r="K269" s="849">
        <v>528</v>
      </c>
      <c r="L269" s="849">
        <v>1</v>
      </c>
      <c r="M269" s="849">
        <v>264</v>
      </c>
      <c r="N269" s="849">
        <v>1</v>
      </c>
      <c r="O269" s="849">
        <v>267</v>
      </c>
      <c r="P269" s="837">
        <v>0.50568181818181823</v>
      </c>
      <c r="Q269" s="850">
        <v>267</v>
      </c>
    </row>
    <row r="270" spans="1:17" ht="14.4" customHeight="1" x14ac:dyDescent="0.3">
      <c r="A270" s="831" t="s">
        <v>5182</v>
      </c>
      <c r="B270" s="832" t="s">
        <v>5183</v>
      </c>
      <c r="C270" s="832" t="s">
        <v>3970</v>
      </c>
      <c r="D270" s="832" t="s">
        <v>5218</v>
      </c>
      <c r="E270" s="832" t="s">
        <v>5219</v>
      </c>
      <c r="F270" s="849"/>
      <c r="G270" s="849"/>
      <c r="H270" s="849"/>
      <c r="I270" s="849"/>
      <c r="J270" s="849">
        <v>1</v>
      </c>
      <c r="K270" s="849">
        <v>2134</v>
      </c>
      <c r="L270" s="849">
        <v>1</v>
      </c>
      <c r="M270" s="849">
        <v>2134</v>
      </c>
      <c r="N270" s="849"/>
      <c r="O270" s="849"/>
      <c r="P270" s="837"/>
      <c r="Q270" s="850"/>
    </row>
    <row r="271" spans="1:17" ht="14.4" customHeight="1" x14ac:dyDescent="0.3">
      <c r="A271" s="831" t="s">
        <v>5182</v>
      </c>
      <c r="B271" s="832" t="s">
        <v>5183</v>
      </c>
      <c r="C271" s="832" t="s">
        <v>3970</v>
      </c>
      <c r="D271" s="832" t="s">
        <v>5220</v>
      </c>
      <c r="E271" s="832" t="s">
        <v>5221</v>
      </c>
      <c r="F271" s="849"/>
      <c r="G271" s="849"/>
      <c r="H271" s="849"/>
      <c r="I271" s="849"/>
      <c r="J271" s="849">
        <v>1</v>
      </c>
      <c r="K271" s="849">
        <v>108</v>
      </c>
      <c r="L271" s="849">
        <v>1</v>
      </c>
      <c r="M271" s="849">
        <v>108</v>
      </c>
      <c r="N271" s="849"/>
      <c r="O271" s="849"/>
      <c r="P271" s="837"/>
      <c r="Q271" s="850"/>
    </row>
    <row r="272" spans="1:17" ht="14.4" customHeight="1" x14ac:dyDescent="0.3">
      <c r="A272" s="831" t="s">
        <v>5222</v>
      </c>
      <c r="B272" s="832" t="s">
        <v>5223</v>
      </c>
      <c r="C272" s="832" t="s">
        <v>3970</v>
      </c>
      <c r="D272" s="832" t="s">
        <v>5224</v>
      </c>
      <c r="E272" s="832" t="s">
        <v>5225</v>
      </c>
      <c r="F272" s="849">
        <v>214</v>
      </c>
      <c r="G272" s="849">
        <v>37022</v>
      </c>
      <c r="H272" s="849">
        <v>0.92508745627186406</v>
      </c>
      <c r="I272" s="849">
        <v>173</v>
      </c>
      <c r="J272" s="849">
        <v>230</v>
      </c>
      <c r="K272" s="849">
        <v>40020</v>
      </c>
      <c r="L272" s="849">
        <v>1</v>
      </c>
      <c r="M272" s="849">
        <v>174</v>
      </c>
      <c r="N272" s="849">
        <v>126</v>
      </c>
      <c r="O272" s="849">
        <v>22050</v>
      </c>
      <c r="P272" s="837">
        <v>0.55097451274362819</v>
      </c>
      <c r="Q272" s="850">
        <v>175</v>
      </c>
    </row>
    <row r="273" spans="1:17" ht="14.4" customHeight="1" x14ac:dyDescent="0.3">
      <c r="A273" s="831" t="s">
        <v>5222</v>
      </c>
      <c r="B273" s="832" t="s">
        <v>5223</v>
      </c>
      <c r="C273" s="832" t="s">
        <v>3970</v>
      </c>
      <c r="D273" s="832" t="s">
        <v>5226</v>
      </c>
      <c r="E273" s="832" t="s">
        <v>5227</v>
      </c>
      <c r="F273" s="849">
        <v>1</v>
      </c>
      <c r="G273" s="849">
        <v>1070</v>
      </c>
      <c r="H273" s="849"/>
      <c r="I273" s="849">
        <v>1070</v>
      </c>
      <c r="J273" s="849"/>
      <c r="K273" s="849"/>
      <c r="L273" s="849"/>
      <c r="M273" s="849"/>
      <c r="N273" s="849"/>
      <c r="O273" s="849"/>
      <c r="P273" s="837"/>
      <c r="Q273" s="850"/>
    </row>
    <row r="274" spans="1:17" ht="14.4" customHeight="1" x14ac:dyDescent="0.3">
      <c r="A274" s="831" t="s">
        <v>5222</v>
      </c>
      <c r="B274" s="832" t="s">
        <v>5223</v>
      </c>
      <c r="C274" s="832" t="s">
        <v>3970</v>
      </c>
      <c r="D274" s="832" t="s">
        <v>5228</v>
      </c>
      <c r="E274" s="832" t="s">
        <v>5229</v>
      </c>
      <c r="F274" s="849">
        <v>137</v>
      </c>
      <c r="G274" s="849">
        <v>6302</v>
      </c>
      <c r="H274" s="849">
        <v>1.191304347826087</v>
      </c>
      <c r="I274" s="849">
        <v>46</v>
      </c>
      <c r="J274" s="849">
        <v>115</v>
      </c>
      <c r="K274" s="849">
        <v>5290</v>
      </c>
      <c r="L274" s="849">
        <v>1</v>
      </c>
      <c r="M274" s="849">
        <v>46</v>
      </c>
      <c r="N274" s="849">
        <v>83</v>
      </c>
      <c r="O274" s="849">
        <v>3901</v>
      </c>
      <c r="P274" s="837">
        <v>0.73742911153119095</v>
      </c>
      <c r="Q274" s="850">
        <v>47</v>
      </c>
    </row>
    <row r="275" spans="1:17" ht="14.4" customHeight="1" x14ac:dyDescent="0.3">
      <c r="A275" s="831" t="s">
        <v>5222</v>
      </c>
      <c r="B275" s="832" t="s">
        <v>5223</v>
      </c>
      <c r="C275" s="832" t="s">
        <v>3970</v>
      </c>
      <c r="D275" s="832" t="s">
        <v>5230</v>
      </c>
      <c r="E275" s="832" t="s">
        <v>5231</v>
      </c>
      <c r="F275" s="849">
        <v>12</v>
      </c>
      <c r="G275" s="849">
        <v>4164</v>
      </c>
      <c r="H275" s="849">
        <v>1</v>
      </c>
      <c r="I275" s="849">
        <v>347</v>
      </c>
      <c r="J275" s="849">
        <v>12</v>
      </c>
      <c r="K275" s="849">
        <v>4164</v>
      </c>
      <c r="L275" s="849">
        <v>1</v>
      </c>
      <c r="M275" s="849">
        <v>347</v>
      </c>
      <c r="N275" s="849">
        <v>28</v>
      </c>
      <c r="O275" s="849">
        <v>9744</v>
      </c>
      <c r="P275" s="837">
        <v>2.3400576368876083</v>
      </c>
      <c r="Q275" s="850">
        <v>348</v>
      </c>
    </row>
    <row r="276" spans="1:17" ht="14.4" customHeight="1" x14ac:dyDescent="0.3">
      <c r="A276" s="831" t="s">
        <v>5222</v>
      </c>
      <c r="B276" s="832" t="s">
        <v>5223</v>
      </c>
      <c r="C276" s="832" t="s">
        <v>3970</v>
      </c>
      <c r="D276" s="832" t="s">
        <v>5232</v>
      </c>
      <c r="E276" s="832" t="s">
        <v>5233</v>
      </c>
      <c r="F276" s="849">
        <v>2</v>
      </c>
      <c r="G276" s="849">
        <v>102</v>
      </c>
      <c r="H276" s="849"/>
      <c r="I276" s="849">
        <v>51</v>
      </c>
      <c r="J276" s="849"/>
      <c r="K276" s="849"/>
      <c r="L276" s="849"/>
      <c r="M276" s="849"/>
      <c r="N276" s="849">
        <v>10</v>
      </c>
      <c r="O276" s="849">
        <v>510</v>
      </c>
      <c r="P276" s="837"/>
      <c r="Q276" s="850">
        <v>51</v>
      </c>
    </row>
    <row r="277" spans="1:17" ht="14.4" customHeight="1" x14ac:dyDescent="0.3">
      <c r="A277" s="831" t="s">
        <v>5222</v>
      </c>
      <c r="B277" s="832" t="s">
        <v>5223</v>
      </c>
      <c r="C277" s="832" t="s">
        <v>3970</v>
      </c>
      <c r="D277" s="832" t="s">
        <v>5234</v>
      </c>
      <c r="E277" s="832" t="s">
        <v>5235</v>
      </c>
      <c r="F277" s="849">
        <v>28</v>
      </c>
      <c r="G277" s="849">
        <v>10556</v>
      </c>
      <c r="H277" s="849">
        <v>0.62222222222222223</v>
      </c>
      <c r="I277" s="849">
        <v>377</v>
      </c>
      <c r="J277" s="849">
        <v>45</v>
      </c>
      <c r="K277" s="849">
        <v>16965</v>
      </c>
      <c r="L277" s="849">
        <v>1</v>
      </c>
      <c r="M277" s="849">
        <v>377</v>
      </c>
      <c r="N277" s="849">
        <v>41</v>
      </c>
      <c r="O277" s="849">
        <v>15498</v>
      </c>
      <c r="P277" s="837">
        <v>0.91352785145888593</v>
      </c>
      <c r="Q277" s="850">
        <v>378</v>
      </c>
    </row>
    <row r="278" spans="1:17" ht="14.4" customHeight="1" x14ac:dyDescent="0.3">
      <c r="A278" s="831" t="s">
        <v>5222</v>
      </c>
      <c r="B278" s="832" t="s">
        <v>5223</v>
      </c>
      <c r="C278" s="832" t="s">
        <v>3970</v>
      </c>
      <c r="D278" s="832" t="s">
        <v>5236</v>
      </c>
      <c r="E278" s="832" t="s">
        <v>5237</v>
      </c>
      <c r="F278" s="849">
        <v>67</v>
      </c>
      <c r="G278" s="849">
        <v>35108</v>
      </c>
      <c r="H278" s="849">
        <v>0.61467889908256879</v>
      </c>
      <c r="I278" s="849">
        <v>524</v>
      </c>
      <c r="J278" s="849">
        <v>109</v>
      </c>
      <c r="K278" s="849">
        <v>57116</v>
      </c>
      <c r="L278" s="849">
        <v>1</v>
      </c>
      <c r="M278" s="849">
        <v>524</v>
      </c>
      <c r="N278" s="849">
        <v>34</v>
      </c>
      <c r="O278" s="849">
        <v>17850</v>
      </c>
      <c r="P278" s="837">
        <v>0.31252188528608443</v>
      </c>
      <c r="Q278" s="850">
        <v>525</v>
      </c>
    </row>
    <row r="279" spans="1:17" ht="14.4" customHeight="1" x14ac:dyDescent="0.3">
      <c r="A279" s="831" t="s">
        <v>5222</v>
      </c>
      <c r="B279" s="832" t="s">
        <v>5223</v>
      </c>
      <c r="C279" s="832" t="s">
        <v>3970</v>
      </c>
      <c r="D279" s="832" t="s">
        <v>5238</v>
      </c>
      <c r="E279" s="832" t="s">
        <v>5239</v>
      </c>
      <c r="F279" s="849">
        <v>1</v>
      </c>
      <c r="G279" s="849">
        <v>57</v>
      </c>
      <c r="H279" s="849"/>
      <c r="I279" s="849">
        <v>57</v>
      </c>
      <c r="J279" s="849"/>
      <c r="K279" s="849"/>
      <c r="L279" s="849"/>
      <c r="M279" s="849"/>
      <c r="N279" s="849">
        <v>3</v>
      </c>
      <c r="O279" s="849">
        <v>174</v>
      </c>
      <c r="P279" s="837"/>
      <c r="Q279" s="850">
        <v>58</v>
      </c>
    </row>
    <row r="280" spans="1:17" ht="14.4" customHeight="1" x14ac:dyDescent="0.3">
      <c r="A280" s="831" t="s">
        <v>5222</v>
      </c>
      <c r="B280" s="832" t="s">
        <v>5223</v>
      </c>
      <c r="C280" s="832" t="s">
        <v>3970</v>
      </c>
      <c r="D280" s="832" t="s">
        <v>5240</v>
      </c>
      <c r="E280" s="832" t="s">
        <v>5241</v>
      </c>
      <c r="F280" s="849">
        <v>2</v>
      </c>
      <c r="G280" s="849">
        <v>448</v>
      </c>
      <c r="H280" s="849">
        <v>0.99555555555555553</v>
      </c>
      <c r="I280" s="849">
        <v>224</v>
      </c>
      <c r="J280" s="849">
        <v>2</v>
      </c>
      <c r="K280" s="849">
        <v>450</v>
      </c>
      <c r="L280" s="849">
        <v>1</v>
      </c>
      <c r="M280" s="849">
        <v>225</v>
      </c>
      <c r="N280" s="849">
        <v>2</v>
      </c>
      <c r="O280" s="849">
        <v>452</v>
      </c>
      <c r="P280" s="837">
        <v>1.0044444444444445</v>
      </c>
      <c r="Q280" s="850">
        <v>226</v>
      </c>
    </row>
    <row r="281" spans="1:17" ht="14.4" customHeight="1" x14ac:dyDescent="0.3">
      <c r="A281" s="831" t="s">
        <v>5222</v>
      </c>
      <c r="B281" s="832" t="s">
        <v>5223</v>
      </c>
      <c r="C281" s="832" t="s">
        <v>3970</v>
      </c>
      <c r="D281" s="832" t="s">
        <v>5242</v>
      </c>
      <c r="E281" s="832" t="s">
        <v>5243</v>
      </c>
      <c r="F281" s="849">
        <v>2</v>
      </c>
      <c r="G281" s="849">
        <v>1106</v>
      </c>
      <c r="H281" s="849">
        <v>0.99819494584837543</v>
      </c>
      <c r="I281" s="849">
        <v>553</v>
      </c>
      <c r="J281" s="849">
        <v>2</v>
      </c>
      <c r="K281" s="849">
        <v>1108</v>
      </c>
      <c r="L281" s="849">
        <v>1</v>
      </c>
      <c r="M281" s="849">
        <v>554</v>
      </c>
      <c r="N281" s="849">
        <v>2</v>
      </c>
      <c r="O281" s="849">
        <v>1110</v>
      </c>
      <c r="P281" s="837">
        <v>1.0018050541516246</v>
      </c>
      <c r="Q281" s="850">
        <v>555</v>
      </c>
    </row>
    <row r="282" spans="1:17" ht="14.4" customHeight="1" x14ac:dyDescent="0.3">
      <c r="A282" s="831" t="s">
        <v>5222</v>
      </c>
      <c r="B282" s="832" t="s">
        <v>5223</v>
      </c>
      <c r="C282" s="832" t="s">
        <v>3970</v>
      </c>
      <c r="D282" s="832" t="s">
        <v>5244</v>
      </c>
      <c r="E282" s="832" t="s">
        <v>5245</v>
      </c>
      <c r="F282" s="849"/>
      <c r="G282" s="849"/>
      <c r="H282" s="849"/>
      <c r="I282" s="849"/>
      <c r="J282" s="849">
        <v>1</v>
      </c>
      <c r="K282" s="849">
        <v>214</v>
      </c>
      <c r="L282" s="849">
        <v>1</v>
      </c>
      <c r="M282" s="849">
        <v>214</v>
      </c>
      <c r="N282" s="849"/>
      <c r="O282" s="849"/>
      <c r="P282" s="837"/>
      <c r="Q282" s="850"/>
    </row>
    <row r="283" spans="1:17" ht="14.4" customHeight="1" x14ac:dyDescent="0.3">
      <c r="A283" s="831" t="s">
        <v>5222</v>
      </c>
      <c r="B283" s="832" t="s">
        <v>5223</v>
      </c>
      <c r="C283" s="832" t="s">
        <v>3970</v>
      </c>
      <c r="D283" s="832" t="s">
        <v>5246</v>
      </c>
      <c r="E283" s="832" t="s">
        <v>5247</v>
      </c>
      <c r="F283" s="849">
        <v>2</v>
      </c>
      <c r="G283" s="849">
        <v>282</v>
      </c>
      <c r="H283" s="849"/>
      <c r="I283" s="849">
        <v>141</v>
      </c>
      <c r="J283" s="849"/>
      <c r="K283" s="849"/>
      <c r="L283" s="849"/>
      <c r="M283" s="849"/>
      <c r="N283" s="849"/>
      <c r="O283" s="849"/>
      <c r="P283" s="837"/>
      <c r="Q283" s="850"/>
    </row>
    <row r="284" spans="1:17" ht="14.4" customHeight="1" x14ac:dyDescent="0.3">
      <c r="A284" s="831" t="s">
        <v>5222</v>
      </c>
      <c r="B284" s="832" t="s">
        <v>5223</v>
      </c>
      <c r="C284" s="832" t="s">
        <v>3970</v>
      </c>
      <c r="D284" s="832" t="s">
        <v>5248</v>
      </c>
      <c r="E284" s="832" t="s">
        <v>5249</v>
      </c>
      <c r="F284" s="849"/>
      <c r="G284" s="849"/>
      <c r="H284" s="849"/>
      <c r="I284" s="849"/>
      <c r="J284" s="849">
        <v>1</v>
      </c>
      <c r="K284" s="849">
        <v>143</v>
      </c>
      <c r="L284" s="849">
        <v>1</v>
      </c>
      <c r="M284" s="849">
        <v>143</v>
      </c>
      <c r="N284" s="849">
        <v>1</v>
      </c>
      <c r="O284" s="849">
        <v>144</v>
      </c>
      <c r="P284" s="837">
        <v>1.0069930069930071</v>
      </c>
      <c r="Q284" s="850">
        <v>144</v>
      </c>
    </row>
    <row r="285" spans="1:17" ht="14.4" customHeight="1" x14ac:dyDescent="0.3">
      <c r="A285" s="831" t="s">
        <v>5222</v>
      </c>
      <c r="B285" s="832" t="s">
        <v>5223</v>
      </c>
      <c r="C285" s="832" t="s">
        <v>3970</v>
      </c>
      <c r="D285" s="832" t="s">
        <v>5250</v>
      </c>
      <c r="E285" s="832" t="s">
        <v>5251</v>
      </c>
      <c r="F285" s="849">
        <v>6</v>
      </c>
      <c r="G285" s="849">
        <v>390</v>
      </c>
      <c r="H285" s="849">
        <v>6</v>
      </c>
      <c r="I285" s="849">
        <v>65</v>
      </c>
      <c r="J285" s="849">
        <v>1</v>
      </c>
      <c r="K285" s="849">
        <v>65</v>
      </c>
      <c r="L285" s="849">
        <v>1</v>
      </c>
      <c r="M285" s="849">
        <v>65</v>
      </c>
      <c r="N285" s="849">
        <v>3</v>
      </c>
      <c r="O285" s="849">
        <v>198</v>
      </c>
      <c r="P285" s="837">
        <v>3.046153846153846</v>
      </c>
      <c r="Q285" s="850">
        <v>66</v>
      </c>
    </row>
    <row r="286" spans="1:17" ht="14.4" customHeight="1" x14ac:dyDescent="0.3">
      <c r="A286" s="831" t="s">
        <v>5222</v>
      </c>
      <c r="B286" s="832" t="s">
        <v>5223</v>
      </c>
      <c r="C286" s="832" t="s">
        <v>3970</v>
      </c>
      <c r="D286" s="832" t="s">
        <v>5252</v>
      </c>
      <c r="E286" s="832" t="s">
        <v>5253</v>
      </c>
      <c r="F286" s="849">
        <v>443</v>
      </c>
      <c r="G286" s="849">
        <v>60248</v>
      </c>
      <c r="H286" s="849">
        <v>0.82818535472253152</v>
      </c>
      <c r="I286" s="849">
        <v>136</v>
      </c>
      <c r="J286" s="849">
        <v>531</v>
      </c>
      <c r="K286" s="849">
        <v>72747</v>
      </c>
      <c r="L286" s="849">
        <v>1</v>
      </c>
      <c r="M286" s="849">
        <v>137</v>
      </c>
      <c r="N286" s="849">
        <v>263</v>
      </c>
      <c r="O286" s="849">
        <v>36294</v>
      </c>
      <c r="P286" s="837">
        <v>0.49890717142974966</v>
      </c>
      <c r="Q286" s="850">
        <v>138</v>
      </c>
    </row>
    <row r="287" spans="1:17" ht="14.4" customHeight="1" x14ac:dyDescent="0.3">
      <c r="A287" s="831" t="s">
        <v>5222</v>
      </c>
      <c r="B287" s="832" t="s">
        <v>5223</v>
      </c>
      <c r="C287" s="832" t="s">
        <v>3970</v>
      </c>
      <c r="D287" s="832" t="s">
        <v>5254</v>
      </c>
      <c r="E287" s="832" t="s">
        <v>5255</v>
      </c>
      <c r="F287" s="849">
        <v>111</v>
      </c>
      <c r="G287" s="849">
        <v>10101</v>
      </c>
      <c r="H287" s="849">
        <v>0.87401574803149606</v>
      </c>
      <c r="I287" s="849">
        <v>91</v>
      </c>
      <c r="J287" s="849">
        <v>127</v>
      </c>
      <c r="K287" s="849">
        <v>11557</v>
      </c>
      <c r="L287" s="849">
        <v>1</v>
      </c>
      <c r="M287" s="849">
        <v>91</v>
      </c>
      <c r="N287" s="849">
        <v>62</v>
      </c>
      <c r="O287" s="849">
        <v>5704</v>
      </c>
      <c r="P287" s="837">
        <v>0.49355369040408409</v>
      </c>
      <c r="Q287" s="850">
        <v>92</v>
      </c>
    </row>
    <row r="288" spans="1:17" ht="14.4" customHeight="1" x14ac:dyDescent="0.3">
      <c r="A288" s="831" t="s">
        <v>5222</v>
      </c>
      <c r="B288" s="832" t="s">
        <v>5223</v>
      </c>
      <c r="C288" s="832" t="s">
        <v>3970</v>
      </c>
      <c r="D288" s="832" t="s">
        <v>5256</v>
      </c>
      <c r="E288" s="832" t="s">
        <v>5257</v>
      </c>
      <c r="F288" s="849"/>
      <c r="G288" s="849"/>
      <c r="H288" s="849"/>
      <c r="I288" s="849"/>
      <c r="J288" s="849">
        <v>1</v>
      </c>
      <c r="K288" s="849">
        <v>138</v>
      </c>
      <c r="L288" s="849">
        <v>1</v>
      </c>
      <c r="M288" s="849">
        <v>138</v>
      </c>
      <c r="N288" s="849">
        <v>1</v>
      </c>
      <c r="O288" s="849">
        <v>140</v>
      </c>
      <c r="P288" s="837">
        <v>1.0144927536231885</v>
      </c>
      <c r="Q288" s="850">
        <v>140</v>
      </c>
    </row>
    <row r="289" spans="1:17" ht="14.4" customHeight="1" x14ac:dyDescent="0.3">
      <c r="A289" s="831" t="s">
        <v>5222</v>
      </c>
      <c r="B289" s="832" t="s">
        <v>5223</v>
      </c>
      <c r="C289" s="832" t="s">
        <v>3970</v>
      </c>
      <c r="D289" s="832" t="s">
        <v>5258</v>
      </c>
      <c r="E289" s="832" t="s">
        <v>5259</v>
      </c>
      <c r="F289" s="849">
        <v>27</v>
      </c>
      <c r="G289" s="849">
        <v>1782</v>
      </c>
      <c r="H289" s="849">
        <v>1.173913043478261</v>
      </c>
      <c r="I289" s="849">
        <v>66</v>
      </c>
      <c r="J289" s="849">
        <v>23</v>
      </c>
      <c r="K289" s="849">
        <v>1518</v>
      </c>
      <c r="L289" s="849">
        <v>1</v>
      </c>
      <c r="M289" s="849">
        <v>66</v>
      </c>
      <c r="N289" s="849">
        <v>7</v>
      </c>
      <c r="O289" s="849">
        <v>469</v>
      </c>
      <c r="P289" s="837">
        <v>0.30895915678524372</v>
      </c>
      <c r="Q289" s="850">
        <v>67</v>
      </c>
    </row>
    <row r="290" spans="1:17" ht="14.4" customHeight="1" x14ac:dyDescent="0.3">
      <c r="A290" s="831" t="s">
        <v>5222</v>
      </c>
      <c r="B290" s="832" t="s">
        <v>5223</v>
      </c>
      <c r="C290" s="832" t="s">
        <v>3970</v>
      </c>
      <c r="D290" s="832" t="s">
        <v>5260</v>
      </c>
      <c r="E290" s="832" t="s">
        <v>5261</v>
      </c>
      <c r="F290" s="849">
        <v>79</v>
      </c>
      <c r="G290" s="849">
        <v>25912</v>
      </c>
      <c r="H290" s="849">
        <v>1.3859649122807018</v>
      </c>
      <c r="I290" s="849">
        <v>328</v>
      </c>
      <c r="J290" s="849">
        <v>57</v>
      </c>
      <c r="K290" s="849">
        <v>18696</v>
      </c>
      <c r="L290" s="849">
        <v>1</v>
      </c>
      <c r="M290" s="849">
        <v>328</v>
      </c>
      <c r="N290" s="849">
        <v>33</v>
      </c>
      <c r="O290" s="849">
        <v>10857</v>
      </c>
      <c r="P290" s="837">
        <v>0.58071245186136067</v>
      </c>
      <c r="Q290" s="850">
        <v>329</v>
      </c>
    </row>
    <row r="291" spans="1:17" ht="14.4" customHeight="1" x14ac:dyDescent="0.3">
      <c r="A291" s="831" t="s">
        <v>5222</v>
      </c>
      <c r="B291" s="832" t="s">
        <v>5223</v>
      </c>
      <c r="C291" s="832" t="s">
        <v>3970</v>
      </c>
      <c r="D291" s="832" t="s">
        <v>5262</v>
      </c>
      <c r="E291" s="832" t="s">
        <v>5263</v>
      </c>
      <c r="F291" s="849">
        <v>8</v>
      </c>
      <c r="G291" s="849">
        <v>408</v>
      </c>
      <c r="H291" s="849">
        <v>0.42105263157894735</v>
      </c>
      <c r="I291" s="849">
        <v>51</v>
      </c>
      <c r="J291" s="849">
        <v>19</v>
      </c>
      <c r="K291" s="849">
        <v>969</v>
      </c>
      <c r="L291" s="849">
        <v>1</v>
      </c>
      <c r="M291" s="849">
        <v>51</v>
      </c>
      <c r="N291" s="849">
        <v>13</v>
      </c>
      <c r="O291" s="849">
        <v>676</v>
      </c>
      <c r="P291" s="837">
        <v>0.69762641898864808</v>
      </c>
      <c r="Q291" s="850">
        <v>52</v>
      </c>
    </row>
    <row r="292" spans="1:17" ht="14.4" customHeight="1" x14ac:dyDescent="0.3">
      <c r="A292" s="831" t="s">
        <v>5222</v>
      </c>
      <c r="B292" s="832" t="s">
        <v>5223</v>
      </c>
      <c r="C292" s="832" t="s">
        <v>3970</v>
      </c>
      <c r="D292" s="832" t="s">
        <v>5264</v>
      </c>
      <c r="E292" s="832" t="s">
        <v>5265</v>
      </c>
      <c r="F292" s="849"/>
      <c r="G292" s="849"/>
      <c r="H292" s="849"/>
      <c r="I292" s="849"/>
      <c r="J292" s="849"/>
      <c r="K292" s="849"/>
      <c r="L292" s="849"/>
      <c r="M292" s="849"/>
      <c r="N292" s="849">
        <v>1</v>
      </c>
      <c r="O292" s="849">
        <v>209</v>
      </c>
      <c r="P292" s="837"/>
      <c r="Q292" s="850">
        <v>209</v>
      </c>
    </row>
    <row r="293" spans="1:17" ht="14.4" customHeight="1" x14ac:dyDescent="0.3">
      <c r="A293" s="831" t="s">
        <v>5222</v>
      </c>
      <c r="B293" s="832" t="s">
        <v>5223</v>
      </c>
      <c r="C293" s="832" t="s">
        <v>3970</v>
      </c>
      <c r="D293" s="832" t="s">
        <v>5266</v>
      </c>
      <c r="E293" s="832" t="s">
        <v>5267</v>
      </c>
      <c r="F293" s="849">
        <v>2</v>
      </c>
      <c r="G293" s="849">
        <v>4232</v>
      </c>
      <c r="H293" s="849"/>
      <c r="I293" s="849">
        <v>2116</v>
      </c>
      <c r="J293" s="849"/>
      <c r="K293" s="849"/>
      <c r="L293" s="849"/>
      <c r="M293" s="849"/>
      <c r="N293" s="849"/>
      <c r="O293" s="849"/>
      <c r="P293" s="837"/>
      <c r="Q293" s="850"/>
    </row>
    <row r="294" spans="1:17" ht="14.4" customHeight="1" x14ac:dyDescent="0.3">
      <c r="A294" s="831" t="s">
        <v>5222</v>
      </c>
      <c r="B294" s="832" t="s">
        <v>5223</v>
      </c>
      <c r="C294" s="832" t="s">
        <v>3970</v>
      </c>
      <c r="D294" s="832" t="s">
        <v>5268</v>
      </c>
      <c r="E294" s="832" t="s">
        <v>5269</v>
      </c>
      <c r="F294" s="849">
        <v>116</v>
      </c>
      <c r="G294" s="849">
        <v>70992</v>
      </c>
      <c r="H294" s="849">
        <v>0.74358974358974361</v>
      </c>
      <c r="I294" s="849">
        <v>612</v>
      </c>
      <c r="J294" s="849">
        <v>156</v>
      </c>
      <c r="K294" s="849">
        <v>95472</v>
      </c>
      <c r="L294" s="849">
        <v>1</v>
      </c>
      <c r="M294" s="849">
        <v>612</v>
      </c>
      <c r="N294" s="849">
        <v>45</v>
      </c>
      <c r="O294" s="849">
        <v>27675</v>
      </c>
      <c r="P294" s="837">
        <v>0.28987556561085975</v>
      </c>
      <c r="Q294" s="850">
        <v>615</v>
      </c>
    </row>
    <row r="295" spans="1:17" ht="14.4" customHeight="1" x14ac:dyDescent="0.3">
      <c r="A295" s="831" t="s">
        <v>5222</v>
      </c>
      <c r="B295" s="832" t="s">
        <v>5223</v>
      </c>
      <c r="C295" s="832" t="s">
        <v>3970</v>
      </c>
      <c r="D295" s="832" t="s">
        <v>5270</v>
      </c>
      <c r="E295" s="832" t="s">
        <v>5271</v>
      </c>
      <c r="F295" s="849"/>
      <c r="G295" s="849"/>
      <c r="H295" s="849"/>
      <c r="I295" s="849"/>
      <c r="J295" s="849">
        <v>1</v>
      </c>
      <c r="K295" s="849">
        <v>272</v>
      </c>
      <c r="L295" s="849">
        <v>1</v>
      </c>
      <c r="M295" s="849">
        <v>272</v>
      </c>
      <c r="N295" s="849"/>
      <c r="O295" s="849"/>
      <c r="P295" s="837"/>
      <c r="Q295" s="850"/>
    </row>
    <row r="296" spans="1:17" ht="14.4" customHeight="1" x14ac:dyDescent="0.3">
      <c r="A296" s="831" t="s">
        <v>5222</v>
      </c>
      <c r="B296" s="832" t="s">
        <v>5223</v>
      </c>
      <c r="C296" s="832" t="s">
        <v>3970</v>
      </c>
      <c r="D296" s="832" t="s">
        <v>5272</v>
      </c>
      <c r="E296" s="832" t="s">
        <v>5273</v>
      </c>
      <c r="F296" s="849">
        <v>4</v>
      </c>
      <c r="G296" s="849">
        <v>5972</v>
      </c>
      <c r="H296" s="849"/>
      <c r="I296" s="849">
        <v>1493</v>
      </c>
      <c r="J296" s="849"/>
      <c r="K296" s="849"/>
      <c r="L296" s="849"/>
      <c r="M296" s="849"/>
      <c r="N296" s="849"/>
      <c r="O296" s="849"/>
      <c r="P296" s="837"/>
      <c r="Q296" s="850"/>
    </row>
    <row r="297" spans="1:17" ht="14.4" customHeight="1" x14ac:dyDescent="0.3">
      <c r="A297" s="831" t="s">
        <v>5222</v>
      </c>
      <c r="B297" s="832" t="s">
        <v>5223</v>
      </c>
      <c r="C297" s="832" t="s">
        <v>3970</v>
      </c>
      <c r="D297" s="832" t="s">
        <v>5274</v>
      </c>
      <c r="E297" s="832" t="s">
        <v>5275</v>
      </c>
      <c r="F297" s="849">
        <v>2</v>
      </c>
      <c r="G297" s="849">
        <v>654</v>
      </c>
      <c r="H297" s="849"/>
      <c r="I297" s="849">
        <v>327</v>
      </c>
      <c r="J297" s="849"/>
      <c r="K297" s="849"/>
      <c r="L297" s="849"/>
      <c r="M297" s="849"/>
      <c r="N297" s="849"/>
      <c r="O297" s="849"/>
      <c r="P297" s="837"/>
      <c r="Q297" s="850"/>
    </row>
    <row r="298" spans="1:17" ht="14.4" customHeight="1" x14ac:dyDescent="0.3">
      <c r="A298" s="831" t="s">
        <v>5222</v>
      </c>
      <c r="B298" s="832" t="s">
        <v>5223</v>
      </c>
      <c r="C298" s="832" t="s">
        <v>3970</v>
      </c>
      <c r="D298" s="832" t="s">
        <v>5276</v>
      </c>
      <c r="E298" s="832" t="s">
        <v>5277</v>
      </c>
      <c r="F298" s="849">
        <v>1</v>
      </c>
      <c r="G298" s="849">
        <v>887</v>
      </c>
      <c r="H298" s="849"/>
      <c r="I298" s="849">
        <v>887</v>
      </c>
      <c r="J298" s="849"/>
      <c r="K298" s="849"/>
      <c r="L298" s="849"/>
      <c r="M298" s="849"/>
      <c r="N298" s="849"/>
      <c r="O298" s="849"/>
      <c r="P298" s="837"/>
      <c r="Q298" s="850"/>
    </row>
    <row r="299" spans="1:17" ht="14.4" customHeight="1" x14ac:dyDescent="0.3">
      <c r="A299" s="831" t="s">
        <v>5222</v>
      </c>
      <c r="B299" s="832" t="s">
        <v>5223</v>
      </c>
      <c r="C299" s="832" t="s">
        <v>3970</v>
      </c>
      <c r="D299" s="832" t="s">
        <v>5278</v>
      </c>
      <c r="E299" s="832" t="s">
        <v>5279</v>
      </c>
      <c r="F299" s="849"/>
      <c r="G299" s="849"/>
      <c r="H299" s="849"/>
      <c r="I299" s="849"/>
      <c r="J299" s="849">
        <v>326</v>
      </c>
      <c r="K299" s="849">
        <v>85086</v>
      </c>
      <c r="L299" s="849">
        <v>1</v>
      </c>
      <c r="M299" s="849">
        <v>261</v>
      </c>
      <c r="N299" s="849">
        <v>179</v>
      </c>
      <c r="O299" s="849">
        <v>46898</v>
      </c>
      <c r="P299" s="837">
        <v>0.55118350845027386</v>
      </c>
      <c r="Q299" s="850">
        <v>262</v>
      </c>
    </row>
    <row r="300" spans="1:17" ht="14.4" customHeight="1" x14ac:dyDescent="0.3">
      <c r="A300" s="831" t="s">
        <v>5222</v>
      </c>
      <c r="B300" s="832" t="s">
        <v>5223</v>
      </c>
      <c r="C300" s="832" t="s">
        <v>3970</v>
      </c>
      <c r="D300" s="832" t="s">
        <v>5280</v>
      </c>
      <c r="E300" s="832" t="s">
        <v>5281</v>
      </c>
      <c r="F300" s="849"/>
      <c r="G300" s="849"/>
      <c r="H300" s="849"/>
      <c r="I300" s="849"/>
      <c r="J300" s="849">
        <v>3</v>
      </c>
      <c r="K300" s="849">
        <v>495</v>
      </c>
      <c r="L300" s="849">
        <v>1</v>
      </c>
      <c r="M300" s="849">
        <v>165</v>
      </c>
      <c r="N300" s="849">
        <v>6</v>
      </c>
      <c r="O300" s="849">
        <v>996</v>
      </c>
      <c r="P300" s="837">
        <v>2.0121212121212122</v>
      </c>
      <c r="Q300" s="850">
        <v>166</v>
      </c>
    </row>
    <row r="301" spans="1:17" ht="14.4" customHeight="1" x14ac:dyDescent="0.3">
      <c r="A301" s="831" t="s">
        <v>5222</v>
      </c>
      <c r="B301" s="832" t="s">
        <v>5223</v>
      </c>
      <c r="C301" s="832" t="s">
        <v>3970</v>
      </c>
      <c r="D301" s="832" t="s">
        <v>5282</v>
      </c>
      <c r="E301" s="832" t="s">
        <v>5283</v>
      </c>
      <c r="F301" s="849"/>
      <c r="G301" s="849"/>
      <c r="H301" s="849"/>
      <c r="I301" s="849"/>
      <c r="J301" s="849">
        <v>1</v>
      </c>
      <c r="K301" s="849">
        <v>152</v>
      </c>
      <c r="L301" s="849">
        <v>1</v>
      </c>
      <c r="M301" s="849">
        <v>152</v>
      </c>
      <c r="N301" s="849">
        <v>1</v>
      </c>
      <c r="O301" s="849">
        <v>152</v>
      </c>
      <c r="P301" s="837">
        <v>1</v>
      </c>
      <c r="Q301" s="850">
        <v>152</v>
      </c>
    </row>
    <row r="302" spans="1:17" ht="14.4" customHeight="1" x14ac:dyDescent="0.3">
      <c r="A302" s="831" t="s">
        <v>5284</v>
      </c>
      <c r="B302" s="832" t="s">
        <v>5048</v>
      </c>
      <c r="C302" s="832" t="s">
        <v>3970</v>
      </c>
      <c r="D302" s="832" t="s">
        <v>5285</v>
      </c>
      <c r="E302" s="832" t="s">
        <v>5286</v>
      </c>
      <c r="F302" s="849">
        <v>1</v>
      </c>
      <c r="G302" s="849">
        <v>1483</v>
      </c>
      <c r="H302" s="849">
        <v>1</v>
      </c>
      <c r="I302" s="849">
        <v>1483</v>
      </c>
      <c r="J302" s="849">
        <v>1</v>
      </c>
      <c r="K302" s="849">
        <v>1483</v>
      </c>
      <c r="L302" s="849">
        <v>1</v>
      </c>
      <c r="M302" s="849">
        <v>1483</v>
      </c>
      <c r="N302" s="849">
        <v>1</v>
      </c>
      <c r="O302" s="849">
        <v>1486</v>
      </c>
      <c r="P302" s="837">
        <v>1.0020229265003371</v>
      </c>
      <c r="Q302" s="850">
        <v>1486</v>
      </c>
    </row>
    <row r="303" spans="1:17" ht="14.4" customHeight="1" x14ac:dyDescent="0.3">
      <c r="A303" s="831" t="s">
        <v>5284</v>
      </c>
      <c r="B303" s="832" t="s">
        <v>5048</v>
      </c>
      <c r="C303" s="832" t="s">
        <v>3970</v>
      </c>
      <c r="D303" s="832" t="s">
        <v>5287</v>
      </c>
      <c r="E303" s="832" t="s">
        <v>5288</v>
      </c>
      <c r="F303" s="849"/>
      <c r="G303" s="849"/>
      <c r="H303" s="849"/>
      <c r="I303" s="849"/>
      <c r="J303" s="849">
        <v>1</v>
      </c>
      <c r="K303" s="849">
        <v>174</v>
      </c>
      <c r="L303" s="849">
        <v>1</v>
      </c>
      <c r="M303" s="849">
        <v>174</v>
      </c>
      <c r="N303" s="849"/>
      <c r="O303" s="849"/>
      <c r="P303" s="837"/>
      <c r="Q303" s="850"/>
    </row>
    <row r="304" spans="1:17" ht="14.4" customHeight="1" x14ac:dyDescent="0.3">
      <c r="A304" s="831" t="s">
        <v>5284</v>
      </c>
      <c r="B304" s="832" t="s">
        <v>5048</v>
      </c>
      <c r="C304" s="832" t="s">
        <v>3970</v>
      </c>
      <c r="D304" s="832" t="s">
        <v>4855</v>
      </c>
      <c r="E304" s="832" t="s">
        <v>4856</v>
      </c>
      <c r="F304" s="849"/>
      <c r="G304" s="849"/>
      <c r="H304" s="849"/>
      <c r="I304" s="849"/>
      <c r="J304" s="849">
        <v>1</v>
      </c>
      <c r="K304" s="849">
        <v>352</v>
      </c>
      <c r="L304" s="849">
        <v>1</v>
      </c>
      <c r="M304" s="849">
        <v>352</v>
      </c>
      <c r="N304" s="849"/>
      <c r="O304" s="849"/>
      <c r="P304" s="837"/>
      <c r="Q304" s="850"/>
    </row>
    <row r="305" spans="1:17" ht="14.4" customHeight="1" x14ac:dyDescent="0.3">
      <c r="A305" s="831" t="s">
        <v>5284</v>
      </c>
      <c r="B305" s="832" t="s">
        <v>5048</v>
      </c>
      <c r="C305" s="832" t="s">
        <v>3970</v>
      </c>
      <c r="D305" s="832" t="s">
        <v>5289</v>
      </c>
      <c r="E305" s="832" t="s">
        <v>5290</v>
      </c>
      <c r="F305" s="849"/>
      <c r="G305" s="849"/>
      <c r="H305" s="849"/>
      <c r="I305" s="849"/>
      <c r="J305" s="849">
        <v>1</v>
      </c>
      <c r="K305" s="849">
        <v>190</v>
      </c>
      <c r="L305" s="849">
        <v>1</v>
      </c>
      <c r="M305" s="849">
        <v>190</v>
      </c>
      <c r="N305" s="849"/>
      <c r="O305" s="849"/>
      <c r="P305" s="837"/>
      <c r="Q305" s="850"/>
    </row>
    <row r="306" spans="1:17" ht="14.4" customHeight="1" x14ac:dyDescent="0.3">
      <c r="A306" s="831" t="s">
        <v>5284</v>
      </c>
      <c r="B306" s="832" t="s">
        <v>5048</v>
      </c>
      <c r="C306" s="832" t="s">
        <v>3970</v>
      </c>
      <c r="D306" s="832" t="s">
        <v>5291</v>
      </c>
      <c r="E306" s="832" t="s">
        <v>5292</v>
      </c>
      <c r="F306" s="849"/>
      <c r="G306" s="849"/>
      <c r="H306" s="849"/>
      <c r="I306" s="849"/>
      <c r="J306" s="849">
        <v>1</v>
      </c>
      <c r="K306" s="849">
        <v>550</v>
      </c>
      <c r="L306" s="849">
        <v>1</v>
      </c>
      <c r="M306" s="849">
        <v>550</v>
      </c>
      <c r="N306" s="849"/>
      <c r="O306" s="849"/>
      <c r="P306" s="837"/>
      <c r="Q306" s="850"/>
    </row>
    <row r="307" spans="1:17" ht="14.4" customHeight="1" x14ac:dyDescent="0.3">
      <c r="A307" s="831" t="s">
        <v>5284</v>
      </c>
      <c r="B307" s="832" t="s">
        <v>5048</v>
      </c>
      <c r="C307" s="832" t="s">
        <v>3970</v>
      </c>
      <c r="D307" s="832" t="s">
        <v>5293</v>
      </c>
      <c r="E307" s="832" t="s">
        <v>5294</v>
      </c>
      <c r="F307" s="849"/>
      <c r="G307" s="849"/>
      <c r="H307" s="849"/>
      <c r="I307" s="849"/>
      <c r="J307" s="849">
        <v>1</v>
      </c>
      <c r="K307" s="849">
        <v>655</v>
      </c>
      <c r="L307" s="849">
        <v>1</v>
      </c>
      <c r="M307" s="849">
        <v>655</v>
      </c>
      <c r="N307" s="849"/>
      <c r="O307" s="849"/>
      <c r="P307" s="837"/>
      <c r="Q307" s="850"/>
    </row>
    <row r="308" spans="1:17" ht="14.4" customHeight="1" x14ac:dyDescent="0.3">
      <c r="A308" s="831" t="s">
        <v>5284</v>
      </c>
      <c r="B308" s="832" t="s">
        <v>5048</v>
      </c>
      <c r="C308" s="832" t="s">
        <v>3970</v>
      </c>
      <c r="D308" s="832" t="s">
        <v>5295</v>
      </c>
      <c r="E308" s="832" t="s">
        <v>5296</v>
      </c>
      <c r="F308" s="849"/>
      <c r="G308" s="849"/>
      <c r="H308" s="849"/>
      <c r="I308" s="849"/>
      <c r="J308" s="849">
        <v>1</v>
      </c>
      <c r="K308" s="849">
        <v>655</v>
      </c>
      <c r="L308" s="849">
        <v>1</v>
      </c>
      <c r="M308" s="849">
        <v>655</v>
      </c>
      <c r="N308" s="849"/>
      <c r="O308" s="849"/>
      <c r="P308" s="837"/>
      <c r="Q308" s="850"/>
    </row>
    <row r="309" spans="1:17" ht="14.4" customHeight="1" x14ac:dyDescent="0.3">
      <c r="A309" s="831" t="s">
        <v>5284</v>
      </c>
      <c r="B309" s="832" t="s">
        <v>5048</v>
      </c>
      <c r="C309" s="832" t="s">
        <v>3970</v>
      </c>
      <c r="D309" s="832" t="s">
        <v>5297</v>
      </c>
      <c r="E309" s="832" t="s">
        <v>5298</v>
      </c>
      <c r="F309" s="849"/>
      <c r="G309" s="849"/>
      <c r="H309" s="849"/>
      <c r="I309" s="849"/>
      <c r="J309" s="849">
        <v>1</v>
      </c>
      <c r="K309" s="849">
        <v>514</v>
      </c>
      <c r="L309" s="849">
        <v>1</v>
      </c>
      <c r="M309" s="849">
        <v>514</v>
      </c>
      <c r="N309" s="849"/>
      <c r="O309" s="849"/>
      <c r="P309" s="837"/>
      <c r="Q309" s="850"/>
    </row>
    <row r="310" spans="1:17" ht="14.4" customHeight="1" x14ac:dyDescent="0.3">
      <c r="A310" s="831" t="s">
        <v>5284</v>
      </c>
      <c r="B310" s="832" t="s">
        <v>5048</v>
      </c>
      <c r="C310" s="832" t="s">
        <v>3970</v>
      </c>
      <c r="D310" s="832" t="s">
        <v>5299</v>
      </c>
      <c r="E310" s="832" t="s">
        <v>5300</v>
      </c>
      <c r="F310" s="849"/>
      <c r="G310" s="849"/>
      <c r="H310" s="849"/>
      <c r="I310" s="849"/>
      <c r="J310" s="849">
        <v>1</v>
      </c>
      <c r="K310" s="849">
        <v>424</v>
      </c>
      <c r="L310" s="849">
        <v>1</v>
      </c>
      <c r="M310" s="849">
        <v>424</v>
      </c>
      <c r="N310" s="849"/>
      <c r="O310" s="849"/>
      <c r="P310" s="837"/>
      <c r="Q310" s="850"/>
    </row>
    <row r="311" spans="1:17" ht="14.4" customHeight="1" x14ac:dyDescent="0.3">
      <c r="A311" s="831" t="s">
        <v>5284</v>
      </c>
      <c r="B311" s="832" t="s">
        <v>5048</v>
      </c>
      <c r="C311" s="832" t="s">
        <v>3970</v>
      </c>
      <c r="D311" s="832" t="s">
        <v>5301</v>
      </c>
      <c r="E311" s="832" t="s">
        <v>5302</v>
      </c>
      <c r="F311" s="849"/>
      <c r="G311" s="849"/>
      <c r="H311" s="849"/>
      <c r="I311" s="849"/>
      <c r="J311" s="849">
        <v>1</v>
      </c>
      <c r="K311" s="849">
        <v>350</v>
      </c>
      <c r="L311" s="849">
        <v>1</v>
      </c>
      <c r="M311" s="849">
        <v>350</v>
      </c>
      <c r="N311" s="849"/>
      <c r="O311" s="849"/>
      <c r="P311" s="837"/>
      <c r="Q311" s="850"/>
    </row>
    <row r="312" spans="1:17" ht="14.4" customHeight="1" x14ac:dyDescent="0.3">
      <c r="A312" s="831" t="s">
        <v>5284</v>
      </c>
      <c r="B312" s="832" t="s">
        <v>5048</v>
      </c>
      <c r="C312" s="832" t="s">
        <v>3970</v>
      </c>
      <c r="D312" s="832" t="s">
        <v>5303</v>
      </c>
      <c r="E312" s="832" t="s">
        <v>5304</v>
      </c>
      <c r="F312" s="849"/>
      <c r="G312" s="849"/>
      <c r="H312" s="849"/>
      <c r="I312" s="849"/>
      <c r="J312" s="849">
        <v>1</v>
      </c>
      <c r="K312" s="849">
        <v>239</v>
      </c>
      <c r="L312" s="849">
        <v>1</v>
      </c>
      <c r="M312" s="849">
        <v>239</v>
      </c>
      <c r="N312" s="849"/>
      <c r="O312" s="849"/>
      <c r="P312" s="837"/>
      <c r="Q312" s="850"/>
    </row>
    <row r="313" spans="1:17" ht="14.4" customHeight="1" x14ac:dyDescent="0.3">
      <c r="A313" s="831" t="s">
        <v>5284</v>
      </c>
      <c r="B313" s="832" t="s">
        <v>5048</v>
      </c>
      <c r="C313" s="832" t="s">
        <v>3970</v>
      </c>
      <c r="D313" s="832" t="s">
        <v>5305</v>
      </c>
      <c r="E313" s="832" t="s">
        <v>5306</v>
      </c>
      <c r="F313" s="849"/>
      <c r="G313" s="849"/>
      <c r="H313" s="849"/>
      <c r="I313" s="849"/>
      <c r="J313" s="849">
        <v>1</v>
      </c>
      <c r="K313" s="849">
        <v>111</v>
      </c>
      <c r="L313" s="849">
        <v>1</v>
      </c>
      <c r="M313" s="849">
        <v>111</v>
      </c>
      <c r="N313" s="849"/>
      <c r="O313" s="849"/>
      <c r="P313" s="837"/>
      <c r="Q313" s="850"/>
    </row>
    <row r="314" spans="1:17" ht="14.4" customHeight="1" x14ac:dyDescent="0.3">
      <c r="A314" s="831" t="s">
        <v>5284</v>
      </c>
      <c r="B314" s="832" t="s">
        <v>5048</v>
      </c>
      <c r="C314" s="832" t="s">
        <v>3970</v>
      </c>
      <c r="D314" s="832" t="s">
        <v>5307</v>
      </c>
      <c r="E314" s="832" t="s">
        <v>5308</v>
      </c>
      <c r="F314" s="849"/>
      <c r="G314" s="849"/>
      <c r="H314" s="849"/>
      <c r="I314" s="849"/>
      <c r="J314" s="849">
        <v>2</v>
      </c>
      <c r="K314" s="849">
        <v>624</v>
      </c>
      <c r="L314" s="849">
        <v>1</v>
      </c>
      <c r="M314" s="849">
        <v>312</v>
      </c>
      <c r="N314" s="849"/>
      <c r="O314" s="849"/>
      <c r="P314" s="837"/>
      <c r="Q314" s="850"/>
    </row>
    <row r="315" spans="1:17" ht="14.4" customHeight="1" x14ac:dyDescent="0.3">
      <c r="A315" s="831" t="s">
        <v>5284</v>
      </c>
      <c r="B315" s="832" t="s">
        <v>5048</v>
      </c>
      <c r="C315" s="832" t="s">
        <v>3970</v>
      </c>
      <c r="D315" s="832" t="s">
        <v>5309</v>
      </c>
      <c r="E315" s="832" t="s">
        <v>5310</v>
      </c>
      <c r="F315" s="849"/>
      <c r="G315" s="849"/>
      <c r="H315" s="849"/>
      <c r="I315" s="849"/>
      <c r="J315" s="849">
        <v>1</v>
      </c>
      <c r="K315" s="849">
        <v>295</v>
      </c>
      <c r="L315" s="849">
        <v>1</v>
      </c>
      <c r="M315" s="849">
        <v>295</v>
      </c>
      <c r="N315" s="849"/>
      <c r="O315" s="849"/>
      <c r="P315" s="837"/>
      <c r="Q315" s="850"/>
    </row>
    <row r="316" spans="1:17" ht="14.4" customHeight="1" x14ac:dyDescent="0.3">
      <c r="A316" s="831" t="s">
        <v>5284</v>
      </c>
      <c r="B316" s="832" t="s">
        <v>5048</v>
      </c>
      <c r="C316" s="832" t="s">
        <v>3970</v>
      </c>
      <c r="D316" s="832" t="s">
        <v>5311</v>
      </c>
      <c r="E316" s="832" t="s">
        <v>5312</v>
      </c>
      <c r="F316" s="849"/>
      <c r="G316" s="849"/>
      <c r="H316" s="849"/>
      <c r="I316" s="849"/>
      <c r="J316" s="849">
        <v>3</v>
      </c>
      <c r="K316" s="849">
        <v>630</v>
      </c>
      <c r="L316" s="849">
        <v>1</v>
      </c>
      <c r="M316" s="849">
        <v>210</v>
      </c>
      <c r="N316" s="849"/>
      <c r="O316" s="849"/>
      <c r="P316" s="837"/>
      <c r="Q316" s="850"/>
    </row>
    <row r="317" spans="1:17" ht="14.4" customHeight="1" x14ac:dyDescent="0.3">
      <c r="A317" s="831" t="s">
        <v>5284</v>
      </c>
      <c r="B317" s="832" t="s">
        <v>5048</v>
      </c>
      <c r="C317" s="832" t="s">
        <v>3970</v>
      </c>
      <c r="D317" s="832" t="s">
        <v>5313</v>
      </c>
      <c r="E317" s="832" t="s">
        <v>5314</v>
      </c>
      <c r="F317" s="849"/>
      <c r="G317" s="849"/>
      <c r="H317" s="849"/>
      <c r="I317" s="849"/>
      <c r="J317" s="849">
        <v>1</v>
      </c>
      <c r="K317" s="849">
        <v>40</v>
      </c>
      <c r="L317" s="849">
        <v>1</v>
      </c>
      <c r="M317" s="849">
        <v>40</v>
      </c>
      <c r="N317" s="849"/>
      <c r="O317" s="849"/>
      <c r="P317" s="837"/>
      <c r="Q317" s="850"/>
    </row>
    <row r="318" spans="1:17" ht="14.4" customHeight="1" x14ac:dyDescent="0.3">
      <c r="A318" s="831" t="s">
        <v>5284</v>
      </c>
      <c r="B318" s="832" t="s">
        <v>5048</v>
      </c>
      <c r="C318" s="832" t="s">
        <v>3970</v>
      </c>
      <c r="D318" s="832" t="s">
        <v>4949</v>
      </c>
      <c r="E318" s="832" t="s">
        <v>4950</v>
      </c>
      <c r="F318" s="849"/>
      <c r="G318" s="849"/>
      <c r="H318" s="849"/>
      <c r="I318" s="849"/>
      <c r="J318" s="849">
        <v>1</v>
      </c>
      <c r="K318" s="849">
        <v>327</v>
      </c>
      <c r="L318" s="849">
        <v>1</v>
      </c>
      <c r="M318" s="849">
        <v>327</v>
      </c>
      <c r="N318" s="849"/>
      <c r="O318" s="849"/>
      <c r="P318" s="837"/>
      <c r="Q318" s="850"/>
    </row>
    <row r="319" spans="1:17" ht="14.4" customHeight="1" x14ac:dyDescent="0.3">
      <c r="A319" s="831" t="s">
        <v>5284</v>
      </c>
      <c r="B319" s="832" t="s">
        <v>5048</v>
      </c>
      <c r="C319" s="832" t="s">
        <v>3970</v>
      </c>
      <c r="D319" s="832" t="s">
        <v>5315</v>
      </c>
      <c r="E319" s="832" t="s">
        <v>5316</v>
      </c>
      <c r="F319" s="849"/>
      <c r="G319" s="849"/>
      <c r="H319" s="849"/>
      <c r="I319" s="849"/>
      <c r="J319" s="849">
        <v>1</v>
      </c>
      <c r="K319" s="849">
        <v>691</v>
      </c>
      <c r="L319" s="849">
        <v>1</v>
      </c>
      <c r="M319" s="849">
        <v>691</v>
      </c>
      <c r="N319" s="849"/>
      <c r="O319" s="849"/>
      <c r="P319" s="837"/>
      <c r="Q319" s="850"/>
    </row>
    <row r="320" spans="1:17" ht="14.4" customHeight="1" x14ac:dyDescent="0.3">
      <c r="A320" s="831" t="s">
        <v>5284</v>
      </c>
      <c r="B320" s="832" t="s">
        <v>5048</v>
      </c>
      <c r="C320" s="832" t="s">
        <v>3970</v>
      </c>
      <c r="D320" s="832" t="s">
        <v>5317</v>
      </c>
      <c r="E320" s="832" t="s">
        <v>5318</v>
      </c>
      <c r="F320" s="849"/>
      <c r="G320" s="849"/>
      <c r="H320" s="849"/>
      <c r="I320" s="849"/>
      <c r="J320" s="849">
        <v>4</v>
      </c>
      <c r="K320" s="849">
        <v>1604</v>
      </c>
      <c r="L320" s="849">
        <v>1</v>
      </c>
      <c r="M320" s="849">
        <v>401</v>
      </c>
      <c r="N320" s="849"/>
      <c r="O320" s="849"/>
      <c r="P320" s="837"/>
      <c r="Q320" s="850"/>
    </row>
    <row r="321" spans="1:17" ht="14.4" customHeight="1" x14ac:dyDescent="0.3">
      <c r="A321" s="831" t="s">
        <v>5284</v>
      </c>
      <c r="B321" s="832" t="s">
        <v>5048</v>
      </c>
      <c r="C321" s="832" t="s">
        <v>3970</v>
      </c>
      <c r="D321" s="832" t="s">
        <v>5319</v>
      </c>
      <c r="E321" s="832" t="s">
        <v>5320</v>
      </c>
      <c r="F321" s="849"/>
      <c r="G321" s="849"/>
      <c r="H321" s="849"/>
      <c r="I321" s="849"/>
      <c r="J321" s="849">
        <v>1</v>
      </c>
      <c r="K321" s="849">
        <v>655</v>
      </c>
      <c r="L321" s="849">
        <v>1</v>
      </c>
      <c r="M321" s="849">
        <v>655</v>
      </c>
      <c r="N321" s="849"/>
      <c r="O321" s="849"/>
      <c r="P321" s="837"/>
      <c r="Q321" s="850"/>
    </row>
    <row r="322" spans="1:17" ht="14.4" customHeight="1" x14ac:dyDescent="0.3">
      <c r="A322" s="831" t="s">
        <v>5284</v>
      </c>
      <c r="B322" s="832" t="s">
        <v>5048</v>
      </c>
      <c r="C322" s="832" t="s">
        <v>3970</v>
      </c>
      <c r="D322" s="832" t="s">
        <v>5321</v>
      </c>
      <c r="E322" s="832" t="s">
        <v>5322</v>
      </c>
      <c r="F322" s="849"/>
      <c r="G322" s="849"/>
      <c r="H322" s="849"/>
      <c r="I322" s="849"/>
      <c r="J322" s="849">
        <v>1</v>
      </c>
      <c r="K322" s="849">
        <v>655</v>
      </c>
      <c r="L322" s="849">
        <v>1</v>
      </c>
      <c r="M322" s="849">
        <v>655</v>
      </c>
      <c r="N322" s="849"/>
      <c r="O322" s="849"/>
      <c r="P322" s="837"/>
      <c r="Q322" s="850"/>
    </row>
    <row r="323" spans="1:17" ht="14.4" customHeight="1" x14ac:dyDescent="0.3">
      <c r="A323" s="831" t="s">
        <v>5284</v>
      </c>
      <c r="B323" s="832" t="s">
        <v>5048</v>
      </c>
      <c r="C323" s="832" t="s">
        <v>3970</v>
      </c>
      <c r="D323" s="832" t="s">
        <v>5323</v>
      </c>
      <c r="E323" s="832" t="s">
        <v>5324</v>
      </c>
      <c r="F323" s="849"/>
      <c r="G323" s="849"/>
      <c r="H323" s="849"/>
      <c r="I323" s="849"/>
      <c r="J323" s="849">
        <v>1</v>
      </c>
      <c r="K323" s="849">
        <v>478</v>
      </c>
      <c r="L323" s="849">
        <v>1</v>
      </c>
      <c r="M323" s="849">
        <v>478</v>
      </c>
      <c r="N323" s="849"/>
      <c r="O323" s="849"/>
      <c r="P323" s="837"/>
      <c r="Q323" s="850"/>
    </row>
    <row r="324" spans="1:17" ht="14.4" customHeight="1" x14ac:dyDescent="0.3">
      <c r="A324" s="831" t="s">
        <v>5284</v>
      </c>
      <c r="B324" s="832" t="s">
        <v>5048</v>
      </c>
      <c r="C324" s="832" t="s">
        <v>3970</v>
      </c>
      <c r="D324" s="832" t="s">
        <v>5325</v>
      </c>
      <c r="E324" s="832" t="s">
        <v>5326</v>
      </c>
      <c r="F324" s="849"/>
      <c r="G324" s="849"/>
      <c r="H324" s="849"/>
      <c r="I324" s="849"/>
      <c r="J324" s="849">
        <v>1</v>
      </c>
      <c r="K324" s="849">
        <v>292</v>
      </c>
      <c r="L324" s="849">
        <v>1</v>
      </c>
      <c r="M324" s="849">
        <v>292</v>
      </c>
      <c r="N324" s="849"/>
      <c r="O324" s="849"/>
      <c r="P324" s="837"/>
      <c r="Q324" s="850"/>
    </row>
    <row r="325" spans="1:17" ht="14.4" customHeight="1" x14ac:dyDescent="0.3">
      <c r="A325" s="831" t="s">
        <v>5284</v>
      </c>
      <c r="B325" s="832" t="s">
        <v>5048</v>
      </c>
      <c r="C325" s="832" t="s">
        <v>3970</v>
      </c>
      <c r="D325" s="832" t="s">
        <v>5327</v>
      </c>
      <c r="E325" s="832" t="s">
        <v>5328</v>
      </c>
      <c r="F325" s="849"/>
      <c r="G325" s="849"/>
      <c r="H325" s="849"/>
      <c r="I325" s="849"/>
      <c r="J325" s="849">
        <v>1</v>
      </c>
      <c r="K325" s="849">
        <v>168</v>
      </c>
      <c r="L325" s="849">
        <v>1</v>
      </c>
      <c r="M325" s="849">
        <v>168</v>
      </c>
      <c r="N325" s="849"/>
      <c r="O325" s="849"/>
      <c r="P325" s="837"/>
      <c r="Q325" s="850"/>
    </row>
    <row r="326" spans="1:17" ht="14.4" customHeight="1" x14ac:dyDescent="0.3">
      <c r="A326" s="831" t="s">
        <v>5284</v>
      </c>
      <c r="B326" s="832" t="s">
        <v>5048</v>
      </c>
      <c r="C326" s="832" t="s">
        <v>3970</v>
      </c>
      <c r="D326" s="832" t="s">
        <v>5329</v>
      </c>
      <c r="E326" s="832" t="s">
        <v>5330</v>
      </c>
      <c r="F326" s="849"/>
      <c r="G326" s="849"/>
      <c r="H326" s="849"/>
      <c r="I326" s="849"/>
      <c r="J326" s="849">
        <v>1</v>
      </c>
      <c r="K326" s="849">
        <v>574</v>
      </c>
      <c r="L326" s="849">
        <v>1</v>
      </c>
      <c r="M326" s="849">
        <v>574</v>
      </c>
      <c r="N326" s="849"/>
      <c r="O326" s="849"/>
      <c r="P326" s="837"/>
      <c r="Q326" s="850"/>
    </row>
    <row r="327" spans="1:17" ht="14.4" customHeight="1" x14ac:dyDescent="0.3">
      <c r="A327" s="831" t="s">
        <v>5284</v>
      </c>
      <c r="B327" s="832" t="s">
        <v>5048</v>
      </c>
      <c r="C327" s="832" t="s">
        <v>3970</v>
      </c>
      <c r="D327" s="832" t="s">
        <v>5331</v>
      </c>
      <c r="E327" s="832" t="s">
        <v>5332</v>
      </c>
      <c r="F327" s="849"/>
      <c r="G327" s="849"/>
      <c r="H327" s="849"/>
      <c r="I327" s="849"/>
      <c r="J327" s="849">
        <v>1</v>
      </c>
      <c r="K327" s="849">
        <v>187</v>
      </c>
      <c r="L327" s="849">
        <v>1</v>
      </c>
      <c r="M327" s="849">
        <v>187</v>
      </c>
      <c r="N327" s="849"/>
      <c r="O327" s="849"/>
      <c r="P327" s="837"/>
      <c r="Q327" s="850"/>
    </row>
    <row r="328" spans="1:17" ht="14.4" customHeight="1" thickBot="1" x14ac:dyDescent="0.35">
      <c r="A328" s="839" t="s">
        <v>5284</v>
      </c>
      <c r="B328" s="840" t="s">
        <v>5048</v>
      </c>
      <c r="C328" s="840" t="s">
        <v>3970</v>
      </c>
      <c r="D328" s="840" t="s">
        <v>5333</v>
      </c>
      <c r="E328" s="840" t="s">
        <v>5334</v>
      </c>
      <c r="F328" s="851"/>
      <c r="G328" s="851"/>
      <c r="H328" s="851"/>
      <c r="I328" s="851"/>
      <c r="J328" s="851">
        <v>1</v>
      </c>
      <c r="K328" s="851">
        <v>1400</v>
      </c>
      <c r="L328" s="851">
        <v>1</v>
      </c>
      <c r="M328" s="851">
        <v>1400</v>
      </c>
      <c r="N328" s="851"/>
      <c r="O328" s="851"/>
      <c r="P328" s="845"/>
      <c r="Q328" s="85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7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5344</v>
      </c>
      <c r="D3" s="193">
        <f>SUBTOTAL(9,D6:D1048576)</f>
        <v>7156</v>
      </c>
      <c r="E3" s="193">
        <f>SUBTOTAL(9,E6:E1048576)</f>
        <v>6765</v>
      </c>
      <c r="F3" s="194">
        <f>IF(OR(E3=0,D3=0),"",E3/D3)</f>
        <v>0.94536053661263275</v>
      </c>
      <c r="G3" s="388">
        <f>SUBTOTAL(9,G6:G1048576)</f>
        <v>5334.6388599999982</v>
      </c>
      <c r="H3" s="389">
        <f>SUBTOTAL(9,H6:H1048576)</f>
        <v>5317.1172000000006</v>
      </c>
      <c r="I3" s="389">
        <f>SUBTOTAL(9,I6:I1048576)</f>
        <v>3495.7251000000006</v>
      </c>
      <c r="J3" s="194">
        <f>IF(OR(I3=0,H3=0),"",I3/H3)</f>
        <v>0.6574474416324696</v>
      </c>
      <c r="K3" s="388">
        <f>SUBTOTAL(9,K6:K1048576)</f>
        <v>427.52</v>
      </c>
      <c r="L3" s="389">
        <f>SUBTOTAL(9,L6:L1048576)</f>
        <v>535.226</v>
      </c>
      <c r="M3" s="389">
        <f>SUBTOTAL(9,M6:M1048576)</f>
        <v>474.29399999999998</v>
      </c>
      <c r="N3" s="195">
        <f>IF(OR(M3=0,E3=0),"",M3*1000/E3)</f>
        <v>70.109977827050997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9"/>
      <c r="B5" s="1000"/>
      <c r="C5" s="1005">
        <v>2015</v>
      </c>
      <c r="D5" s="1005">
        <v>2018</v>
      </c>
      <c r="E5" s="1005">
        <v>2019</v>
      </c>
      <c r="F5" s="1006" t="s">
        <v>2</v>
      </c>
      <c r="G5" s="1013">
        <v>2015</v>
      </c>
      <c r="H5" s="1005">
        <v>2018</v>
      </c>
      <c r="I5" s="1005">
        <v>2019</v>
      </c>
      <c r="J5" s="1006" t="s">
        <v>2</v>
      </c>
      <c r="K5" s="1013">
        <v>2015</v>
      </c>
      <c r="L5" s="1005">
        <v>2018</v>
      </c>
      <c r="M5" s="1005">
        <v>2019</v>
      </c>
      <c r="N5" s="1014" t="s">
        <v>92</v>
      </c>
    </row>
    <row r="6" spans="1:14" ht="14.4" customHeight="1" x14ac:dyDescent="0.3">
      <c r="A6" s="1001" t="s">
        <v>4156</v>
      </c>
      <c r="B6" s="1003" t="s">
        <v>5336</v>
      </c>
      <c r="C6" s="1007">
        <v>5344</v>
      </c>
      <c r="D6" s="1008">
        <v>5382</v>
      </c>
      <c r="E6" s="1008">
        <v>3579</v>
      </c>
      <c r="F6" s="1011"/>
      <c r="G6" s="1007">
        <v>5334.6388599999982</v>
      </c>
      <c r="H6" s="1008">
        <v>5317.1172000000006</v>
      </c>
      <c r="I6" s="1008">
        <v>3495.7251000000006</v>
      </c>
      <c r="J6" s="1011"/>
      <c r="K6" s="1007">
        <v>427.52</v>
      </c>
      <c r="L6" s="1008">
        <v>430.56</v>
      </c>
      <c r="M6" s="1008">
        <v>286.32</v>
      </c>
      <c r="N6" s="1015">
        <v>80</v>
      </c>
    </row>
    <row r="7" spans="1:14" ht="14.4" customHeight="1" thickBot="1" x14ac:dyDescent="0.35">
      <c r="A7" s="1002" t="s">
        <v>4212</v>
      </c>
      <c r="B7" s="1004" t="s">
        <v>5336</v>
      </c>
      <c r="C7" s="1009"/>
      <c r="D7" s="1010">
        <v>1774</v>
      </c>
      <c r="E7" s="1010">
        <v>3186</v>
      </c>
      <c r="F7" s="1012"/>
      <c r="G7" s="1009"/>
      <c r="H7" s="1010">
        <v>0</v>
      </c>
      <c r="I7" s="1010">
        <v>0</v>
      </c>
      <c r="J7" s="1012"/>
      <c r="K7" s="1009"/>
      <c r="L7" s="1010">
        <v>104.666</v>
      </c>
      <c r="M7" s="1010">
        <v>187.97399999999999</v>
      </c>
      <c r="N7" s="1016">
        <v>59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0.60297385596069031</v>
      </c>
      <c r="C4" s="323">
        <f t="shared" ref="C4:M4" si="0">(C10+C8)/C6</f>
        <v>0.77557960771418399</v>
      </c>
      <c r="D4" s="323">
        <f t="shared" si="0"/>
        <v>0.4374012063044499</v>
      </c>
      <c r="E4" s="323">
        <f t="shared" si="0"/>
        <v>0.48377973672693586</v>
      </c>
      <c r="F4" s="323">
        <f t="shared" si="0"/>
        <v>0.51476473505719855</v>
      </c>
      <c r="G4" s="323">
        <f t="shared" si="0"/>
        <v>7.4164146700509753E-3</v>
      </c>
      <c r="H4" s="323">
        <f t="shared" si="0"/>
        <v>7.4164146700509753E-3</v>
      </c>
      <c r="I4" s="323">
        <f t="shared" si="0"/>
        <v>7.4164146700509753E-3</v>
      </c>
      <c r="J4" s="323">
        <f t="shared" si="0"/>
        <v>7.4164146700509753E-3</v>
      </c>
      <c r="K4" s="323">
        <f t="shared" si="0"/>
        <v>7.4164146700509753E-3</v>
      </c>
      <c r="L4" s="323">
        <f t="shared" si="0"/>
        <v>7.4164146700509753E-3</v>
      </c>
      <c r="M4" s="323">
        <f t="shared" si="0"/>
        <v>7.4164146700509753E-3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3989.3028300000101</v>
      </c>
      <c r="C5" s="323">
        <f>IF(ISERROR(VLOOKUP($A5,'Man Tab'!$A:$Q,COLUMN()+2,0)),0,VLOOKUP($A5,'Man Tab'!$A:$Q,COLUMN()+2,0))</f>
        <v>3785.75630000001</v>
      </c>
      <c r="D5" s="323">
        <f>IF(ISERROR(VLOOKUP($A5,'Man Tab'!$A:$Q,COLUMN()+2,0)),0,VLOOKUP($A5,'Man Tab'!$A:$Q,COLUMN()+2,0))</f>
        <v>4290.7854399999896</v>
      </c>
      <c r="E5" s="323">
        <f>IF(ISERROR(VLOOKUP($A5,'Man Tab'!$A:$Q,COLUMN()+2,0)),0,VLOOKUP($A5,'Man Tab'!$A:$Q,COLUMN()+2,0))</f>
        <v>3906.4365599999801</v>
      </c>
      <c r="F5" s="323">
        <f>IF(ISERROR(VLOOKUP($A5,'Man Tab'!$A:$Q,COLUMN()+2,0)),0,VLOOKUP($A5,'Man Tab'!$A:$Q,COLUMN()+2,0))</f>
        <v>4005.8277800000001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3989.3028300000101</v>
      </c>
      <c r="C6" s="325">
        <f t="shared" ref="C6:M6" si="1">C5+B6</f>
        <v>7775.0591300000196</v>
      </c>
      <c r="D6" s="325">
        <f t="shared" si="1"/>
        <v>12065.844570000008</v>
      </c>
      <c r="E6" s="325">
        <f t="shared" si="1"/>
        <v>15972.281129999988</v>
      </c>
      <c r="F6" s="325">
        <f t="shared" si="1"/>
        <v>19978.108909999988</v>
      </c>
      <c r="G6" s="325">
        <f t="shared" si="1"/>
        <v>19978.108909999988</v>
      </c>
      <c r="H6" s="325">
        <f t="shared" si="1"/>
        <v>19978.108909999988</v>
      </c>
      <c r="I6" s="325">
        <f t="shared" si="1"/>
        <v>19978.108909999988</v>
      </c>
      <c r="J6" s="325">
        <f t="shared" si="1"/>
        <v>19978.108909999988</v>
      </c>
      <c r="K6" s="325">
        <f t="shared" si="1"/>
        <v>19978.108909999988</v>
      </c>
      <c r="L6" s="325">
        <f t="shared" si="1"/>
        <v>19978.108909999988</v>
      </c>
      <c r="M6" s="325">
        <f t="shared" si="1"/>
        <v>19978.108909999988</v>
      </c>
    </row>
    <row r="7" spans="1:13" ht="14.4" customHeight="1" x14ac:dyDescent="0.3">
      <c r="A7" s="324" t="s">
        <v>125</v>
      </c>
      <c r="B7" s="324">
        <v>79.022000000000006</v>
      </c>
      <c r="C7" s="324">
        <v>199.12700000000001</v>
      </c>
      <c r="D7" s="324">
        <v>172.941</v>
      </c>
      <c r="E7" s="324">
        <v>253.535</v>
      </c>
      <c r="F7" s="324">
        <v>337.86200000000002</v>
      </c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2370.6600000000003</v>
      </c>
      <c r="C8" s="325">
        <f t="shared" ref="C8:M8" si="2">C7*30</f>
        <v>5973.81</v>
      </c>
      <c r="D8" s="325">
        <f t="shared" si="2"/>
        <v>5188.2300000000005</v>
      </c>
      <c r="E8" s="325">
        <f t="shared" si="2"/>
        <v>7606.05</v>
      </c>
      <c r="F8" s="325">
        <f t="shared" si="2"/>
        <v>10135.86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34785.310000000005</v>
      </c>
      <c r="C9" s="324">
        <v>21582</v>
      </c>
      <c r="D9" s="324">
        <v>33017.660000000003</v>
      </c>
      <c r="E9" s="324">
        <v>31630.989999999998</v>
      </c>
      <c r="F9" s="324">
        <v>27149.98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34.785310000000003</v>
      </c>
      <c r="C10" s="325">
        <f t="shared" ref="C10:M10" si="3">C9/1000+B10</f>
        <v>56.367310000000003</v>
      </c>
      <c r="D10" s="325">
        <f t="shared" si="3"/>
        <v>89.38497000000001</v>
      </c>
      <c r="E10" s="325">
        <f t="shared" si="3"/>
        <v>121.01596000000001</v>
      </c>
      <c r="F10" s="325">
        <f t="shared" si="3"/>
        <v>148.16594000000001</v>
      </c>
      <c r="G10" s="325">
        <f t="shared" si="3"/>
        <v>148.16594000000001</v>
      </c>
      <c r="H10" s="325">
        <f t="shared" si="3"/>
        <v>148.16594000000001</v>
      </c>
      <c r="I10" s="325">
        <f t="shared" si="3"/>
        <v>148.16594000000001</v>
      </c>
      <c r="J10" s="325">
        <f t="shared" si="3"/>
        <v>148.16594000000001</v>
      </c>
      <c r="K10" s="325">
        <f t="shared" si="3"/>
        <v>148.16594000000001</v>
      </c>
      <c r="L10" s="325">
        <f t="shared" si="3"/>
        <v>148.16594000000001</v>
      </c>
      <c r="M10" s="325">
        <f t="shared" si="3"/>
        <v>148.16594000000001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5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0.95942341070412984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0.95942341070412984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2019</v>
      </c>
      <c r="C4" s="257" t="s">
        <v>30</v>
      </c>
      <c r="D4" s="406" t="s">
        <v>308</v>
      </c>
      <c r="E4" s="406" t="s">
        <v>309</v>
      </c>
      <c r="F4" s="406" t="s">
        <v>310</v>
      </c>
      <c r="G4" s="406" t="s">
        <v>311</v>
      </c>
      <c r="H4" s="406" t="s">
        <v>312</v>
      </c>
      <c r="I4" s="406" t="s">
        <v>313</v>
      </c>
      <c r="J4" s="406" t="s">
        <v>314</v>
      </c>
      <c r="K4" s="406" t="s">
        <v>315</v>
      </c>
      <c r="L4" s="406" t="s">
        <v>316</v>
      </c>
      <c r="M4" s="406" t="s">
        <v>317</v>
      </c>
      <c r="N4" s="406" t="s">
        <v>318</v>
      </c>
      <c r="O4" s="406" t="s">
        <v>319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2593.53003767881</v>
      </c>
      <c r="C7" s="56">
        <v>216.12750313990099</v>
      </c>
      <c r="D7" s="56">
        <v>231.51806000000099</v>
      </c>
      <c r="E7" s="56">
        <v>200.21562</v>
      </c>
      <c r="F7" s="56">
        <v>234.67470999999901</v>
      </c>
      <c r="G7" s="56">
        <v>270.85812999999899</v>
      </c>
      <c r="H7" s="56">
        <v>305.41113000000001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1242.6776500000001</v>
      </c>
      <c r="Q7" s="185">
        <v>1.149948647854</v>
      </c>
    </row>
    <row r="8" spans="1:17" ht="14.4" customHeight="1" x14ac:dyDescent="0.3">
      <c r="A8" s="19" t="s">
        <v>36</v>
      </c>
      <c r="B8" s="55">
        <v>168.179448108347</v>
      </c>
      <c r="C8" s="56">
        <v>14.014954009027999</v>
      </c>
      <c r="D8" s="56">
        <v>5.18</v>
      </c>
      <c r="E8" s="56">
        <v>6.79</v>
      </c>
      <c r="F8" s="56">
        <v>30.729999999998999</v>
      </c>
      <c r="G8" s="56">
        <v>4.6899999999990003</v>
      </c>
      <c r="H8" s="56">
        <v>18.760000000000002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66.149999999998997</v>
      </c>
      <c r="Q8" s="185">
        <v>0.94399168141900003</v>
      </c>
    </row>
    <row r="9" spans="1:17" ht="14.4" customHeight="1" x14ac:dyDescent="0.3">
      <c r="A9" s="19" t="s">
        <v>37</v>
      </c>
      <c r="B9" s="55">
        <v>1232.56141349668</v>
      </c>
      <c r="C9" s="56">
        <v>102.71345112472299</v>
      </c>
      <c r="D9" s="56">
        <v>115.1189</v>
      </c>
      <c r="E9" s="56">
        <v>66.579139999999995</v>
      </c>
      <c r="F9" s="56">
        <v>85.277399999999005</v>
      </c>
      <c r="G9" s="56">
        <v>184.795469999999</v>
      </c>
      <c r="H9" s="56">
        <v>107.04636000000001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558.81726999999898</v>
      </c>
      <c r="Q9" s="185">
        <v>1.0881092279160001</v>
      </c>
    </row>
    <row r="10" spans="1:17" ht="14.4" customHeight="1" x14ac:dyDescent="0.3">
      <c r="A10" s="19" t="s">
        <v>38</v>
      </c>
      <c r="B10" s="55">
        <v>1559.28058414733</v>
      </c>
      <c r="C10" s="56">
        <v>129.94004867894401</v>
      </c>
      <c r="D10" s="56">
        <v>105.74142000000001</v>
      </c>
      <c r="E10" s="56">
        <v>101.68037</v>
      </c>
      <c r="F10" s="56">
        <v>119.89239000000001</v>
      </c>
      <c r="G10" s="56">
        <v>105.90689</v>
      </c>
      <c r="H10" s="56">
        <v>119.21615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552.43722000000002</v>
      </c>
      <c r="Q10" s="185">
        <v>0.85029554108399996</v>
      </c>
    </row>
    <row r="11" spans="1:17" ht="14.4" customHeight="1" x14ac:dyDescent="0.3">
      <c r="A11" s="19" t="s">
        <v>39</v>
      </c>
      <c r="B11" s="55">
        <v>627.468456535168</v>
      </c>
      <c r="C11" s="56">
        <v>52.289038044597</v>
      </c>
      <c r="D11" s="56">
        <v>43.79898</v>
      </c>
      <c r="E11" s="56">
        <v>37.861429999999999</v>
      </c>
      <c r="F11" s="56">
        <v>41.241159999998999</v>
      </c>
      <c r="G11" s="56">
        <v>34.296889999999003</v>
      </c>
      <c r="H11" s="56">
        <v>35.368259999999999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192.56672</v>
      </c>
      <c r="Q11" s="185">
        <v>0.736547189243</v>
      </c>
    </row>
    <row r="12" spans="1:17" ht="14.4" customHeight="1" x14ac:dyDescent="0.3">
      <c r="A12" s="19" t="s">
        <v>40</v>
      </c>
      <c r="B12" s="55">
        <v>24.497007561593001</v>
      </c>
      <c r="C12" s="56">
        <v>2.0414172967990001</v>
      </c>
      <c r="D12" s="56">
        <v>0.51944999999999997</v>
      </c>
      <c r="E12" s="56">
        <v>7.0800000000000002E-2</v>
      </c>
      <c r="F12" s="56">
        <v>10.55002</v>
      </c>
      <c r="G12" s="56">
        <v>2.0132799999989999</v>
      </c>
      <c r="H12" s="56">
        <v>8.9749999999999996E-2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13.2433</v>
      </c>
      <c r="Q12" s="185">
        <v>1.2974613295140001</v>
      </c>
    </row>
    <row r="13" spans="1:17" ht="14.4" customHeight="1" x14ac:dyDescent="0.3">
      <c r="A13" s="19" t="s">
        <v>41</v>
      </c>
      <c r="B13" s="55">
        <v>591.02797135735705</v>
      </c>
      <c r="C13" s="56">
        <v>49.252330946446001</v>
      </c>
      <c r="D13" s="56">
        <v>54.746270000000003</v>
      </c>
      <c r="E13" s="56">
        <v>41.658410000000003</v>
      </c>
      <c r="F13" s="56">
        <v>41.127599999998999</v>
      </c>
      <c r="G13" s="56">
        <v>21.656849999999</v>
      </c>
      <c r="H13" s="56">
        <v>32.353789999999996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191.54292000000001</v>
      </c>
      <c r="Q13" s="185">
        <v>0.77780245653000002</v>
      </c>
    </row>
    <row r="14" spans="1:17" ht="14.4" customHeight="1" x14ac:dyDescent="0.3">
      <c r="A14" s="19" t="s">
        <v>42</v>
      </c>
      <c r="B14" s="55">
        <v>1008.45711207469</v>
      </c>
      <c r="C14" s="56">
        <v>84.038092672890002</v>
      </c>
      <c r="D14" s="56">
        <v>123.82</v>
      </c>
      <c r="E14" s="56">
        <v>98.295000000000002</v>
      </c>
      <c r="F14" s="56">
        <v>93.019999999999001</v>
      </c>
      <c r="G14" s="56">
        <v>79.235999999998995</v>
      </c>
      <c r="H14" s="56">
        <v>75.147000000000006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469.51799999999997</v>
      </c>
      <c r="Q14" s="185">
        <v>1.117393279801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192.60628063090499</v>
      </c>
      <c r="C17" s="56">
        <v>16.050523385908001</v>
      </c>
      <c r="D17" s="56">
        <v>8.8031000000000006</v>
      </c>
      <c r="E17" s="56">
        <v>0.2</v>
      </c>
      <c r="F17" s="56">
        <v>5.1759999999990001</v>
      </c>
      <c r="G17" s="56">
        <v>4.8014799999989997</v>
      </c>
      <c r="H17" s="56">
        <v>14.135540000000001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33.116120000000002</v>
      </c>
      <c r="Q17" s="185">
        <v>0.41264847511500002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4.0010000000000003</v>
      </c>
      <c r="E18" s="56">
        <v>0.81799999999999995</v>
      </c>
      <c r="F18" s="56">
        <v>16.026</v>
      </c>
      <c r="G18" s="56">
        <v>9.2559999999990001</v>
      </c>
      <c r="H18" s="56">
        <v>5.9109999999999996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36.011999999998999</v>
      </c>
      <c r="Q18" s="185" t="s">
        <v>329</v>
      </c>
    </row>
    <row r="19" spans="1:17" ht="14.4" customHeight="1" x14ac:dyDescent="0.3">
      <c r="A19" s="19" t="s">
        <v>47</v>
      </c>
      <c r="B19" s="55">
        <v>1767.35347783014</v>
      </c>
      <c r="C19" s="56">
        <v>147.279456485845</v>
      </c>
      <c r="D19" s="56">
        <v>143.06519</v>
      </c>
      <c r="E19" s="56">
        <v>116.29328</v>
      </c>
      <c r="F19" s="56">
        <v>128.3956</v>
      </c>
      <c r="G19" s="56">
        <v>183.83338999999901</v>
      </c>
      <c r="H19" s="56">
        <v>163.69893999999999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735.28639999999996</v>
      </c>
      <c r="Q19" s="185">
        <v>0.99849146316000004</v>
      </c>
    </row>
    <row r="20" spans="1:17" ht="14.4" customHeight="1" x14ac:dyDescent="0.3">
      <c r="A20" s="19" t="s">
        <v>48</v>
      </c>
      <c r="B20" s="55">
        <v>37883.747093999998</v>
      </c>
      <c r="C20" s="56">
        <v>3156.9789245000002</v>
      </c>
      <c r="D20" s="56">
        <v>3019.1705900000102</v>
      </c>
      <c r="E20" s="56">
        <v>2991.56916000001</v>
      </c>
      <c r="F20" s="56">
        <v>2840.9807699999901</v>
      </c>
      <c r="G20" s="56">
        <v>2873.2911999999901</v>
      </c>
      <c r="H20" s="56">
        <v>2991.4670000000001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14716.478719999999</v>
      </c>
      <c r="Q20" s="185">
        <v>0.932314030086</v>
      </c>
    </row>
    <row r="21" spans="1:17" ht="14.4" customHeight="1" x14ac:dyDescent="0.3">
      <c r="A21" s="20" t="s">
        <v>49</v>
      </c>
      <c r="B21" s="55">
        <v>1481.99999999998</v>
      </c>
      <c r="C21" s="56">
        <v>123.499999999998</v>
      </c>
      <c r="D21" s="56">
        <v>123.72787</v>
      </c>
      <c r="E21" s="56">
        <v>123.72484</v>
      </c>
      <c r="F21" s="56">
        <v>129.43681000000001</v>
      </c>
      <c r="G21" s="56">
        <v>123.149879999999</v>
      </c>
      <c r="H21" s="56">
        <v>131.52286000000001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631.56226000000004</v>
      </c>
      <c r="Q21" s="185">
        <v>1.022772890688</v>
      </c>
    </row>
    <row r="22" spans="1:17" ht="14.4" customHeight="1" x14ac:dyDescent="0.3">
      <c r="A22" s="19" t="s">
        <v>50</v>
      </c>
      <c r="B22" s="55">
        <v>581</v>
      </c>
      <c r="C22" s="56">
        <v>48.416666666666003</v>
      </c>
      <c r="D22" s="56">
        <v>0</v>
      </c>
      <c r="E22" s="56">
        <v>0</v>
      </c>
      <c r="F22" s="56">
        <v>498.05697999999899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498.05697999999899</v>
      </c>
      <c r="Q22" s="185">
        <v>2.057378230636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0</v>
      </c>
      <c r="C24" s="56">
        <v>-9.0949470177292804E-13</v>
      </c>
      <c r="D24" s="56">
        <v>10.092000000000001</v>
      </c>
      <c r="E24" s="56">
        <v>2.4999999900000001E-4</v>
      </c>
      <c r="F24" s="56">
        <v>16.199999999999001</v>
      </c>
      <c r="G24" s="56">
        <v>8.6510999999989995</v>
      </c>
      <c r="H24" s="56">
        <v>5.7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40.643349999999003</v>
      </c>
      <c r="Q24" s="185"/>
    </row>
    <row r="25" spans="1:17" ht="14.4" customHeight="1" x14ac:dyDescent="0.3">
      <c r="A25" s="21" t="s">
        <v>53</v>
      </c>
      <c r="B25" s="58">
        <v>49711.708883421001</v>
      </c>
      <c r="C25" s="59">
        <v>4142.6424069517498</v>
      </c>
      <c r="D25" s="59">
        <v>3989.3028300000101</v>
      </c>
      <c r="E25" s="59">
        <v>3785.75630000001</v>
      </c>
      <c r="F25" s="59">
        <v>4290.7854399999896</v>
      </c>
      <c r="G25" s="59">
        <v>3906.4365599999801</v>
      </c>
      <c r="H25" s="59">
        <v>4005.8277800000001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19978.108909999999</v>
      </c>
      <c r="Q25" s="186">
        <v>0.96451042341799997</v>
      </c>
    </row>
    <row r="26" spans="1:17" ht="14.4" customHeight="1" x14ac:dyDescent="0.3">
      <c r="A26" s="19" t="s">
        <v>54</v>
      </c>
      <c r="B26" s="55">
        <v>6224.3601134130404</v>
      </c>
      <c r="C26" s="56">
        <v>518.69667611775299</v>
      </c>
      <c r="D26" s="56">
        <v>555.195930000001</v>
      </c>
      <c r="E26" s="56">
        <v>585.32266000000004</v>
      </c>
      <c r="F26" s="56">
        <v>528.85109000000102</v>
      </c>
      <c r="G26" s="56">
        <v>515.05841999999996</v>
      </c>
      <c r="H26" s="56">
        <v>777.82803000000001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2962.2561300000002</v>
      </c>
      <c r="Q26" s="185">
        <v>1.1421920619079999</v>
      </c>
    </row>
    <row r="27" spans="1:17" ht="14.4" customHeight="1" x14ac:dyDescent="0.3">
      <c r="A27" s="22" t="s">
        <v>55</v>
      </c>
      <c r="B27" s="58">
        <v>55936.068996834103</v>
      </c>
      <c r="C27" s="59">
        <v>4661.3390830695098</v>
      </c>
      <c r="D27" s="59">
        <v>4544.4987600000104</v>
      </c>
      <c r="E27" s="59">
        <v>4371.0789600000098</v>
      </c>
      <c r="F27" s="59">
        <v>4819.6365299999898</v>
      </c>
      <c r="G27" s="59">
        <v>4421.4949799999804</v>
      </c>
      <c r="H27" s="59">
        <v>4783.6558100000002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22940.365040000001</v>
      </c>
      <c r="Q27" s="186">
        <v>0.98428218291699998</v>
      </c>
    </row>
    <row r="28" spans="1:17" ht="14.4" customHeight="1" x14ac:dyDescent="0.3">
      <c r="A28" s="20" t="s">
        <v>56</v>
      </c>
      <c r="B28" s="55">
        <v>2.0930937299660002</v>
      </c>
      <c r="C28" s="56">
        <v>0.17442447749699999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5">
        <v>0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306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324</v>
      </c>
      <c r="G4" s="536" t="s">
        <v>64</v>
      </c>
      <c r="H4" s="259" t="s">
        <v>182</v>
      </c>
      <c r="I4" s="534" t="s">
        <v>65</v>
      </c>
      <c r="J4" s="536" t="s">
        <v>326</v>
      </c>
      <c r="K4" s="537" t="s">
        <v>327</v>
      </c>
    </row>
    <row r="5" spans="1:11" ht="42" thickBot="1" x14ac:dyDescent="0.35">
      <c r="A5" s="103"/>
      <c r="B5" s="28" t="s">
        <v>320</v>
      </c>
      <c r="C5" s="29" t="s">
        <v>321</v>
      </c>
      <c r="D5" s="30" t="s">
        <v>322</v>
      </c>
      <c r="E5" s="30" t="s">
        <v>323</v>
      </c>
      <c r="F5" s="535"/>
      <c r="G5" s="535"/>
      <c r="H5" s="29" t="s">
        <v>325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50851.5222783637</v>
      </c>
      <c r="C6" s="701">
        <v>52411.2215600001</v>
      </c>
      <c r="D6" s="702">
        <v>1559.69928163642</v>
      </c>
      <c r="E6" s="703">
        <v>1.030671634038</v>
      </c>
      <c r="F6" s="701">
        <v>49711.708883421001</v>
      </c>
      <c r="G6" s="702">
        <v>20713.212034758799</v>
      </c>
      <c r="H6" s="704">
        <v>4005.8277800000001</v>
      </c>
      <c r="I6" s="701">
        <v>19978.108909999999</v>
      </c>
      <c r="J6" s="702">
        <v>-735.10312475877799</v>
      </c>
      <c r="K6" s="705">
        <v>0.40187934309000001</v>
      </c>
    </row>
    <row r="7" spans="1:11" ht="14.4" customHeight="1" thickBot="1" x14ac:dyDescent="0.35">
      <c r="A7" s="720" t="s">
        <v>332</v>
      </c>
      <c r="B7" s="701">
        <v>8183.4070620549501</v>
      </c>
      <c r="C7" s="701">
        <v>8541.2289600000095</v>
      </c>
      <c r="D7" s="702">
        <v>357.82189794506797</v>
      </c>
      <c r="E7" s="703">
        <v>1.0437252962279999</v>
      </c>
      <c r="F7" s="701">
        <v>7805.0020309599704</v>
      </c>
      <c r="G7" s="702">
        <v>3252.0841795666602</v>
      </c>
      <c r="H7" s="704">
        <v>693.39243999999997</v>
      </c>
      <c r="I7" s="701">
        <v>3289.0464299999999</v>
      </c>
      <c r="J7" s="702">
        <v>36.962250433340998</v>
      </c>
      <c r="K7" s="705">
        <v>0.421402379775</v>
      </c>
    </row>
    <row r="8" spans="1:11" ht="14.4" customHeight="1" thickBot="1" x14ac:dyDescent="0.35">
      <c r="A8" s="721" t="s">
        <v>333</v>
      </c>
      <c r="B8" s="701">
        <v>7277.2136939332304</v>
      </c>
      <c r="C8" s="701">
        <v>7641.2099600000101</v>
      </c>
      <c r="D8" s="702">
        <v>363.99626606678498</v>
      </c>
      <c r="E8" s="703">
        <v>1.0500186309449999</v>
      </c>
      <c r="F8" s="701">
        <v>6796.5449188852899</v>
      </c>
      <c r="G8" s="702">
        <v>2831.8937162021998</v>
      </c>
      <c r="H8" s="704">
        <v>618.24544000000003</v>
      </c>
      <c r="I8" s="701">
        <v>2819.5284299999998</v>
      </c>
      <c r="J8" s="702">
        <v>-12.365286202204</v>
      </c>
      <c r="K8" s="705">
        <v>0.41484731781299999</v>
      </c>
    </row>
    <row r="9" spans="1:11" ht="14.4" customHeight="1" thickBot="1" x14ac:dyDescent="0.35">
      <c r="A9" s="722" t="s">
        <v>334</v>
      </c>
      <c r="B9" s="706">
        <v>0</v>
      </c>
      <c r="C9" s="706">
        <v>-3.0000000000000001E-5</v>
      </c>
      <c r="D9" s="707">
        <v>-3.0000000000000001E-5</v>
      </c>
      <c r="E9" s="708" t="s">
        <v>329</v>
      </c>
      <c r="F9" s="706">
        <v>0</v>
      </c>
      <c r="G9" s="707">
        <v>0</v>
      </c>
      <c r="H9" s="709">
        <v>0</v>
      </c>
      <c r="I9" s="706">
        <v>1.3500000000000001E-3</v>
      </c>
      <c r="J9" s="707">
        <v>1.3500000000000001E-3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-3.0000000000000001E-5</v>
      </c>
      <c r="D10" s="702">
        <v>-3.0000000000000001E-5</v>
      </c>
      <c r="E10" s="711" t="s">
        <v>329</v>
      </c>
      <c r="F10" s="701">
        <v>0</v>
      </c>
      <c r="G10" s="702">
        <v>0</v>
      </c>
      <c r="H10" s="704">
        <v>0</v>
      </c>
      <c r="I10" s="701">
        <v>1.3500000000000001E-3</v>
      </c>
      <c r="J10" s="702">
        <v>1.3500000000000001E-3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3288.5743430526099</v>
      </c>
      <c r="C11" s="706">
        <v>2803.6242200000002</v>
      </c>
      <c r="D11" s="707">
        <v>-484.95012305260798</v>
      </c>
      <c r="E11" s="713">
        <v>0.85253484566100002</v>
      </c>
      <c r="F11" s="706">
        <v>2593.53003767881</v>
      </c>
      <c r="G11" s="707">
        <v>1080.6375156995</v>
      </c>
      <c r="H11" s="709">
        <v>305.41113000000001</v>
      </c>
      <c r="I11" s="706">
        <v>1242.6776500000001</v>
      </c>
      <c r="J11" s="707">
        <v>162.04013430049599</v>
      </c>
      <c r="K11" s="714">
        <v>0.47914526993899997</v>
      </c>
    </row>
    <row r="12" spans="1:11" ht="14.4" customHeight="1" thickBot="1" x14ac:dyDescent="0.35">
      <c r="A12" s="723" t="s">
        <v>337</v>
      </c>
      <c r="B12" s="701">
        <v>2270.7540869714699</v>
      </c>
      <c r="C12" s="701">
        <v>1991.5592200000001</v>
      </c>
      <c r="D12" s="702">
        <v>-279.19486697146198</v>
      </c>
      <c r="E12" s="703">
        <v>0.87704751096800004</v>
      </c>
      <c r="F12" s="701">
        <v>1681.5589392852601</v>
      </c>
      <c r="G12" s="702">
        <v>700.64955803552505</v>
      </c>
      <c r="H12" s="704">
        <v>201.98436000000001</v>
      </c>
      <c r="I12" s="701">
        <v>874.55066999999895</v>
      </c>
      <c r="J12" s="702">
        <v>173.90111196447401</v>
      </c>
      <c r="K12" s="705">
        <v>0.52008326890500001</v>
      </c>
    </row>
    <row r="13" spans="1:11" ht="14.4" customHeight="1" thickBot="1" x14ac:dyDescent="0.35">
      <c r="A13" s="723" t="s">
        <v>338</v>
      </c>
      <c r="B13" s="701">
        <v>87</v>
      </c>
      <c r="C13" s="701">
        <v>21.603079999999999</v>
      </c>
      <c r="D13" s="702">
        <v>-65.396919999999994</v>
      </c>
      <c r="E13" s="703">
        <v>0.24831126436699999</v>
      </c>
      <c r="F13" s="701">
        <v>73</v>
      </c>
      <c r="G13" s="702">
        <v>30.416666666666</v>
      </c>
      <c r="H13" s="704">
        <v>0</v>
      </c>
      <c r="I13" s="701">
        <v>11.90457</v>
      </c>
      <c r="J13" s="702">
        <v>-18.512096666666</v>
      </c>
      <c r="K13" s="705">
        <v>0.163076301369</v>
      </c>
    </row>
    <row r="14" spans="1:11" ht="14.4" customHeight="1" thickBot="1" x14ac:dyDescent="0.35">
      <c r="A14" s="723" t="s">
        <v>339</v>
      </c>
      <c r="B14" s="701">
        <v>231.71522643153801</v>
      </c>
      <c r="C14" s="701">
        <v>235.25134</v>
      </c>
      <c r="D14" s="702">
        <v>3.536113568462</v>
      </c>
      <c r="E14" s="703">
        <v>1.0152606007939999</v>
      </c>
      <c r="F14" s="701">
        <v>236.01950918998</v>
      </c>
      <c r="G14" s="702">
        <v>98.341462162490998</v>
      </c>
      <c r="H14" s="704">
        <v>47.39902</v>
      </c>
      <c r="I14" s="701">
        <v>145.28067999999999</v>
      </c>
      <c r="J14" s="702">
        <v>46.939217837507996</v>
      </c>
      <c r="K14" s="705">
        <v>0.61554521699700004</v>
      </c>
    </row>
    <row r="15" spans="1:11" ht="14.4" customHeight="1" thickBot="1" x14ac:dyDescent="0.35">
      <c r="A15" s="723" t="s">
        <v>340</v>
      </c>
      <c r="B15" s="701">
        <v>17.600000000000001</v>
      </c>
      <c r="C15" s="701">
        <v>0</v>
      </c>
      <c r="D15" s="702">
        <v>-17.600000000000001</v>
      </c>
      <c r="E15" s="703">
        <v>0</v>
      </c>
      <c r="F15" s="701">
        <v>13</v>
      </c>
      <c r="G15" s="702">
        <v>5.4166666666659999</v>
      </c>
      <c r="H15" s="704">
        <v>0</v>
      </c>
      <c r="I15" s="701">
        <v>0</v>
      </c>
      <c r="J15" s="702">
        <v>-5.4166666666659999</v>
      </c>
      <c r="K15" s="705">
        <v>0</v>
      </c>
    </row>
    <row r="16" spans="1:11" ht="14.4" customHeight="1" thickBot="1" x14ac:dyDescent="0.35">
      <c r="A16" s="723" t="s">
        <v>341</v>
      </c>
      <c r="B16" s="701">
        <v>576.26443378046997</v>
      </c>
      <c r="C16" s="701">
        <v>439.55682000000098</v>
      </c>
      <c r="D16" s="702">
        <v>-136.70761378047001</v>
      </c>
      <c r="E16" s="703">
        <v>0.76276930213500005</v>
      </c>
      <c r="F16" s="701">
        <v>500.95158920356801</v>
      </c>
      <c r="G16" s="702">
        <v>208.72982883482001</v>
      </c>
      <c r="H16" s="704">
        <v>50.267890000000001</v>
      </c>
      <c r="I16" s="701">
        <v>168.75026</v>
      </c>
      <c r="J16" s="702">
        <v>-39.97956883482</v>
      </c>
      <c r="K16" s="705">
        <v>0.33685941643200001</v>
      </c>
    </row>
    <row r="17" spans="1:11" ht="14.4" customHeight="1" thickBot="1" x14ac:dyDescent="0.35">
      <c r="A17" s="723" t="s">
        <v>342</v>
      </c>
      <c r="B17" s="701">
        <v>56.404405629430997</v>
      </c>
      <c r="C17" s="701">
        <v>87.268749999999997</v>
      </c>
      <c r="D17" s="702">
        <v>30.864344370567999</v>
      </c>
      <c r="E17" s="703">
        <v>1.5471974046370001</v>
      </c>
      <c r="F17" s="701">
        <v>49</v>
      </c>
      <c r="G17" s="702">
        <v>20.416666666666</v>
      </c>
      <c r="H17" s="704">
        <v>3.66581</v>
      </c>
      <c r="I17" s="701">
        <v>28.890070000000001</v>
      </c>
      <c r="J17" s="702">
        <v>8.4734033333329997</v>
      </c>
      <c r="K17" s="705">
        <v>0.58959326530599998</v>
      </c>
    </row>
    <row r="18" spans="1:11" ht="14.4" customHeight="1" thickBot="1" x14ac:dyDescent="0.35">
      <c r="A18" s="723" t="s">
        <v>343</v>
      </c>
      <c r="B18" s="701">
        <v>48.836190239707001</v>
      </c>
      <c r="C18" s="701">
        <v>28.385010000000001</v>
      </c>
      <c r="D18" s="702">
        <v>-20.451180239707</v>
      </c>
      <c r="E18" s="703">
        <v>0.58122899965499997</v>
      </c>
      <c r="F18" s="701">
        <v>40</v>
      </c>
      <c r="G18" s="702">
        <v>16.666666666666</v>
      </c>
      <c r="H18" s="704">
        <v>2.0940500000000002</v>
      </c>
      <c r="I18" s="701">
        <v>13.301399999999999</v>
      </c>
      <c r="J18" s="702">
        <v>-3.3652666666659998</v>
      </c>
      <c r="K18" s="705">
        <v>0.33253500000000003</v>
      </c>
    </row>
    <row r="19" spans="1:11" ht="14.4" customHeight="1" thickBot="1" x14ac:dyDescent="0.35">
      <c r="A19" s="722" t="s">
        <v>344</v>
      </c>
      <c r="B19" s="706">
        <v>152.673914328401</v>
      </c>
      <c r="C19" s="706">
        <v>147.82</v>
      </c>
      <c r="D19" s="707">
        <v>-4.8539143284010002</v>
      </c>
      <c r="E19" s="713">
        <v>0.96820731066099996</v>
      </c>
      <c r="F19" s="706">
        <v>168.179448108347</v>
      </c>
      <c r="G19" s="707">
        <v>70.074770045144007</v>
      </c>
      <c r="H19" s="709">
        <v>18.760000000000002</v>
      </c>
      <c r="I19" s="706">
        <v>66.149999999998997</v>
      </c>
      <c r="J19" s="707">
        <v>-3.9247700451440002</v>
      </c>
      <c r="K19" s="714">
        <v>0.39332986725800001</v>
      </c>
    </row>
    <row r="20" spans="1:11" ht="14.4" customHeight="1" thickBot="1" x14ac:dyDescent="0.35">
      <c r="A20" s="723" t="s">
        <v>345</v>
      </c>
      <c r="B20" s="701">
        <v>151.03449739950599</v>
      </c>
      <c r="C20" s="701">
        <v>144.27000000000001</v>
      </c>
      <c r="D20" s="702">
        <v>-6.7644973995050002</v>
      </c>
      <c r="E20" s="703">
        <v>0.95521223617100004</v>
      </c>
      <c r="F20" s="701">
        <v>162.53189607473701</v>
      </c>
      <c r="G20" s="702">
        <v>67.721623364473004</v>
      </c>
      <c r="H20" s="704">
        <v>18.760000000000002</v>
      </c>
      <c r="I20" s="701">
        <v>66.149999999998997</v>
      </c>
      <c r="J20" s="702">
        <v>-1.571623364473</v>
      </c>
      <c r="K20" s="705">
        <v>0.40699703625900002</v>
      </c>
    </row>
    <row r="21" spans="1:11" ht="14.4" customHeight="1" thickBot="1" x14ac:dyDescent="0.35">
      <c r="A21" s="723" t="s">
        <v>346</v>
      </c>
      <c r="B21" s="701">
        <v>1.639416928895</v>
      </c>
      <c r="C21" s="701">
        <v>3.55</v>
      </c>
      <c r="D21" s="702">
        <v>1.9105830711039999</v>
      </c>
      <c r="E21" s="703">
        <v>2.165404014945</v>
      </c>
      <c r="F21" s="701">
        <v>5.6475520336090002</v>
      </c>
      <c r="G21" s="702">
        <v>2.3531466806700001</v>
      </c>
      <c r="H21" s="704">
        <v>0</v>
      </c>
      <c r="I21" s="701">
        <v>0</v>
      </c>
      <c r="J21" s="702">
        <v>-2.3531466806700001</v>
      </c>
      <c r="K21" s="705">
        <v>0</v>
      </c>
    </row>
    <row r="22" spans="1:11" ht="14.4" customHeight="1" thickBot="1" x14ac:dyDescent="0.35">
      <c r="A22" s="722" t="s">
        <v>347</v>
      </c>
      <c r="B22" s="706">
        <v>1330.69118916548</v>
      </c>
      <c r="C22" s="706">
        <v>1318.4253900000001</v>
      </c>
      <c r="D22" s="707">
        <v>-12.265799165476</v>
      </c>
      <c r="E22" s="713">
        <v>0.99078238492399995</v>
      </c>
      <c r="F22" s="706">
        <v>1232.56141349668</v>
      </c>
      <c r="G22" s="707">
        <v>513.56725562361601</v>
      </c>
      <c r="H22" s="709">
        <v>107.04636000000001</v>
      </c>
      <c r="I22" s="706">
        <v>558.81726999999898</v>
      </c>
      <c r="J22" s="707">
        <v>45.250014376383</v>
      </c>
      <c r="K22" s="714">
        <v>0.45337884496500003</v>
      </c>
    </row>
    <row r="23" spans="1:11" ht="14.4" customHeight="1" thickBot="1" x14ac:dyDescent="0.35">
      <c r="A23" s="723" t="s">
        <v>348</v>
      </c>
      <c r="B23" s="701">
        <v>13.934921806579</v>
      </c>
      <c r="C23" s="701">
        <v>16.702909999999999</v>
      </c>
      <c r="D23" s="702">
        <v>2.7679881934199999</v>
      </c>
      <c r="E23" s="703">
        <v>1.19863679408</v>
      </c>
      <c r="F23" s="701">
        <v>11</v>
      </c>
      <c r="G23" s="702">
        <v>4.583333333333</v>
      </c>
      <c r="H23" s="704">
        <v>1.4718</v>
      </c>
      <c r="I23" s="701">
        <v>6.2475899999999998</v>
      </c>
      <c r="J23" s="702">
        <v>1.6642566666659999</v>
      </c>
      <c r="K23" s="705">
        <v>0.56796272727200003</v>
      </c>
    </row>
    <row r="24" spans="1:11" ht="14.4" customHeight="1" thickBot="1" x14ac:dyDescent="0.35">
      <c r="A24" s="723" t="s">
        <v>349</v>
      </c>
      <c r="B24" s="701">
        <v>2</v>
      </c>
      <c r="C24" s="701">
        <v>1.1370400000000001</v>
      </c>
      <c r="D24" s="702">
        <v>-0.86295999999899997</v>
      </c>
      <c r="E24" s="703">
        <v>0.56852000000000003</v>
      </c>
      <c r="F24" s="701">
        <v>1</v>
      </c>
      <c r="G24" s="702">
        <v>0.416666666666</v>
      </c>
      <c r="H24" s="704">
        <v>0</v>
      </c>
      <c r="I24" s="701">
        <v>0.10768999999999999</v>
      </c>
      <c r="J24" s="702">
        <v>-0.30897666666599999</v>
      </c>
      <c r="K24" s="705">
        <v>0.10768999999999999</v>
      </c>
    </row>
    <row r="25" spans="1:11" ht="14.4" customHeight="1" thickBot="1" x14ac:dyDescent="0.35">
      <c r="A25" s="723" t="s">
        <v>350</v>
      </c>
      <c r="B25" s="701">
        <v>337.14627369716902</v>
      </c>
      <c r="C25" s="701">
        <v>379.06749000000099</v>
      </c>
      <c r="D25" s="702">
        <v>41.921216302832001</v>
      </c>
      <c r="E25" s="703">
        <v>1.124341330672</v>
      </c>
      <c r="F25" s="701">
        <v>278</v>
      </c>
      <c r="G25" s="702">
        <v>115.833333333333</v>
      </c>
      <c r="H25" s="704">
        <v>36.758780000000002</v>
      </c>
      <c r="I25" s="701">
        <v>134.96477999999999</v>
      </c>
      <c r="J25" s="702">
        <v>19.131446666666001</v>
      </c>
      <c r="K25" s="705">
        <v>0.48548482014299998</v>
      </c>
    </row>
    <row r="26" spans="1:11" ht="14.4" customHeight="1" thickBot="1" x14ac:dyDescent="0.35">
      <c r="A26" s="723" t="s">
        <v>351</v>
      </c>
      <c r="B26" s="701">
        <v>535.366374362898</v>
      </c>
      <c r="C26" s="701">
        <v>505.20418000000097</v>
      </c>
      <c r="D26" s="702">
        <v>-30.162194362897001</v>
      </c>
      <c r="E26" s="703">
        <v>0.943660648469</v>
      </c>
      <c r="F26" s="701">
        <v>706.56141349667701</v>
      </c>
      <c r="G26" s="702">
        <v>294.40058895694898</v>
      </c>
      <c r="H26" s="704">
        <v>39.685119999999998</v>
      </c>
      <c r="I26" s="701">
        <v>288.02602999999903</v>
      </c>
      <c r="J26" s="702">
        <v>-6.3745589569490004</v>
      </c>
      <c r="K26" s="705">
        <v>0.40764472061099999</v>
      </c>
    </row>
    <row r="27" spans="1:11" ht="14.4" customHeight="1" thickBot="1" x14ac:dyDescent="0.35">
      <c r="A27" s="723" t="s">
        <v>352</v>
      </c>
      <c r="B27" s="701">
        <v>88.642392562016994</v>
      </c>
      <c r="C27" s="701">
        <v>72.768749999999997</v>
      </c>
      <c r="D27" s="702">
        <v>-15.873642562017</v>
      </c>
      <c r="E27" s="703">
        <v>0.82092493102599995</v>
      </c>
      <c r="F27" s="701">
        <v>69</v>
      </c>
      <c r="G27" s="702">
        <v>28.75</v>
      </c>
      <c r="H27" s="704">
        <v>8.3323999999999998</v>
      </c>
      <c r="I27" s="701">
        <v>28.6584</v>
      </c>
      <c r="J27" s="702">
        <v>-9.1600000000000001E-2</v>
      </c>
      <c r="K27" s="705">
        <v>0.415339130434</v>
      </c>
    </row>
    <row r="28" spans="1:11" ht="14.4" customHeight="1" thickBot="1" x14ac:dyDescent="0.35">
      <c r="A28" s="723" t="s">
        <v>353</v>
      </c>
      <c r="B28" s="701">
        <v>2</v>
      </c>
      <c r="C28" s="701">
        <v>0</v>
      </c>
      <c r="D28" s="702">
        <v>-2</v>
      </c>
      <c r="E28" s="703">
        <v>0</v>
      </c>
      <c r="F28" s="701">
        <v>1</v>
      </c>
      <c r="G28" s="702">
        <v>0.416666666666</v>
      </c>
      <c r="H28" s="704">
        <v>0</v>
      </c>
      <c r="I28" s="701">
        <v>0.98118000000000005</v>
      </c>
      <c r="J28" s="702">
        <v>0.56451333333300002</v>
      </c>
      <c r="K28" s="705">
        <v>0.98118000000000005</v>
      </c>
    </row>
    <row r="29" spans="1:11" ht="14.4" customHeight="1" thickBot="1" x14ac:dyDescent="0.35">
      <c r="A29" s="723" t="s">
        <v>354</v>
      </c>
      <c r="B29" s="701">
        <v>16.619993859996999</v>
      </c>
      <c r="C29" s="701">
        <v>14.884740000000001</v>
      </c>
      <c r="D29" s="702">
        <v>-1.735253859997</v>
      </c>
      <c r="E29" s="703">
        <v>0.89559238862400004</v>
      </c>
      <c r="F29" s="701">
        <v>12</v>
      </c>
      <c r="G29" s="702">
        <v>5</v>
      </c>
      <c r="H29" s="704">
        <v>1.8660000000000001</v>
      </c>
      <c r="I29" s="701">
        <v>6.3959999999989998</v>
      </c>
      <c r="J29" s="702">
        <v>1.3959999999999999</v>
      </c>
      <c r="K29" s="705">
        <v>0.53300000000000003</v>
      </c>
    </row>
    <row r="30" spans="1:11" ht="14.4" customHeight="1" thickBot="1" x14ac:dyDescent="0.35">
      <c r="A30" s="723" t="s">
        <v>355</v>
      </c>
      <c r="B30" s="701">
        <v>186.98123287681699</v>
      </c>
      <c r="C30" s="701">
        <v>174.68629999999999</v>
      </c>
      <c r="D30" s="702">
        <v>-12.294932876817001</v>
      </c>
      <c r="E30" s="703">
        <v>0.93424509675300005</v>
      </c>
      <c r="F30" s="701">
        <v>150</v>
      </c>
      <c r="G30" s="702">
        <v>62.5</v>
      </c>
      <c r="H30" s="704">
        <v>18.8125</v>
      </c>
      <c r="I30" s="701">
        <v>90.125900000000001</v>
      </c>
      <c r="J30" s="702">
        <v>27.625900000000001</v>
      </c>
      <c r="K30" s="705">
        <v>0.60083933333299999</v>
      </c>
    </row>
    <row r="31" spans="1:11" ht="14.4" customHeight="1" thickBot="1" x14ac:dyDescent="0.35">
      <c r="A31" s="723" t="s">
        <v>356</v>
      </c>
      <c r="B31" s="701">
        <v>1</v>
      </c>
      <c r="C31" s="701">
        <v>0.37259999999999999</v>
      </c>
      <c r="D31" s="702">
        <v>-0.62739999999999996</v>
      </c>
      <c r="E31" s="703">
        <v>0.37259999999999999</v>
      </c>
      <c r="F31" s="701">
        <v>1</v>
      </c>
      <c r="G31" s="702">
        <v>0.416666666666</v>
      </c>
      <c r="H31" s="704">
        <v>0</v>
      </c>
      <c r="I31" s="701">
        <v>0</v>
      </c>
      <c r="J31" s="702">
        <v>-0.416666666666</v>
      </c>
      <c r="K31" s="705">
        <v>0</v>
      </c>
    </row>
    <row r="32" spans="1:11" ht="14.4" customHeight="1" thickBot="1" x14ac:dyDescent="0.35">
      <c r="A32" s="723" t="s">
        <v>357</v>
      </c>
      <c r="B32" s="701">
        <v>0</v>
      </c>
      <c r="C32" s="701">
        <v>3.5338400000000001</v>
      </c>
      <c r="D32" s="702">
        <v>3.5338400000000001</v>
      </c>
      <c r="E32" s="711" t="s">
        <v>329</v>
      </c>
      <c r="F32" s="701">
        <v>3</v>
      </c>
      <c r="G32" s="702">
        <v>1.25</v>
      </c>
      <c r="H32" s="704">
        <v>0.11976000000000001</v>
      </c>
      <c r="I32" s="701">
        <v>0.91120000000000001</v>
      </c>
      <c r="J32" s="702">
        <v>-0.33879999999999999</v>
      </c>
      <c r="K32" s="705">
        <v>0.30373333333300001</v>
      </c>
    </row>
    <row r="33" spans="1:11" ht="14.4" customHeight="1" thickBot="1" x14ac:dyDescent="0.35">
      <c r="A33" s="723" t="s">
        <v>358</v>
      </c>
      <c r="B33" s="701">
        <v>147</v>
      </c>
      <c r="C33" s="701">
        <v>150.06754000000001</v>
      </c>
      <c r="D33" s="702">
        <v>3.0675400000000002</v>
      </c>
      <c r="E33" s="703">
        <v>1.0208676190470001</v>
      </c>
      <c r="F33" s="701">
        <v>0</v>
      </c>
      <c r="G33" s="702">
        <v>0</v>
      </c>
      <c r="H33" s="704">
        <v>0</v>
      </c>
      <c r="I33" s="701">
        <v>2.3984999999999999</v>
      </c>
      <c r="J33" s="702">
        <v>2.3984999999999999</v>
      </c>
      <c r="K33" s="712" t="s">
        <v>329</v>
      </c>
    </row>
    <row r="34" spans="1:11" ht="14.4" customHeight="1" thickBot="1" x14ac:dyDescent="0.35">
      <c r="A34" s="722" t="s">
        <v>359</v>
      </c>
      <c r="B34" s="706">
        <v>1113.4658621671001</v>
      </c>
      <c r="C34" s="706">
        <v>1597.5994800000001</v>
      </c>
      <c r="D34" s="707">
        <v>484.133617832906</v>
      </c>
      <c r="E34" s="713">
        <v>1.434798797415</v>
      </c>
      <c r="F34" s="706">
        <v>1559.28058414733</v>
      </c>
      <c r="G34" s="707">
        <v>649.70024339472195</v>
      </c>
      <c r="H34" s="709">
        <v>119.21615</v>
      </c>
      <c r="I34" s="706">
        <v>552.43722000000002</v>
      </c>
      <c r="J34" s="707">
        <v>-97.263023394721998</v>
      </c>
      <c r="K34" s="714">
        <v>0.35428980878499999</v>
      </c>
    </row>
    <row r="35" spans="1:11" ht="14.4" customHeight="1" thickBot="1" x14ac:dyDescent="0.35">
      <c r="A35" s="723" t="s">
        <v>360</v>
      </c>
      <c r="B35" s="701">
        <v>889.72854446314705</v>
      </c>
      <c r="C35" s="701">
        <v>1302.1380899999999</v>
      </c>
      <c r="D35" s="702">
        <v>412.409545536856</v>
      </c>
      <c r="E35" s="703">
        <v>1.463522889204</v>
      </c>
      <c r="F35" s="701">
        <v>1255.07516965073</v>
      </c>
      <c r="G35" s="702">
        <v>522.94798735447102</v>
      </c>
      <c r="H35" s="704">
        <v>104.92373000000001</v>
      </c>
      <c r="I35" s="701">
        <v>481.08618000000001</v>
      </c>
      <c r="J35" s="702">
        <v>-41.861807354470997</v>
      </c>
      <c r="K35" s="705">
        <v>0.38331264264699999</v>
      </c>
    </row>
    <row r="36" spans="1:11" ht="14.4" customHeight="1" thickBot="1" x14ac:dyDescent="0.35">
      <c r="A36" s="723" t="s">
        <v>361</v>
      </c>
      <c r="B36" s="701">
        <v>223.73731770395</v>
      </c>
      <c r="C36" s="701">
        <v>295.46139000000102</v>
      </c>
      <c r="D36" s="702">
        <v>71.724072296049997</v>
      </c>
      <c r="E36" s="703">
        <v>1.320572683323</v>
      </c>
      <c r="F36" s="701">
        <v>304.205414496603</v>
      </c>
      <c r="G36" s="702">
        <v>126.752256040251</v>
      </c>
      <c r="H36" s="704">
        <v>14.29242</v>
      </c>
      <c r="I36" s="701">
        <v>71.351039999999998</v>
      </c>
      <c r="J36" s="702">
        <v>-55.401216040251001</v>
      </c>
      <c r="K36" s="705">
        <v>0.23454888243200001</v>
      </c>
    </row>
    <row r="37" spans="1:11" ht="14.4" customHeight="1" thickBot="1" x14ac:dyDescent="0.35">
      <c r="A37" s="722" t="s">
        <v>362</v>
      </c>
      <c r="B37" s="706">
        <v>790.48780773039698</v>
      </c>
      <c r="C37" s="706">
        <v>1075.7195400000001</v>
      </c>
      <c r="D37" s="707">
        <v>285.231732269605</v>
      </c>
      <c r="E37" s="713">
        <v>1.3608300210069999</v>
      </c>
      <c r="F37" s="706">
        <v>627.468456535168</v>
      </c>
      <c r="G37" s="707">
        <v>261.44519022298698</v>
      </c>
      <c r="H37" s="709">
        <v>35.368259999999999</v>
      </c>
      <c r="I37" s="706">
        <v>192.56672</v>
      </c>
      <c r="J37" s="707">
        <v>-68.878470222985996</v>
      </c>
      <c r="K37" s="714">
        <v>0.30689466218400002</v>
      </c>
    </row>
    <row r="38" spans="1:11" ht="14.4" customHeight="1" thickBot="1" x14ac:dyDescent="0.35">
      <c r="A38" s="723" t="s">
        <v>363</v>
      </c>
      <c r="B38" s="701">
        <v>0</v>
      </c>
      <c r="C38" s="701">
        <v>171.27273</v>
      </c>
      <c r="D38" s="702">
        <v>171.27273</v>
      </c>
      <c r="E38" s="711" t="s">
        <v>329</v>
      </c>
      <c r="F38" s="701">
        <v>0</v>
      </c>
      <c r="G38" s="702">
        <v>0</v>
      </c>
      <c r="H38" s="704">
        <v>0</v>
      </c>
      <c r="I38" s="701">
        <v>4.900499999999</v>
      </c>
      <c r="J38" s="702">
        <v>4.900499999999</v>
      </c>
      <c r="K38" s="712" t="s">
        <v>329</v>
      </c>
    </row>
    <row r="39" spans="1:11" ht="14.4" customHeight="1" thickBot="1" x14ac:dyDescent="0.35">
      <c r="A39" s="723" t="s">
        <v>364</v>
      </c>
      <c r="B39" s="701">
        <v>72.073711591429998</v>
      </c>
      <c r="C39" s="701">
        <v>65.919229999999999</v>
      </c>
      <c r="D39" s="702">
        <v>-6.1544815914299997</v>
      </c>
      <c r="E39" s="703">
        <v>0.91460851043199998</v>
      </c>
      <c r="F39" s="701">
        <v>74.804007897629006</v>
      </c>
      <c r="G39" s="702">
        <v>31.168336624011999</v>
      </c>
      <c r="H39" s="704">
        <v>3.3146300000000002</v>
      </c>
      <c r="I39" s="701">
        <v>28.67295</v>
      </c>
      <c r="J39" s="702">
        <v>-2.4953866240120002</v>
      </c>
      <c r="K39" s="705">
        <v>0.38330767034800001</v>
      </c>
    </row>
    <row r="40" spans="1:11" ht="14.4" customHeight="1" thickBot="1" x14ac:dyDescent="0.35">
      <c r="A40" s="723" t="s">
        <v>365</v>
      </c>
      <c r="B40" s="701">
        <v>258.19080407061398</v>
      </c>
      <c r="C40" s="701">
        <v>282.95582000000002</v>
      </c>
      <c r="D40" s="702">
        <v>24.765015929385999</v>
      </c>
      <c r="E40" s="703">
        <v>1.0959174979849999</v>
      </c>
      <c r="F40" s="701">
        <v>310.15576650084</v>
      </c>
      <c r="G40" s="702">
        <v>129.23156937535001</v>
      </c>
      <c r="H40" s="704">
        <v>17.693460000000002</v>
      </c>
      <c r="I40" s="701">
        <v>86.295169999999004</v>
      </c>
      <c r="J40" s="702">
        <v>-42.936399375348998</v>
      </c>
      <c r="K40" s="705">
        <v>0.27823171232100002</v>
      </c>
    </row>
    <row r="41" spans="1:11" ht="14.4" customHeight="1" thickBot="1" x14ac:dyDescent="0.35">
      <c r="A41" s="723" t="s">
        <v>366</v>
      </c>
      <c r="B41" s="701">
        <v>106.667262119444</v>
      </c>
      <c r="C41" s="701">
        <v>102.44722</v>
      </c>
      <c r="D41" s="702">
        <v>-4.2200421194429998</v>
      </c>
      <c r="E41" s="703">
        <v>0.96043732598300002</v>
      </c>
      <c r="F41" s="701">
        <v>72.288293436385999</v>
      </c>
      <c r="G41" s="702">
        <v>30.120122265161001</v>
      </c>
      <c r="H41" s="704">
        <v>5.0095000000000001</v>
      </c>
      <c r="I41" s="701">
        <v>20.435179999999999</v>
      </c>
      <c r="J41" s="702">
        <v>-9.6849422651610002</v>
      </c>
      <c r="K41" s="705">
        <v>0.28269003221</v>
      </c>
    </row>
    <row r="42" spans="1:11" ht="14.4" customHeight="1" thickBot="1" x14ac:dyDescent="0.35">
      <c r="A42" s="723" t="s">
        <v>367</v>
      </c>
      <c r="B42" s="701">
        <v>47.249102964918002</v>
      </c>
      <c r="C42" s="701">
        <v>16.08859</v>
      </c>
      <c r="D42" s="702">
        <v>-31.160512964917999</v>
      </c>
      <c r="E42" s="703">
        <v>0.34050572371499999</v>
      </c>
      <c r="F42" s="701">
        <v>15.710649878672999</v>
      </c>
      <c r="G42" s="702">
        <v>6.5461041161129998</v>
      </c>
      <c r="H42" s="704">
        <v>0.54500000000000004</v>
      </c>
      <c r="I42" s="701">
        <v>2.8275899999999998</v>
      </c>
      <c r="J42" s="702">
        <v>-3.718514116113</v>
      </c>
      <c r="K42" s="705">
        <v>0.17997918748300001</v>
      </c>
    </row>
    <row r="43" spans="1:11" ht="14.4" customHeight="1" thickBot="1" x14ac:dyDescent="0.35">
      <c r="A43" s="723" t="s">
        <v>368</v>
      </c>
      <c r="B43" s="701">
        <v>0</v>
      </c>
      <c r="C43" s="701">
        <v>0</v>
      </c>
      <c r="D43" s="702">
        <v>0</v>
      </c>
      <c r="E43" s="703">
        <v>1</v>
      </c>
      <c r="F43" s="701">
        <v>0</v>
      </c>
      <c r="G43" s="702">
        <v>0</v>
      </c>
      <c r="H43" s="704">
        <v>0</v>
      </c>
      <c r="I43" s="701">
        <v>4.4999999999999998E-2</v>
      </c>
      <c r="J43" s="702">
        <v>4.4999999999999998E-2</v>
      </c>
      <c r="K43" s="712" t="s">
        <v>369</v>
      </c>
    </row>
    <row r="44" spans="1:11" ht="14.4" customHeight="1" thickBot="1" x14ac:dyDescent="0.35">
      <c r="A44" s="723" t="s">
        <v>370</v>
      </c>
      <c r="B44" s="701">
        <v>0</v>
      </c>
      <c r="C44" s="701">
        <v>8.5369299999999999</v>
      </c>
      <c r="D44" s="702">
        <v>8.5369299999999999</v>
      </c>
      <c r="E44" s="711" t="s">
        <v>329</v>
      </c>
      <c r="F44" s="701">
        <v>0</v>
      </c>
      <c r="G44" s="702">
        <v>0</v>
      </c>
      <c r="H44" s="704">
        <v>0.93896000000000002</v>
      </c>
      <c r="I44" s="701">
        <v>3.99058</v>
      </c>
      <c r="J44" s="702">
        <v>3.99058</v>
      </c>
      <c r="K44" s="712" t="s">
        <v>329</v>
      </c>
    </row>
    <row r="45" spans="1:11" ht="14.4" customHeight="1" thickBot="1" x14ac:dyDescent="0.35">
      <c r="A45" s="723" t="s">
        <v>371</v>
      </c>
      <c r="B45" s="701">
        <v>10.219675224197999</v>
      </c>
      <c r="C45" s="701">
        <v>2.1969099999999999</v>
      </c>
      <c r="D45" s="702">
        <v>-8.0227652241980003</v>
      </c>
      <c r="E45" s="703">
        <v>0.214968670902</v>
      </c>
      <c r="F45" s="701">
        <v>0</v>
      </c>
      <c r="G45" s="702">
        <v>0</v>
      </c>
      <c r="H45" s="704">
        <v>5.6750000000000002E-2</v>
      </c>
      <c r="I45" s="701">
        <v>1.81185</v>
      </c>
      <c r="J45" s="702">
        <v>1.81185</v>
      </c>
      <c r="K45" s="712" t="s">
        <v>329</v>
      </c>
    </row>
    <row r="46" spans="1:11" ht="14.4" customHeight="1" thickBot="1" x14ac:dyDescent="0.35">
      <c r="A46" s="723" t="s">
        <v>372</v>
      </c>
      <c r="B46" s="701">
        <v>27.012075132648</v>
      </c>
      <c r="C46" s="701">
        <v>23.85661</v>
      </c>
      <c r="D46" s="702">
        <v>-3.1554651326480001</v>
      </c>
      <c r="E46" s="703">
        <v>0.883183164671</v>
      </c>
      <c r="F46" s="701">
        <v>22.637298100841999</v>
      </c>
      <c r="G46" s="702">
        <v>9.4322075420170002</v>
      </c>
      <c r="H46" s="704">
        <v>0.15125</v>
      </c>
      <c r="I46" s="701">
        <v>5.4422300000000003</v>
      </c>
      <c r="J46" s="702">
        <v>-3.9899775420169998</v>
      </c>
      <c r="K46" s="705">
        <v>0.240409874701</v>
      </c>
    </row>
    <row r="47" spans="1:11" ht="14.4" customHeight="1" thickBot="1" x14ac:dyDescent="0.35">
      <c r="A47" s="723" t="s">
        <v>373</v>
      </c>
      <c r="B47" s="701">
        <v>0</v>
      </c>
      <c r="C47" s="701">
        <v>111.90372000000001</v>
      </c>
      <c r="D47" s="702">
        <v>111.90372000000001</v>
      </c>
      <c r="E47" s="711" t="s">
        <v>329</v>
      </c>
      <c r="F47" s="701">
        <v>0</v>
      </c>
      <c r="G47" s="702">
        <v>0</v>
      </c>
      <c r="H47" s="704">
        <v>0</v>
      </c>
      <c r="I47" s="701">
        <v>1.331</v>
      </c>
      <c r="J47" s="702">
        <v>1.331</v>
      </c>
      <c r="K47" s="712" t="s">
        <v>329</v>
      </c>
    </row>
    <row r="48" spans="1:11" ht="14.4" customHeight="1" thickBot="1" x14ac:dyDescent="0.35">
      <c r="A48" s="723" t="s">
        <v>374</v>
      </c>
      <c r="B48" s="701">
        <v>0</v>
      </c>
      <c r="C48" s="701">
        <v>69.780590000000004</v>
      </c>
      <c r="D48" s="702">
        <v>69.780590000000004</v>
      </c>
      <c r="E48" s="711" t="s">
        <v>329</v>
      </c>
      <c r="F48" s="701">
        <v>0</v>
      </c>
      <c r="G48" s="702">
        <v>0</v>
      </c>
      <c r="H48" s="704">
        <v>0</v>
      </c>
      <c r="I48" s="701">
        <v>0</v>
      </c>
      <c r="J48" s="702">
        <v>0</v>
      </c>
      <c r="K48" s="712" t="s">
        <v>329</v>
      </c>
    </row>
    <row r="49" spans="1:11" ht="14.4" customHeight="1" thickBot="1" x14ac:dyDescent="0.35">
      <c r="A49" s="723" t="s">
        <v>375</v>
      </c>
      <c r="B49" s="701">
        <v>0</v>
      </c>
      <c r="C49" s="701">
        <v>2.6844600000000001</v>
      </c>
      <c r="D49" s="702">
        <v>2.6844600000000001</v>
      </c>
      <c r="E49" s="711" t="s">
        <v>329</v>
      </c>
      <c r="F49" s="701">
        <v>0</v>
      </c>
      <c r="G49" s="702">
        <v>0</v>
      </c>
      <c r="H49" s="704">
        <v>0</v>
      </c>
      <c r="I49" s="701">
        <v>0</v>
      </c>
      <c r="J49" s="702">
        <v>0</v>
      </c>
      <c r="K49" s="712" t="s">
        <v>329</v>
      </c>
    </row>
    <row r="50" spans="1:11" ht="14.4" customHeight="1" thickBot="1" x14ac:dyDescent="0.35">
      <c r="A50" s="723" t="s">
        <v>376</v>
      </c>
      <c r="B50" s="701">
        <v>268.34061903114798</v>
      </c>
      <c r="C50" s="701">
        <v>218.07673</v>
      </c>
      <c r="D50" s="702">
        <v>-50.263889031147997</v>
      </c>
      <c r="E50" s="703">
        <v>0.81268624477100004</v>
      </c>
      <c r="F50" s="701">
        <v>131.87244072079801</v>
      </c>
      <c r="G50" s="702">
        <v>54.946850300332002</v>
      </c>
      <c r="H50" s="704">
        <v>7.6587100000000001</v>
      </c>
      <c r="I50" s="701">
        <v>36.81467</v>
      </c>
      <c r="J50" s="702">
        <v>-18.132180300331999</v>
      </c>
      <c r="K50" s="705">
        <v>0.27916879219599999</v>
      </c>
    </row>
    <row r="51" spans="1:11" ht="14.4" customHeight="1" thickBot="1" x14ac:dyDescent="0.35">
      <c r="A51" s="723" t="s">
        <v>377</v>
      </c>
      <c r="B51" s="701">
        <v>0.73455759599299997</v>
      </c>
      <c r="C51" s="701">
        <v>0</v>
      </c>
      <c r="D51" s="702">
        <v>-0.73455759599299997</v>
      </c>
      <c r="E51" s="703">
        <v>0</v>
      </c>
      <c r="F51" s="701">
        <v>0</v>
      </c>
      <c r="G51" s="702">
        <v>0</v>
      </c>
      <c r="H51" s="704">
        <v>0</v>
      </c>
      <c r="I51" s="701">
        <v>0</v>
      </c>
      <c r="J51" s="702">
        <v>0</v>
      </c>
      <c r="K51" s="705">
        <v>0</v>
      </c>
    </row>
    <row r="52" spans="1:11" ht="14.4" customHeight="1" thickBot="1" x14ac:dyDescent="0.35">
      <c r="A52" s="722" t="s">
        <v>378</v>
      </c>
      <c r="B52" s="706">
        <v>11.915879297146001</v>
      </c>
      <c r="C52" s="706">
        <v>26.253869999999999</v>
      </c>
      <c r="D52" s="707">
        <v>14.337990702853</v>
      </c>
      <c r="E52" s="713">
        <v>2.203267534464</v>
      </c>
      <c r="F52" s="706">
        <v>24.497007561593001</v>
      </c>
      <c r="G52" s="707">
        <v>10.207086483996999</v>
      </c>
      <c r="H52" s="709">
        <v>8.9749999999999996E-2</v>
      </c>
      <c r="I52" s="706">
        <v>13.2433</v>
      </c>
      <c r="J52" s="707">
        <v>3.0362135160019998</v>
      </c>
      <c r="K52" s="714">
        <v>0.54060888729699996</v>
      </c>
    </row>
    <row r="53" spans="1:11" ht="14.4" customHeight="1" thickBot="1" x14ac:dyDescent="0.35">
      <c r="A53" s="723" t="s">
        <v>379</v>
      </c>
      <c r="B53" s="701">
        <v>0</v>
      </c>
      <c r="C53" s="701">
        <v>6.0006000000000004</v>
      </c>
      <c r="D53" s="702">
        <v>6.0006000000000004</v>
      </c>
      <c r="E53" s="711" t="s">
        <v>329</v>
      </c>
      <c r="F53" s="701">
        <v>0</v>
      </c>
      <c r="G53" s="702">
        <v>0</v>
      </c>
      <c r="H53" s="704">
        <v>0</v>
      </c>
      <c r="I53" s="701">
        <v>0.40839999999999999</v>
      </c>
      <c r="J53" s="702">
        <v>0.40839999999999999</v>
      </c>
      <c r="K53" s="712" t="s">
        <v>329</v>
      </c>
    </row>
    <row r="54" spans="1:11" ht="14.4" customHeight="1" thickBot="1" x14ac:dyDescent="0.35">
      <c r="A54" s="723" t="s">
        <v>380</v>
      </c>
      <c r="B54" s="701">
        <v>0.25924787153000001</v>
      </c>
      <c r="C54" s="701">
        <v>0.26679999999999998</v>
      </c>
      <c r="D54" s="702">
        <v>7.5521284690000003E-3</v>
      </c>
      <c r="E54" s="703">
        <v>1.0291309179320001</v>
      </c>
      <c r="F54" s="701">
        <v>0.25244504745599999</v>
      </c>
      <c r="G54" s="702">
        <v>0.10518543644</v>
      </c>
      <c r="H54" s="704">
        <v>2.8049999999999999E-2</v>
      </c>
      <c r="I54" s="701">
        <v>0.26367000000000002</v>
      </c>
      <c r="J54" s="702">
        <v>0.15848456355900001</v>
      </c>
      <c r="K54" s="705">
        <v>1.044464934674</v>
      </c>
    </row>
    <row r="55" spans="1:11" ht="14.4" customHeight="1" thickBot="1" x14ac:dyDescent="0.35">
      <c r="A55" s="723" t="s">
        <v>381</v>
      </c>
      <c r="B55" s="701">
        <v>0</v>
      </c>
      <c r="C55" s="701">
        <v>6.4950000000000001</v>
      </c>
      <c r="D55" s="702">
        <v>6.4950000000000001</v>
      </c>
      <c r="E55" s="711" t="s">
        <v>369</v>
      </c>
      <c r="F55" s="701">
        <v>3.3703238993690001</v>
      </c>
      <c r="G55" s="702">
        <v>1.4043016247369999</v>
      </c>
      <c r="H55" s="704">
        <v>0</v>
      </c>
      <c r="I55" s="701">
        <v>0</v>
      </c>
      <c r="J55" s="702">
        <v>-1.4043016247369999</v>
      </c>
      <c r="K55" s="705">
        <v>0</v>
      </c>
    </row>
    <row r="56" spans="1:11" ht="14.4" customHeight="1" thickBot="1" x14ac:dyDescent="0.35">
      <c r="A56" s="723" t="s">
        <v>382</v>
      </c>
      <c r="B56" s="701">
        <v>4.7952537343759998</v>
      </c>
      <c r="C56" s="701">
        <v>1.077</v>
      </c>
      <c r="D56" s="702">
        <v>-3.7182537343759998</v>
      </c>
      <c r="E56" s="703">
        <v>0.22459708279400001</v>
      </c>
      <c r="F56" s="701">
        <v>0.93918276309299997</v>
      </c>
      <c r="G56" s="702">
        <v>0.391326151289</v>
      </c>
      <c r="H56" s="704">
        <v>0</v>
      </c>
      <c r="I56" s="701">
        <v>10.74888</v>
      </c>
      <c r="J56" s="702">
        <v>10.357553848709999</v>
      </c>
      <c r="K56" s="705">
        <v>0</v>
      </c>
    </row>
    <row r="57" spans="1:11" ht="14.4" customHeight="1" thickBot="1" x14ac:dyDescent="0.35">
      <c r="A57" s="723" t="s">
        <v>383</v>
      </c>
      <c r="B57" s="701">
        <v>0</v>
      </c>
      <c r="C57" s="701">
        <v>2.6135999999999999</v>
      </c>
      <c r="D57" s="702">
        <v>2.6135999999999999</v>
      </c>
      <c r="E57" s="711" t="s">
        <v>369</v>
      </c>
      <c r="F57" s="701">
        <v>2.8427926595669999</v>
      </c>
      <c r="G57" s="702">
        <v>1.184496941486</v>
      </c>
      <c r="H57" s="704">
        <v>0</v>
      </c>
      <c r="I57" s="701">
        <v>0</v>
      </c>
      <c r="J57" s="702">
        <v>-1.184496941486</v>
      </c>
      <c r="K57" s="705">
        <v>0</v>
      </c>
    </row>
    <row r="58" spans="1:11" ht="14.4" customHeight="1" thickBot="1" x14ac:dyDescent="0.35">
      <c r="A58" s="723" t="s">
        <v>384</v>
      </c>
      <c r="B58" s="701">
        <v>6.8613776912400004</v>
      </c>
      <c r="C58" s="701">
        <v>9.8008699999999997</v>
      </c>
      <c r="D58" s="702">
        <v>2.9394923087590001</v>
      </c>
      <c r="E58" s="703">
        <v>1.4284113834029999</v>
      </c>
      <c r="F58" s="701">
        <v>9.2281740935759995</v>
      </c>
      <c r="G58" s="702">
        <v>3.8450725389899998</v>
      </c>
      <c r="H58" s="704">
        <v>6.1699999999999998E-2</v>
      </c>
      <c r="I58" s="701">
        <v>1.8223499999999999</v>
      </c>
      <c r="J58" s="702">
        <v>-2.0227225389900001</v>
      </c>
      <c r="K58" s="705">
        <v>0.197476768591</v>
      </c>
    </row>
    <row r="59" spans="1:11" ht="14.4" customHeight="1" thickBot="1" x14ac:dyDescent="0.35">
      <c r="A59" s="723" t="s">
        <v>385</v>
      </c>
      <c r="B59" s="701">
        <v>0</v>
      </c>
      <c r="C59" s="701">
        <v>0</v>
      </c>
      <c r="D59" s="702">
        <v>0</v>
      </c>
      <c r="E59" s="703">
        <v>1</v>
      </c>
      <c r="F59" s="701">
        <v>7.864089098529</v>
      </c>
      <c r="G59" s="702">
        <v>3.2767037910529999</v>
      </c>
      <c r="H59" s="704">
        <v>0</v>
      </c>
      <c r="I59" s="701">
        <v>0</v>
      </c>
      <c r="J59" s="702">
        <v>-3.2767037910529999</v>
      </c>
      <c r="K59" s="705">
        <v>0</v>
      </c>
    </row>
    <row r="60" spans="1:11" ht="14.4" customHeight="1" thickBot="1" x14ac:dyDescent="0.35">
      <c r="A60" s="722" t="s">
        <v>386</v>
      </c>
      <c r="B60" s="706">
        <v>589.40469819209602</v>
      </c>
      <c r="C60" s="706">
        <v>653.59949000000097</v>
      </c>
      <c r="D60" s="707">
        <v>64.194791807905005</v>
      </c>
      <c r="E60" s="713">
        <v>1.1089146252219999</v>
      </c>
      <c r="F60" s="706">
        <v>591.02797135735705</v>
      </c>
      <c r="G60" s="707">
        <v>246.26165473223199</v>
      </c>
      <c r="H60" s="709">
        <v>32.353789999999996</v>
      </c>
      <c r="I60" s="706">
        <v>191.54292000000001</v>
      </c>
      <c r="J60" s="707">
        <v>-54.718734732232001</v>
      </c>
      <c r="K60" s="714">
        <v>0.32408435688699999</v>
      </c>
    </row>
    <row r="61" spans="1:11" ht="14.4" customHeight="1" thickBot="1" x14ac:dyDescent="0.35">
      <c r="A61" s="723" t="s">
        <v>387</v>
      </c>
      <c r="B61" s="701">
        <v>0</v>
      </c>
      <c r="C61" s="701">
        <v>17.810089999999999</v>
      </c>
      <c r="D61" s="702">
        <v>17.810089999999999</v>
      </c>
      <c r="E61" s="711" t="s">
        <v>329</v>
      </c>
      <c r="F61" s="701">
        <v>0</v>
      </c>
      <c r="G61" s="702">
        <v>0</v>
      </c>
      <c r="H61" s="704">
        <v>0</v>
      </c>
      <c r="I61" s="701">
        <v>0</v>
      </c>
      <c r="J61" s="702">
        <v>0</v>
      </c>
      <c r="K61" s="712" t="s">
        <v>329</v>
      </c>
    </row>
    <row r="62" spans="1:11" ht="14.4" customHeight="1" thickBot="1" x14ac:dyDescent="0.35">
      <c r="A62" s="723" t="s">
        <v>388</v>
      </c>
      <c r="B62" s="701">
        <v>88.404698192094997</v>
      </c>
      <c r="C62" s="701">
        <v>115.39899</v>
      </c>
      <c r="D62" s="702">
        <v>26.994291807903998</v>
      </c>
      <c r="E62" s="703">
        <v>1.305349063567</v>
      </c>
      <c r="F62" s="701">
        <v>0</v>
      </c>
      <c r="G62" s="702">
        <v>0</v>
      </c>
      <c r="H62" s="704">
        <v>0.31218000000000001</v>
      </c>
      <c r="I62" s="701">
        <v>10.98099</v>
      </c>
      <c r="J62" s="702">
        <v>10.98099</v>
      </c>
      <c r="K62" s="712" t="s">
        <v>329</v>
      </c>
    </row>
    <row r="63" spans="1:11" ht="14.4" customHeight="1" thickBot="1" x14ac:dyDescent="0.35">
      <c r="A63" s="723" t="s">
        <v>389</v>
      </c>
      <c r="B63" s="701">
        <v>0</v>
      </c>
      <c r="C63" s="701">
        <v>9.2999399999999994</v>
      </c>
      <c r="D63" s="702">
        <v>9.2999399999999994</v>
      </c>
      <c r="E63" s="711" t="s">
        <v>369</v>
      </c>
      <c r="F63" s="701">
        <v>0</v>
      </c>
      <c r="G63" s="702">
        <v>0</v>
      </c>
      <c r="H63" s="704">
        <v>2.2320000000000002</v>
      </c>
      <c r="I63" s="701">
        <v>10.042680000000001</v>
      </c>
      <c r="J63" s="702">
        <v>10.042680000000001</v>
      </c>
      <c r="K63" s="712" t="s">
        <v>329</v>
      </c>
    </row>
    <row r="64" spans="1:11" ht="14.4" customHeight="1" thickBot="1" x14ac:dyDescent="0.35">
      <c r="A64" s="723" t="s">
        <v>390</v>
      </c>
      <c r="B64" s="701">
        <v>0</v>
      </c>
      <c r="C64" s="701">
        <v>12.56785</v>
      </c>
      <c r="D64" s="702">
        <v>12.56785</v>
      </c>
      <c r="E64" s="711" t="s">
        <v>329</v>
      </c>
      <c r="F64" s="701">
        <v>0</v>
      </c>
      <c r="G64" s="702">
        <v>0</v>
      </c>
      <c r="H64" s="704">
        <v>0</v>
      </c>
      <c r="I64" s="701">
        <v>4.8395299999999999</v>
      </c>
      <c r="J64" s="702">
        <v>4.8395299999999999</v>
      </c>
      <c r="K64" s="712" t="s">
        <v>329</v>
      </c>
    </row>
    <row r="65" spans="1:11" ht="14.4" customHeight="1" thickBot="1" x14ac:dyDescent="0.35">
      <c r="A65" s="723" t="s">
        <v>391</v>
      </c>
      <c r="B65" s="701">
        <v>0</v>
      </c>
      <c r="C65" s="701">
        <v>-0.70799999999999996</v>
      </c>
      <c r="D65" s="702">
        <v>-0.70799999999999996</v>
      </c>
      <c r="E65" s="711" t="s">
        <v>369</v>
      </c>
      <c r="F65" s="701">
        <v>0</v>
      </c>
      <c r="G65" s="702">
        <v>0</v>
      </c>
      <c r="H65" s="704">
        <v>0</v>
      </c>
      <c r="I65" s="701">
        <v>0</v>
      </c>
      <c r="J65" s="702">
        <v>0</v>
      </c>
      <c r="K65" s="712" t="s">
        <v>329</v>
      </c>
    </row>
    <row r="66" spans="1:11" ht="14.4" customHeight="1" thickBot="1" x14ac:dyDescent="0.35">
      <c r="A66" s="723" t="s">
        <v>392</v>
      </c>
      <c r="B66" s="701">
        <v>20</v>
      </c>
      <c r="C66" s="701">
        <v>20.359829999999999</v>
      </c>
      <c r="D66" s="702">
        <v>0.35982999999999998</v>
      </c>
      <c r="E66" s="703">
        <v>1.0179914999999999</v>
      </c>
      <c r="F66" s="701">
        <v>25.956837881611001</v>
      </c>
      <c r="G66" s="702">
        <v>10.815349117338</v>
      </c>
      <c r="H66" s="704">
        <v>2.4538799999999998</v>
      </c>
      <c r="I66" s="701">
        <v>8.0966499999990003</v>
      </c>
      <c r="J66" s="702">
        <v>-2.7186991173380002</v>
      </c>
      <c r="K66" s="705">
        <v>0.31192744034999997</v>
      </c>
    </row>
    <row r="67" spans="1:11" ht="14.4" customHeight="1" thickBot="1" x14ac:dyDescent="0.35">
      <c r="A67" s="723" t="s">
        <v>393</v>
      </c>
      <c r="B67" s="701">
        <v>2</v>
      </c>
      <c r="C67" s="701">
        <v>4.8331400000000002</v>
      </c>
      <c r="D67" s="702">
        <v>2.8331400000000002</v>
      </c>
      <c r="E67" s="703">
        <v>2.4165700000000001</v>
      </c>
      <c r="F67" s="701">
        <v>5</v>
      </c>
      <c r="G67" s="702">
        <v>2.083333333333</v>
      </c>
      <c r="H67" s="704">
        <v>8.5790000000000005E-2</v>
      </c>
      <c r="I67" s="701">
        <v>0.83270999999999995</v>
      </c>
      <c r="J67" s="702">
        <v>-1.2506233333329999</v>
      </c>
      <c r="K67" s="705">
        <v>0.166542</v>
      </c>
    </row>
    <row r="68" spans="1:11" ht="14.4" customHeight="1" thickBot="1" x14ac:dyDescent="0.35">
      <c r="A68" s="723" t="s">
        <v>394</v>
      </c>
      <c r="B68" s="701">
        <v>479</v>
      </c>
      <c r="C68" s="701">
        <v>474.03765000000101</v>
      </c>
      <c r="D68" s="702">
        <v>-4.9623499999989997</v>
      </c>
      <c r="E68" s="703">
        <v>0.98964018789099994</v>
      </c>
      <c r="F68" s="701">
        <v>560.071133475745</v>
      </c>
      <c r="G68" s="702">
        <v>233.36297228156101</v>
      </c>
      <c r="H68" s="704">
        <v>27.269939999999998</v>
      </c>
      <c r="I68" s="701">
        <v>156.75036</v>
      </c>
      <c r="J68" s="702">
        <v>-76.612612281560004</v>
      </c>
      <c r="K68" s="705">
        <v>0.27987580618000002</v>
      </c>
    </row>
    <row r="69" spans="1:11" ht="14.4" customHeight="1" thickBot="1" x14ac:dyDescent="0.35">
      <c r="A69" s="722" t="s">
        <v>395</v>
      </c>
      <c r="B69" s="706">
        <v>0</v>
      </c>
      <c r="C69" s="706">
        <v>0</v>
      </c>
      <c r="D69" s="707">
        <v>0</v>
      </c>
      <c r="E69" s="708" t="s">
        <v>329</v>
      </c>
      <c r="F69" s="706">
        <v>0</v>
      </c>
      <c r="G69" s="707">
        <v>0</v>
      </c>
      <c r="H69" s="709">
        <v>0</v>
      </c>
      <c r="I69" s="706">
        <v>2.0920000000000001</v>
      </c>
      <c r="J69" s="707">
        <v>2.0920000000000001</v>
      </c>
      <c r="K69" s="710" t="s">
        <v>369</v>
      </c>
    </row>
    <row r="70" spans="1:11" ht="14.4" customHeight="1" thickBot="1" x14ac:dyDescent="0.35">
      <c r="A70" s="723" t="s">
        <v>396</v>
      </c>
      <c r="B70" s="701">
        <v>0</v>
      </c>
      <c r="C70" s="701">
        <v>0</v>
      </c>
      <c r="D70" s="702">
        <v>0</v>
      </c>
      <c r="E70" s="711" t="s">
        <v>329</v>
      </c>
      <c r="F70" s="701">
        <v>0</v>
      </c>
      <c r="G70" s="702">
        <v>0</v>
      </c>
      <c r="H70" s="704">
        <v>0</v>
      </c>
      <c r="I70" s="701">
        <v>2.0920000000000001</v>
      </c>
      <c r="J70" s="702">
        <v>2.0920000000000001</v>
      </c>
      <c r="K70" s="712" t="s">
        <v>369</v>
      </c>
    </row>
    <row r="71" spans="1:11" ht="14.4" customHeight="1" thickBot="1" x14ac:dyDescent="0.35">
      <c r="A71" s="722" t="s">
        <v>397</v>
      </c>
      <c r="B71" s="706">
        <v>0</v>
      </c>
      <c r="C71" s="706">
        <v>18.167999999999999</v>
      </c>
      <c r="D71" s="707">
        <v>18.167999999999999</v>
      </c>
      <c r="E71" s="708" t="s">
        <v>329</v>
      </c>
      <c r="F71" s="706">
        <v>0</v>
      </c>
      <c r="G71" s="707">
        <v>0</v>
      </c>
      <c r="H71" s="709">
        <v>0</v>
      </c>
      <c r="I71" s="706">
        <v>0</v>
      </c>
      <c r="J71" s="707">
        <v>0</v>
      </c>
      <c r="K71" s="710" t="s">
        <v>329</v>
      </c>
    </row>
    <row r="72" spans="1:11" ht="14.4" customHeight="1" thickBot="1" x14ac:dyDescent="0.35">
      <c r="A72" s="723" t="s">
        <v>398</v>
      </c>
      <c r="B72" s="701">
        <v>0</v>
      </c>
      <c r="C72" s="701">
        <v>18.167999999999999</v>
      </c>
      <c r="D72" s="702">
        <v>18.167999999999999</v>
      </c>
      <c r="E72" s="711" t="s">
        <v>329</v>
      </c>
      <c r="F72" s="701">
        <v>0</v>
      </c>
      <c r="G72" s="702">
        <v>0</v>
      </c>
      <c r="H72" s="704">
        <v>0</v>
      </c>
      <c r="I72" s="701">
        <v>0</v>
      </c>
      <c r="J72" s="702">
        <v>0</v>
      </c>
      <c r="K72" s="712" t="s">
        <v>329</v>
      </c>
    </row>
    <row r="73" spans="1:11" ht="14.4" customHeight="1" thickBot="1" x14ac:dyDescent="0.35">
      <c r="A73" s="721" t="s">
        <v>42</v>
      </c>
      <c r="B73" s="701">
        <v>906.19336812171798</v>
      </c>
      <c r="C73" s="701">
        <v>900.01900000000205</v>
      </c>
      <c r="D73" s="702">
        <v>-6.1743681217160002</v>
      </c>
      <c r="E73" s="703">
        <v>0.99318647836200002</v>
      </c>
      <c r="F73" s="701">
        <v>1008.45711207469</v>
      </c>
      <c r="G73" s="702">
        <v>420.19046336445399</v>
      </c>
      <c r="H73" s="704">
        <v>75.147000000000006</v>
      </c>
      <c r="I73" s="701">
        <v>469.51799999999997</v>
      </c>
      <c r="J73" s="702">
        <v>49.327536635545002</v>
      </c>
      <c r="K73" s="705">
        <v>0.46558053324999998</v>
      </c>
    </row>
    <row r="74" spans="1:11" ht="14.4" customHeight="1" thickBot="1" x14ac:dyDescent="0.35">
      <c r="A74" s="722" t="s">
        <v>399</v>
      </c>
      <c r="B74" s="706">
        <v>906.19336812171798</v>
      </c>
      <c r="C74" s="706">
        <v>900.01900000000205</v>
      </c>
      <c r="D74" s="707">
        <v>-6.1743681217160002</v>
      </c>
      <c r="E74" s="713">
        <v>0.99318647836200002</v>
      </c>
      <c r="F74" s="706">
        <v>1008.45711207469</v>
      </c>
      <c r="G74" s="707">
        <v>420.19046336445399</v>
      </c>
      <c r="H74" s="709">
        <v>75.147000000000006</v>
      </c>
      <c r="I74" s="706">
        <v>469.51799999999997</v>
      </c>
      <c r="J74" s="707">
        <v>49.327536635545002</v>
      </c>
      <c r="K74" s="714">
        <v>0.46558053324999998</v>
      </c>
    </row>
    <row r="75" spans="1:11" ht="14.4" customHeight="1" thickBot="1" x14ac:dyDescent="0.35">
      <c r="A75" s="723" t="s">
        <v>400</v>
      </c>
      <c r="B75" s="701">
        <v>213.901215652449</v>
      </c>
      <c r="C75" s="701">
        <v>223.053</v>
      </c>
      <c r="D75" s="702">
        <v>9.1517843475510006</v>
      </c>
      <c r="E75" s="703">
        <v>1.042785097408</v>
      </c>
      <c r="F75" s="701">
        <v>292.046469103253</v>
      </c>
      <c r="G75" s="702">
        <v>121.686028793022</v>
      </c>
      <c r="H75" s="704">
        <v>24.042999999999999</v>
      </c>
      <c r="I75" s="701">
        <v>124.11799999999999</v>
      </c>
      <c r="J75" s="702">
        <v>2.4319712069769999</v>
      </c>
      <c r="K75" s="705">
        <v>0.42499400996300002</v>
      </c>
    </row>
    <row r="76" spans="1:11" ht="14.4" customHeight="1" thickBot="1" x14ac:dyDescent="0.35">
      <c r="A76" s="723" t="s">
        <v>401</v>
      </c>
      <c r="B76" s="701">
        <v>219</v>
      </c>
      <c r="C76" s="701">
        <v>231.21100000000001</v>
      </c>
      <c r="D76" s="702">
        <v>12.211</v>
      </c>
      <c r="E76" s="703">
        <v>1.0557579908670001</v>
      </c>
      <c r="F76" s="701">
        <v>228.10059005926399</v>
      </c>
      <c r="G76" s="702">
        <v>95.041912524693004</v>
      </c>
      <c r="H76" s="704">
        <v>18.036000000000001</v>
      </c>
      <c r="I76" s="701">
        <v>97.134</v>
      </c>
      <c r="J76" s="702">
        <v>2.0920874753060001</v>
      </c>
      <c r="K76" s="705">
        <v>0.425838442481</v>
      </c>
    </row>
    <row r="77" spans="1:11" ht="14.4" customHeight="1" thickBot="1" x14ac:dyDescent="0.35">
      <c r="A77" s="723" t="s">
        <v>402</v>
      </c>
      <c r="B77" s="701">
        <v>473.29215246926901</v>
      </c>
      <c r="C77" s="701">
        <v>445.75500000000102</v>
      </c>
      <c r="D77" s="702">
        <v>-27.537152469268001</v>
      </c>
      <c r="E77" s="703">
        <v>0.94181785536499996</v>
      </c>
      <c r="F77" s="701">
        <v>488.31005291217201</v>
      </c>
      <c r="G77" s="702">
        <v>203.462522046738</v>
      </c>
      <c r="H77" s="704">
        <v>33.067999999999998</v>
      </c>
      <c r="I77" s="701">
        <v>248.26599999999999</v>
      </c>
      <c r="J77" s="702">
        <v>44.803477953261002</v>
      </c>
      <c r="K77" s="705">
        <v>0.50841877720799999</v>
      </c>
    </row>
    <row r="78" spans="1:11" ht="14.4" customHeight="1" thickBot="1" x14ac:dyDescent="0.35">
      <c r="A78" s="724" t="s">
        <v>403</v>
      </c>
      <c r="B78" s="706">
        <v>2835.3529520861398</v>
      </c>
      <c r="C78" s="706">
        <v>2044.08854</v>
      </c>
      <c r="D78" s="707">
        <v>-791.26441208613596</v>
      </c>
      <c r="E78" s="713">
        <v>0.72092913106099998</v>
      </c>
      <c r="F78" s="706">
        <v>1959.9597584610499</v>
      </c>
      <c r="G78" s="707">
        <v>816.64989935876895</v>
      </c>
      <c r="H78" s="709">
        <v>183.74547999999999</v>
      </c>
      <c r="I78" s="706">
        <v>804.41451999999902</v>
      </c>
      <c r="J78" s="707">
        <v>-12.235379358769</v>
      </c>
      <c r="K78" s="714">
        <v>0.41042399800599999</v>
      </c>
    </row>
    <row r="79" spans="1:11" ht="14.4" customHeight="1" thickBot="1" x14ac:dyDescent="0.35">
      <c r="A79" s="721" t="s">
        <v>45</v>
      </c>
      <c r="B79" s="701">
        <v>1547.9439739081799</v>
      </c>
      <c r="C79" s="701">
        <v>269.41108000000099</v>
      </c>
      <c r="D79" s="702">
        <v>-1278.5328939081801</v>
      </c>
      <c r="E79" s="703">
        <v>0.17404446448999999</v>
      </c>
      <c r="F79" s="701">
        <v>192.60628063090499</v>
      </c>
      <c r="G79" s="702">
        <v>80.252616929542995</v>
      </c>
      <c r="H79" s="704">
        <v>14.135540000000001</v>
      </c>
      <c r="I79" s="701">
        <v>33.116120000000002</v>
      </c>
      <c r="J79" s="702">
        <v>-47.136496929543</v>
      </c>
      <c r="K79" s="705">
        <v>0.171936864631</v>
      </c>
    </row>
    <row r="80" spans="1:11" ht="14.4" customHeight="1" thickBot="1" x14ac:dyDescent="0.35">
      <c r="A80" s="725" t="s">
        <v>404</v>
      </c>
      <c r="B80" s="701">
        <v>1547.9439739081799</v>
      </c>
      <c r="C80" s="701">
        <v>269.41108000000099</v>
      </c>
      <c r="D80" s="702">
        <v>-1278.5328939081801</v>
      </c>
      <c r="E80" s="703">
        <v>0.17404446448999999</v>
      </c>
      <c r="F80" s="701">
        <v>192.60628063090499</v>
      </c>
      <c r="G80" s="702">
        <v>80.252616929542995</v>
      </c>
      <c r="H80" s="704">
        <v>14.135540000000001</v>
      </c>
      <c r="I80" s="701">
        <v>33.116120000000002</v>
      </c>
      <c r="J80" s="702">
        <v>-47.136496929543</v>
      </c>
      <c r="K80" s="705">
        <v>0.171936864631</v>
      </c>
    </row>
    <row r="81" spans="1:11" ht="14.4" customHeight="1" thickBot="1" x14ac:dyDescent="0.35">
      <c r="A81" s="723" t="s">
        <v>405</v>
      </c>
      <c r="B81" s="701">
        <v>114.72601901565</v>
      </c>
      <c r="C81" s="701">
        <v>138.03056000000001</v>
      </c>
      <c r="D81" s="702">
        <v>23.304540984350002</v>
      </c>
      <c r="E81" s="703">
        <v>1.2031321332710001</v>
      </c>
      <c r="F81" s="701">
        <v>70.102204020599999</v>
      </c>
      <c r="G81" s="702">
        <v>29.209251675250002</v>
      </c>
      <c r="H81" s="704">
        <v>7.2783300000000004</v>
      </c>
      <c r="I81" s="701">
        <v>25.631430000000002</v>
      </c>
      <c r="J81" s="702">
        <v>-3.5778216752500001</v>
      </c>
      <c r="K81" s="705">
        <v>0.36562944572200001</v>
      </c>
    </row>
    <row r="82" spans="1:11" ht="14.4" customHeight="1" thickBot="1" x14ac:dyDescent="0.35">
      <c r="A82" s="723" t="s">
        <v>406</v>
      </c>
      <c r="B82" s="701">
        <v>0</v>
      </c>
      <c r="C82" s="701">
        <v>2.3719999999999999</v>
      </c>
      <c r="D82" s="702">
        <v>2.3719999999999999</v>
      </c>
      <c r="E82" s="711" t="s">
        <v>369</v>
      </c>
      <c r="F82" s="701">
        <v>4.7891567192469999</v>
      </c>
      <c r="G82" s="702">
        <v>1.9954819663529999</v>
      </c>
      <c r="H82" s="704">
        <v>0</v>
      </c>
      <c r="I82" s="701">
        <v>0</v>
      </c>
      <c r="J82" s="702">
        <v>-1.9954819663529999</v>
      </c>
      <c r="K82" s="705">
        <v>0</v>
      </c>
    </row>
    <row r="83" spans="1:11" ht="14.4" customHeight="1" thickBot="1" x14ac:dyDescent="0.35">
      <c r="A83" s="723" t="s">
        <v>407</v>
      </c>
      <c r="B83" s="701">
        <v>392.23143642714598</v>
      </c>
      <c r="C83" s="701">
        <v>22.978059999999999</v>
      </c>
      <c r="D83" s="702">
        <v>-369.25337642714601</v>
      </c>
      <c r="E83" s="703">
        <v>5.8582912703999998E-2</v>
      </c>
      <c r="F83" s="701">
        <v>1.1936694739760001</v>
      </c>
      <c r="G83" s="702">
        <v>0.49736228082299999</v>
      </c>
      <c r="H83" s="704">
        <v>2.3260000000000001</v>
      </c>
      <c r="I83" s="701">
        <v>2.726</v>
      </c>
      <c r="J83" s="702">
        <v>2.2286377191760001</v>
      </c>
      <c r="K83" s="705">
        <v>2.2837142604620002</v>
      </c>
    </row>
    <row r="84" spans="1:11" ht="14.4" customHeight="1" thickBot="1" x14ac:dyDescent="0.35">
      <c r="A84" s="723" t="s">
        <v>408</v>
      </c>
      <c r="B84" s="701">
        <v>966.26890931488799</v>
      </c>
      <c r="C84" s="701">
        <v>17.78434</v>
      </c>
      <c r="D84" s="702">
        <v>-948.48456931488795</v>
      </c>
      <c r="E84" s="703">
        <v>1.8405166333999998E-2</v>
      </c>
      <c r="F84" s="701">
        <v>28.791834911601999</v>
      </c>
      <c r="G84" s="702">
        <v>11.996597879834001</v>
      </c>
      <c r="H84" s="704">
        <v>0</v>
      </c>
      <c r="I84" s="701">
        <v>0</v>
      </c>
      <c r="J84" s="702">
        <v>-11.996597879834001</v>
      </c>
      <c r="K84" s="705">
        <v>0</v>
      </c>
    </row>
    <row r="85" spans="1:11" ht="14.4" customHeight="1" thickBot="1" x14ac:dyDescent="0.35">
      <c r="A85" s="723" t="s">
        <v>409</v>
      </c>
      <c r="B85" s="701">
        <v>74.717609150493999</v>
      </c>
      <c r="C85" s="701">
        <v>88.246120000000005</v>
      </c>
      <c r="D85" s="702">
        <v>13.528510849505</v>
      </c>
      <c r="E85" s="703">
        <v>1.1810618809040001</v>
      </c>
      <c r="F85" s="701">
        <v>63.492954214603998</v>
      </c>
      <c r="G85" s="702">
        <v>26.455397589417998</v>
      </c>
      <c r="H85" s="704">
        <v>4.5312099999999997</v>
      </c>
      <c r="I85" s="701">
        <v>4.7586899999999996</v>
      </c>
      <c r="J85" s="702">
        <v>-21.696707589418001</v>
      </c>
      <c r="K85" s="705">
        <v>7.4948316059E-2</v>
      </c>
    </row>
    <row r="86" spans="1:11" ht="14.4" customHeight="1" thickBot="1" x14ac:dyDescent="0.35">
      <c r="A86" s="723" t="s">
        <v>410</v>
      </c>
      <c r="B86" s="701">
        <v>0</v>
      </c>
      <c r="C86" s="701">
        <v>0</v>
      </c>
      <c r="D86" s="702">
        <v>0</v>
      </c>
      <c r="E86" s="703">
        <v>1</v>
      </c>
      <c r="F86" s="701">
        <v>0.73207053370300001</v>
      </c>
      <c r="G86" s="702">
        <v>0.30502938904299998</v>
      </c>
      <c r="H86" s="704">
        <v>0</v>
      </c>
      <c r="I86" s="701">
        <v>0</v>
      </c>
      <c r="J86" s="702">
        <v>-0.30502938904299998</v>
      </c>
      <c r="K86" s="705">
        <v>0</v>
      </c>
    </row>
    <row r="87" spans="1:11" ht="14.4" customHeight="1" thickBot="1" x14ac:dyDescent="0.35">
      <c r="A87" s="723" t="s">
        <v>411</v>
      </c>
      <c r="B87" s="701">
        <v>0</v>
      </c>
      <c r="C87" s="701">
        <v>0</v>
      </c>
      <c r="D87" s="702">
        <v>0</v>
      </c>
      <c r="E87" s="703">
        <v>1</v>
      </c>
      <c r="F87" s="701">
        <v>17.748213428882</v>
      </c>
      <c r="G87" s="702">
        <v>7.395088928701</v>
      </c>
      <c r="H87" s="704">
        <v>0</v>
      </c>
      <c r="I87" s="701">
        <v>0</v>
      </c>
      <c r="J87" s="702">
        <v>-7.395088928701</v>
      </c>
      <c r="K87" s="705">
        <v>0</v>
      </c>
    </row>
    <row r="88" spans="1:11" ht="14.4" customHeight="1" thickBot="1" x14ac:dyDescent="0.35">
      <c r="A88" s="723" t="s">
        <v>412</v>
      </c>
      <c r="B88" s="701">
        <v>0</v>
      </c>
      <c r="C88" s="701">
        <v>0</v>
      </c>
      <c r="D88" s="702">
        <v>0</v>
      </c>
      <c r="E88" s="703">
        <v>1</v>
      </c>
      <c r="F88" s="701">
        <v>5.7561773282860003</v>
      </c>
      <c r="G88" s="702">
        <v>2.3984072201190001</v>
      </c>
      <c r="H88" s="704">
        <v>0</v>
      </c>
      <c r="I88" s="701">
        <v>0</v>
      </c>
      <c r="J88" s="702">
        <v>-2.3984072201190001</v>
      </c>
      <c r="K88" s="705">
        <v>0</v>
      </c>
    </row>
    <row r="89" spans="1:11" ht="14.4" customHeight="1" thickBot="1" x14ac:dyDescent="0.35">
      <c r="A89" s="726" t="s">
        <v>46</v>
      </c>
      <c r="B89" s="706">
        <v>0</v>
      </c>
      <c r="C89" s="706">
        <v>136.792</v>
      </c>
      <c r="D89" s="707">
        <v>136.792</v>
      </c>
      <c r="E89" s="708" t="s">
        <v>329</v>
      </c>
      <c r="F89" s="706">
        <v>0</v>
      </c>
      <c r="G89" s="707">
        <v>0</v>
      </c>
      <c r="H89" s="709">
        <v>5.9109999999999996</v>
      </c>
      <c r="I89" s="706">
        <v>36.011999999998999</v>
      </c>
      <c r="J89" s="707">
        <v>36.011999999998999</v>
      </c>
      <c r="K89" s="710" t="s">
        <v>329</v>
      </c>
    </row>
    <row r="90" spans="1:11" ht="14.4" customHeight="1" thickBot="1" x14ac:dyDescent="0.35">
      <c r="A90" s="722" t="s">
        <v>413</v>
      </c>
      <c r="B90" s="706">
        <v>0</v>
      </c>
      <c r="C90" s="706">
        <v>53.46</v>
      </c>
      <c r="D90" s="707">
        <v>53.46</v>
      </c>
      <c r="E90" s="708" t="s">
        <v>329</v>
      </c>
      <c r="F90" s="706">
        <v>0</v>
      </c>
      <c r="G90" s="707">
        <v>0</v>
      </c>
      <c r="H90" s="709">
        <v>5.9109999999999996</v>
      </c>
      <c r="I90" s="706">
        <v>36.011999999998999</v>
      </c>
      <c r="J90" s="707">
        <v>36.011999999998999</v>
      </c>
      <c r="K90" s="710" t="s">
        <v>329</v>
      </c>
    </row>
    <row r="91" spans="1:11" ht="14.4" customHeight="1" thickBot="1" x14ac:dyDescent="0.35">
      <c r="A91" s="723" t="s">
        <v>414</v>
      </c>
      <c r="B91" s="701">
        <v>0</v>
      </c>
      <c r="C91" s="701">
        <v>53.46</v>
      </c>
      <c r="D91" s="702">
        <v>53.46</v>
      </c>
      <c r="E91" s="711" t="s">
        <v>329</v>
      </c>
      <c r="F91" s="701">
        <v>0</v>
      </c>
      <c r="G91" s="702">
        <v>0</v>
      </c>
      <c r="H91" s="704">
        <v>5.9109999999999996</v>
      </c>
      <c r="I91" s="701">
        <v>36.011999999998999</v>
      </c>
      <c r="J91" s="702">
        <v>36.011999999998999</v>
      </c>
      <c r="K91" s="712" t="s">
        <v>329</v>
      </c>
    </row>
    <row r="92" spans="1:11" ht="14.4" customHeight="1" thickBot="1" x14ac:dyDescent="0.35">
      <c r="A92" s="722" t="s">
        <v>415</v>
      </c>
      <c r="B92" s="706">
        <v>0</v>
      </c>
      <c r="C92" s="706">
        <v>83.331999999999994</v>
      </c>
      <c r="D92" s="707">
        <v>83.331999999999994</v>
      </c>
      <c r="E92" s="708" t="s">
        <v>329</v>
      </c>
      <c r="F92" s="706">
        <v>0</v>
      </c>
      <c r="G92" s="707">
        <v>0</v>
      </c>
      <c r="H92" s="709">
        <v>0</v>
      </c>
      <c r="I92" s="706">
        <v>0</v>
      </c>
      <c r="J92" s="707">
        <v>0</v>
      </c>
      <c r="K92" s="710" t="s">
        <v>329</v>
      </c>
    </row>
    <row r="93" spans="1:11" ht="14.4" customHeight="1" thickBot="1" x14ac:dyDescent="0.35">
      <c r="A93" s="723" t="s">
        <v>416</v>
      </c>
      <c r="B93" s="701">
        <v>0</v>
      </c>
      <c r="C93" s="701">
        <v>67.052999999999997</v>
      </c>
      <c r="D93" s="702">
        <v>67.052999999999997</v>
      </c>
      <c r="E93" s="711" t="s">
        <v>329</v>
      </c>
      <c r="F93" s="701">
        <v>0</v>
      </c>
      <c r="G93" s="702">
        <v>0</v>
      </c>
      <c r="H93" s="704">
        <v>0</v>
      </c>
      <c r="I93" s="701">
        <v>0</v>
      </c>
      <c r="J93" s="702">
        <v>0</v>
      </c>
      <c r="K93" s="712" t="s">
        <v>329</v>
      </c>
    </row>
    <row r="94" spans="1:11" ht="14.4" customHeight="1" thickBot="1" x14ac:dyDescent="0.35">
      <c r="A94" s="723" t="s">
        <v>417</v>
      </c>
      <c r="B94" s="701">
        <v>0</v>
      </c>
      <c r="C94" s="701">
        <v>16.279</v>
      </c>
      <c r="D94" s="702">
        <v>16.279</v>
      </c>
      <c r="E94" s="711" t="s">
        <v>329</v>
      </c>
      <c r="F94" s="701">
        <v>0</v>
      </c>
      <c r="G94" s="702">
        <v>0</v>
      </c>
      <c r="H94" s="704">
        <v>0</v>
      </c>
      <c r="I94" s="701">
        <v>0</v>
      </c>
      <c r="J94" s="702">
        <v>0</v>
      </c>
      <c r="K94" s="712" t="s">
        <v>329</v>
      </c>
    </row>
    <row r="95" spans="1:11" ht="14.4" customHeight="1" thickBot="1" x14ac:dyDescent="0.35">
      <c r="A95" s="721" t="s">
        <v>47</v>
      </c>
      <c r="B95" s="701">
        <v>1287.4089781779601</v>
      </c>
      <c r="C95" s="701">
        <v>1637.88546</v>
      </c>
      <c r="D95" s="702">
        <v>350.47648182204102</v>
      </c>
      <c r="E95" s="703">
        <v>1.272233989169</v>
      </c>
      <c r="F95" s="701">
        <v>1767.35347783014</v>
      </c>
      <c r="G95" s="702">
        <v>736.39728242922502</v>
      </c>
      <c r="H95" s="704">
        <v>163.69893999999999</v>
      </c>
      <c r="I95" s="701">
        <v>735.28639999999996</v>
      </c>
      <c r="J95" s="702">
        <v>-1.1108824292249999</v>
      </c>
      <c r="K95" s="705">
        <v>0.41603810964999999</v>
      </c>
    </row>
    <row r="96" spans="1:11" ht="14.4" customHeight="1" thickBot="1" x14ac:dyDescent="0.35">
      <c r="A96" s="722" t="s">
        <v>418</v>
      </c>
      <c r="B96" s="706">
        <v>26.171258173190999</v>
      </c>
      <c r="C96" s="706">
        <v>23.197410000000001</v>
      </c>
      <c r="D96" s="707">
        <v>-2.973848173191</v>
      </c>
      <c r="E96" s="713">
        <v>0.88636969023300005</v>
      </c>
      <c r="F96" s="706">
        <v>23.241522975291002</v>
      </c>
      <c r="G96" s="707">
        <v>9.6839679063710005</v>
      </c>
      <c r="H96" s="709">
        <v>1.7263500000000001</v>
      </c>
      <c r="I96" s="706">
        <v>8.7634199999989999</v>
      </c>
      <c r="J96" s="707">
        <v>-0.92054790637100004</v>
      </c>
      <c r="K96" s="714">
        <v>0.37705876715999997</v>
      </c>
    </row>
    <row r="97" spans="1:11" ht="14.4" customHeight="1" thickBot="1" x14ac:dyDescent="0.35">
      <c r="A97" s="723" t="s">
        <v>419</v>
      </c>
      <c r="B97" s="701">
        <v>9.7654138655609994</v>
      </c>
      <c r="C97" s="701">
        <v>10.7463</v>
      </c>
      <c r="D97" s="702">
        <v>0.98088613443799999</v>
      </c>
      <c r="E97" s="703">
        <v>1.1004449118020001</v>
      </c>
      <c r="F97" s="701">
        <v>10.916233626946999</v>
      </c>
      <c r="G97" s="702">
        <v>4.5484306778940002</v>
      </c>
      <c r="H97" s="704">
        <v>0.71440000000000003</v>
      </c>
      <c r="I97" s="701">
        <v>3.7523</v>
      </c>
      <c r="J97" s="702">
        <v>-0.79613067789400005</v>
      </c>
      <c r="K97" s="705">
        <v>0.343735772632</v>
      </c>
    </row>
    <row r="98" spans="1:11" ht="14.4" customHeight="1" thickBot="1" x14ac:dyDescent="0.35">
      <c r="A98" s="723" t="s">
        <v>420</v>
      </c>
      <c r="B98" s="701">
        <v>16.405844307630002</v>
      </c>
      <c r="C98" s="701">
        <v>12.45111</v>
      </c>
      <c r="D98" s="702">
        <v>-3.9547343076299999</v>
      </c>
      <c r="E98" s="703">
        <v>0.75894356709199995</v>
      </c>
      <c r="F98" s="701">
        <v>12.325289348344</v>
      </c>
      <c r="G98" s="702">
        <v>5.1355372284760001</v>
      </c>
      <c r="H98" s="704">
        <v>1.0119499999999999</v>
      </c>
      <c r="I98" s="701">
        <v>5.01112</v>
      </c>
      <c r="J98" s="702">
        <v>-0.12441722847599999</v>
      </c>
      <c r="K98" s="705">
        <v>0.406572199513</v>
      </c>
    </row>
    <row r="99" spans="1:11" ht="14.4" customHeight="1" thickBot="1" x14ac:dyDescent="0.35">
      <c r="A99" s="722" t="s">
        <v>421</v>
      </c>
      <c r="B99" s="706">
        <v>56.406991377479997</v>
      </c>
      <c r="C99" s="706">
        <v>70.390169999999998</v>
      </c>
      <c r="D99" s="707">
        <v>13.983178622519</v>
      </c>
      <c r="E99" s="713">
        <v>1.247897969401</v>
      </c>
      <c r="F99" s="706">
        <v>74.999999999997996</v>
      </c>
      <c r="G99" s="707">
        <v>31.249999999999002</v>
      </c>
      <c r="H99" s="709">
        <v>0</v>
      </c>
      <c r="I99" s="706">
        <v>39.445770000000003</v>
      </c>
      <c r="J99" s="707">
        <v>8.1957699999999996</v>
      </c>
      <c r="K99" s="714">
        <v>0.52594359999999996</v>
      </c>
    </row>
    <row r="100" spans="1:11" ht="14.4" customHeight="1" thickBot="1" x14ac:dyDescent="0.35">
      <c r="A100" s="723" t="s">
        <v>422</v>
      </c>
      <c r="B100" s="701">
        <v>46.566760563380001</v>
      </c>
      <c r="C100" s="701">
        <v>61.29</v>
      </c>
      <c r="D100" s="702">
        <v>14.723239436619</v>
      </c>
      <c r="E100" s="703">
        <v>1.3161748693369999</v>
      </c>
      <c r="F100" s="701">
        <v>74.999999999997996</v>
      </c>
      <c r="G100" s="702">
        <v>31.249999999999002</v>
      </c>
      <c r="H100" s="704">
        <v>0</v>
      </c>
      <c r="I100" s="701">
        <v>35.1</v>
      </c>
      <c r="J100" s="702">
        <v>3.85</v>
      </c>
      <c r="K100" s="705">
        <v>0.46800000000000003</v>
      </c>
    </row>
    <row r="101" spans="1:11" ht="14.4" customHeight="1" thickBot="1" x14ac:dyDescent="0.35">
      <c r="A101" s="723" t="s">
        <v>423</v>
      </c>
      <c r="B101" s="701">
        <v>9.8402308140989998</v>
      </c>
      <c r="C101" s="701">
        <v>9.1001700000000003</v>
      </c>
      <c r="D101" s="702">
        <v>-0.74006081409900004</v>
      </c>
      <c r="E101" s="703">
        <v>0.92479233179700004</v>
      </c>
      <c r="F101" s="701">
        <v>0</v>
      </c>
      <c r="G101" s="702">
        <v>0</v>
      </c>
      <c r="H101" s="704">
        <v>0</v>
      </c>
      <c r="I101" s="701">
        <v>4.3457699999999999</v>
      </c>
      <c r="J101" s="702">
        <v>4.3457699999999999</v>
      </c>
      <c r="K101" s="712" t="s">
        <v>329</v>
      </c>
    </row>
    <row r="102" spans="1:11" ht="14.4" customHeight="1" thickBot="1" x14ac:dyDescent="0.35">
      <c r="A102" s="722" t="s">
        <v>424</v>
      </c>
      <c r="B102" s="706">
        <v>1042.8641968317299</v>
      </c>
      <c r="C102" s="706">
        <v>1268.80621</v>
      </c>
      <c r="D102" s="707">
        <v>225.94201316827301</v>
      </c>
      <c r="E102" s="713">
        <v>1.2166552594810001</v>
      </c>
      <c r="F102" s="706">
        <v>1370.97945207047</v>
      </c>
      <c r="G102" s="707">
        <v>571.241438362694</v>
      </c>
      <c r="H102" s="709">
        <v>149.27055999999999</v>
      </c>
      <c r="I102" s="706">
        <v>636.38658999999996</v>
      </c>
      <c r="J102" s="707">
        <v>65.145151637305005</v>
      </c>
      <c r="K102" s="714">
        <v>0.46418390081499999</v>
      </c>
    </row>
    <row r="103" spans="1:11" ht="14.4" customHeight="1" thickBot="1" x14ac:dyDescent="0.35">
      <c r="A103" s="723" t="s">
        <v>425</v>
      </c>
      <c r="B103" s="701">
        <v>891.60644783836597</v>
      </c>
      <c r="C103" s="701">
        <v>614.95340000000101</v>
      </c>
      <c r="D103" s="702">
        <v>-276.65304783836501</v>
      </c>
      <c r="E103" s="703">
        <v>0.68971394441</v>
      </c>
      <c r="F103" s="701">
        <v>1332</v>
      </c>
      <c r="G103" s="702">
        <v>555</v>
      </c>
      <c r="H103" s="704">
        <v>112.49114</v>
      </c>
      <c r="I103" s="701">
        <v>112.49114</v>
      </c>
      <c r="J103" s="702">
        <v>-442.50886000000003</v>
      </c>
      <c r="K103" s="705">
        <v>8.4452807806999999E-2</v>
      </c>
    </row>
    <row r="104" spans="1:11" ht="14.4" customHeight="1" thickBot="1" x14ac:dyDescent="0.35">
      <c r="A104" s="723" t="s">
        <v>426</v>
      </c>
      <c r="B104" s="701">
        <v>111.666489418106</v>
      </c>
      <c r="C104" s="701">
        <v>616.039680000001</v>
      </c>
      <c r="D104" s="702">
        <v>504.37319058189502</v>
      </c>
      <c r="E104" s="703">
        <v>5.5167820105220002</v>
      </c>
      <c r="F104" s="701">
        <v>0</v>
      </c>
      <c r="G104" s="702">
        <v>0</v>
      </c>
      <c r="H104" s="704">
        <v>1.5609</v>
      </c>
      <c r="I104" s="701">
        <v>447.81848000000002</v>
      </c>
      <c r="J104" s="702">
        <v>447.81848000000002</v>
      </c>
      <c r="K104" s="712" t="s">
        <v>329</v>
      </c>
    </row>
    <row r="105" spans="1:11" ht="14.4" customHeight="1" thickBot="1" x14ac:dyDescent="0.35">
      <c r="A105" s="723" t="s">
        <v>427</v>
      </c>
      <c r="B105" s="701">
        <v>2.9702970297019999</v>
      </c>
      <c r="C105" s="701">
        <v>3.7269999999999999</v>
      </c>
      <c r="D105" s="702">
        <v>0.75670297029699995</v>
      </c>
      <c r="E105" s="703">
        <v>1.2547566666659999</v>
      </c>
      <c r="F105" s="701">
        <v>3.65385350665</v>
      </c>
      <c r="G105" s="702">
        <v>1.5224389611039999</v>
      </c>
      <c r="H105" s="704">
        <v>0.65268000000000004</v>
      </c>
      <c r="I105" s="701">
        <v>1.1366799999999999</v>
      </c>
      <c r="J105" s="702">
        <v>-0.38575896110399999</v>
      </c>
      <c r="K105" s="705">
        <v>0.311090742398</v>
      </c>
    </row>
    <row r="106" spans="1:11" ht="14.4" customHeight="1" thickBot="1" x14ac:dyDescent="0.35">
      <c r="A106" s="723" t="s">
        <v>428</v>
      </c>
      <c r="B106" s="701">
        <v>36.620962545555003</v>
      </c>
      <c r="C106" s="701">
        <v>34.086129999999997</v>
      </c>
      <c r="D106" s="702">
        <v>-2.534832545555</v>
      </c>
      <c r="E106" s="703">
        <v>0.93078192463099996</v>
      </c>
      <c r="F106" s="701">
        <v>35.325598563817003</v>
      </c>
      <c r="G106" s="702">
        <v>14.718999401590001</v>
      </c>
      <c r="H106" s="704">
        <v>2.6353599999999999</v>
      </c>
      <c r="I106" s="701">
        <v>12.48025</v>
      </c>
      <c r="J106" s="702">
        <v>-2.2387494015899998</v>
      </c>
      <c r="K106" s="705">
        <v>0.35329196127899998</v>
      </c>
    </row>
    <row r="107" spans="1:11" ht="14.4" customHeight="1" thickBot="1" x14ac:dyDescent="0.35">
      <c r="A107" s="723" t="s">
        <v>429</v>
      </c>
      <c r="B107" s="701">
        <v>0</v>
      </c>
      <c r="C107" s="701">
        <v>0</v>
      </c>
      <c r="D107" s="702">
        <v>0</v>
      </c>
      <c r="E107" s="703">
        <v>1</v>
      </c>
      <c r="F107" s="701">
        <v>0</v>
      </c>
      <c r="G107" s="702">
        <v>0</v>
      </c>
      <c r="H107" s="704">
        <v>31.930479999999999</v>
      </c>
      <c r="I107" s="701">
        <v>62.460039999998997</v>
      </c>
      <c r="J107" s="702">
        <v>62.460039999998997</v>
      </c>
      <c r="K107" s="712" t="s">
        <v>369</v>
      </c>
    </row>
    <row r="108" spans="1:11" ht="14.4" customHeight="1" thickBot="1" x14ac:dyDescent="0.35">
      <c r="A108" s="722" t="s">
        <v>430</v>
      </c>
      <c r="B108" s="706">
        <v>161.96653179556</v>
      </c>
      <c r="C108" s="706">
        <v>235.68597000000099</v>
      </c>
      <c r="D108" s="707">
        <v>73.719438204439996</v>
      </c>
      <c r="E108" s="713">
        <v>1.4551522921869999</v>
      </c>
      <c r="F108" s="706">
        <v>298.13250278438397</v>
      </c>
      <c r="G108" s="707">
        <v>124.22187616015999</v>
      </c>
      <c r="H108" s="709">
        <v>12.702030000000001</v>
      </c>
      <c r="I108" s="706">
        <v>48.718919999999002</v>
      </c>
      <c r="J108" s="707">
        <v>-75.502956160159002</v>
      </c>
      <c r="K108" s="714">
        <v>0.163413648444</v>
      </c>
    </row>
    <row r="109" spans="1:11" ht="14.4" customHeight="1" thickBot="1" x14ac:dyDescent="0.35">
      <c r="A109" s="723" t="s">
        <v>431</v>
      </c>
      <c r="B109" s="701">
        <v>40</v>
      </c>
      <c r="C109" s="701">
        <v>15.246</v>
      </c>
      <c r="D109" s="702">
        <v>-24.753999999998999</v>
      </c>
      <c r="E109" s="703">
        <v>0.38114999999999999</v>
      </c>
      <c r="F109" s="701">
        <v>12.196725843906</v>
      </c>
      <c r="G109" s="702">
        <v>5.0819691016270001</v>
      </c>
      <c r="H109" s="704">
        <v>0</v>
      </c>
      <c r="I109" s="701">
        <v>0</v>
      </c>
      <c r="J109" s="702">
        <v>-5.0819691016270001</v>
      </c>
      <c r="K109" s="705">
        <v>0</v>
      </c>
    </row>
    <row r="110" spans="1:11" ht="14.4" customHeight="1" thickBot="1" x14ac:dyDescent="0.35">
      <c r="A110" s="723" t="s">
        <v>432</v>
      </c>
      <c r="B110" s="701">
        <v>52.169875832538999</v>
      </c>
      <c r="C110" s="701">
        <v>76.69135</v>
      </c>
      <c r="D110" s="702">
        <v>24.521474167459999</v>
      </c>
      <c r="E110" s="703">
        <v>1.470031292506</v>
      </c>
      <c r="F110" s="701">
        <v>73.907246652891004</v>
      </c>
      <c r="G110" s="702">
        <v>30.794686105370999</v>
      </c>
      <c r="H110" s="704">
        <v>5.5008699999999999</v>
      </c>
      <c r="I110" s="701">
        <v>32.500630000000001</v>
      </c>
      <c r="J110" s="702">
        <v>1.7059438946279999</v>
      </c>
      <c r="K110" s="705">
        <v>0.439748894349</v>
      </c>
    </row>
    <row r="111" spans="1:11" ht="14.4" customHeight="1" thickBot="1" x14ac:dyDescent="0.35">
      <c r="A111" s="723" t="s">
        <v>433</v>
      </c>
      <c r="B111" s="701">
        <v>21.445258647793999</v>
      </c>
      <c r="C111" s="701">
        <v>4.8109999999999999</v>
      </c>
      <c r="D111" s="702">
        <v>-16.634258647793999</v>
      </c>
      <c r="E111" s="703">
        <v>0.22433863256200001</v>
      </c>
      <c r="F111" s="701">
        <v>51</v>
      </c>
      <c r="G111" s="702">
        <v>21.25</v>
      </c>
      <c r="H111" s="704">
        <v>0</v>
      </c>
      <c r="I111" s="701">
        <v>0</v>
      </c>
      <c r="J111" s="702">
        <v>-21.25</v>
      </c>
      <c r="K111" s="705">
        <v>0</v>
      </c>
    </row>
    <row r="112" spans="1:11" ht="14.4" customHeight="1" thickBot="1" x14ac:dyDescent="0.35">
      <c r="A112" s="723" t="s">
        <v>434</v>
      </c>
      <c r="B112" s="701">
        <v>8.0806150088570003</v>
      </c>
      <c r="C112" s="701">
        <v>88.852999999999994</v>
      </c>
      <c r="D112" s="702">
        <v>80.772384991142005</v>
      </c>
      <c r="E112" s="703">
        <v>10.995821469356001</v>
      </c>
      <c r="F112" s="701">
        <v>87.860227434931005</v>
      </c>
      <c r="G112" s="702">
        <v>36.608428097888002</v>
      </c>
      <c r="H112" s="704">
        <v>1.9119999999999999</v>
      </c>
      <c r="I112" s="701">
        <v>4.598649999999</v>
      </c>
      <c r="J112" s="702">
        <v>-32.009778097888002</v>
      </c>
      <c r="K112" s="705">
        <v>5.2340520098999997E-2</v>
      </c>
    </row>
    <row r="113" spans="1:11" ht="14.4" customHeight="1" thickBot="1" x14ac:dyDescent="0.35">
      <c r="A113" s="723" t="s">
        <v>435</v>
      </c>
      <c r="B113" s="701">
        <v>40.270782306369</v>
      </c>
      <c r="C113" s="701">
        <v>46.866019999999999</v>
      </c>
      <c r="D113" s="702">
        <v>6.5952376936309998</v>
      </c>
      <c r="E113" s="703">
        <v>1.163772276472</v>
      </c>
      <c r="F113" s="701">
        <v>41.502578110693001</v>
      </c>
      <c r="G113" s="702">
        <v>17.292740879455</v>
      </c>
      <c r="H113" s="704">
        <v>5.2891599999999999</v>
      </c>
      <c r="I113" s="701">
        <v>11.61964</v>
      </c>
      <c r="J113" s="702">
        <v>-5.6731008794550002</v>
      </c>
      <c r="K113" s="705">
        <v>0.27997393243800001</v>
      </c>
    </row>
    <row r="114" spans="1:11" ht="14.4" customHeight="1" thickBot="1" x14ac:dyDescent="0.35">
      <c r="A114" s="723" t="s">
        <v>436</v>
      </c>
      <c r="B114" s="701">
        <v>0</v>
      </c>
      <c r="C114" s="701">
        <v>3.2185999999999999</v>
      </c>
      <c r="D114" s="702">
        <v>3.2185999999999999</v>
      </c>
      <c r="E114" s="711" t="s">
        <v>329</v>
      </c>
      <c r="F114" s="701">
        <v>31.665724741959998</v>
      </c>
      <c r="G114" s="702">
        <v>13.194051975816</v>
      </c>
      <c r="H114" s="704">
        <v>0</v>
      </c>
      <c r="I114" s="701">
        <v>0</v>
      </c>
      <c r="J114" s="702">
        <v>-13.194051975816</v>
      </c>
      <c r="K114" s="705">
        <v>0</v>
      </c>
    </row>
    <row r="115" spans="1:11" ht="14.4" customHeight="1" thickBot="1" x14ac:dyDescent="0.35">
      <c r="A115" s="722" t="s">
        <v>437</v>
      </c>
      <c r="B115" s="706">
        <v>0</v>
      </c>
      <c r="C115" s="706">
        <v>39.805700000000002</v>
      </c>
      <c r="D115" s="707">
        <v>39.805700000000002</v>
      </c>
      <c r="E115" s="708" t="s">
        <v>329</v>
      </c>
      <c r="F115" s="706">
        <v>0</v>
      </c>
      <c r="G115" s="707">
        <v>0</v>
      </c>
      <c r="H115" s="709">
        <v>0</v>
      </c>
      <c r="I115" s="706">
        <v>1.9717</v>
      </c>
      <c r="J115" s="707">
        <v>1.9717</v>
      </c>
      <c r="K115" s="710" t="s">
        <v>329</v>
      </c>
    </row>
    <row r="116" spans="1:11" ht="14.4" customHeight="1" thickBot="1" x14ac:dyDescent="0.35">
      <c r="A116" s="723" t="s">
        <v>438</v>
      </c>
      <c r="B116" s="701">
        <v>0</v>
      </c>
      <c r="C116" s="701">
        <v>14.609500000000001</v>
      </c>
      <c r="D116" s="702">
        <v>14.609500000000001</v>
      </c>
      <c r="E116" s="711" t="s">
        <v>369</v>
      </c>
      <c r="F116" s="701">
        <v>0</v>
      </c>
      <c r="G116" s="702">
        <v>0</v>
      </c>
      <c r="H116" s="704">
        <v>0</v>
      </c>
      <c r="I116" s="701">
        <v>0</v>
      </c>
      <c r="J116" s="702">
        <v>0</v>
      </c>
      <c r="K116" s="712" t="s">
        <v>329</v>
      </c>
    </row>
    <row r="117" spans="1:11" ht="14.4" customHeight="1" thickBot="1" x14ac:dyDescent="0.35">
      <c r="A117" s="723" t="s">
        <v>439</v>
      </c>
      <c r="B117" s="701">
        <v>0</v>
      </c>
      <c r="C117" s="701">
        <v>25.196200000000001</v>
      </c>
      <c r="D117" s="702">
        <v>25.196200000000001</v>
      </c>
      <c r="E117" s="711" t="s">
        <v>329</v>
      </c>
      <c r="F117" s="701">
        <v>0</v>
      </c>
      <c r="G117" s="702">
        <v>0</v>
      </c>
      <c r="H117" s="704">
        <v>0</v>
      </c>
      <c r="I117" s="701">
        <v>1.9717</v>
      </c>
      <c r="J117" s="702">
        <v>1.9717</v>
      </c>
      <c r="K117" s="712" t="s">
        <v>329</v>
      </c>
    </row>
    <row r="118" spans="1:11" ht="14.4" customHeight="1" thickBot="1" x14ac:dyDescent="0.35">
      <c r="A118" s="720" t="s">
        <v>48</v>
      </c>
      <c r="B118" s="701">
        <v>38487.991751493901</v>
      </c>
      <c r="C118" s="701">
        <v>38150.515250000099</v>
      </c>
      <c r="D118" s="702">
        <v>-337.476501493802</v>
      </c>
      <c r="E118" s="703">
        <v>0.99123164171099998</v>
      </c>
      <c r="F118" s="701">
        <v>37883.747093999998</v>
      </c>
      <c r="G118" s="702">
        <v>15784.8946225</v>
      </c>
      <c r="H118" s="704">
        <v>2991.4670000000001</v>
      </c>
      <c r="I118" s="701">
        <v>14716.478719999999</v>
      </c>
      <c r="J118" s="702">
        <v>-1068.4159025000299</v>
      </c>
      <c r="K118" s="705">
        <v>0.38846417920199999</v>
      </c>
    </row>
    <row r="119" spans="1:11" ht="14.4" customHeight="1" thickBot="1" x14ac:dyDescent="0.35">
      <c r="A119" s="726" t="s">
        <v>440</v>
      </c>
      <c r="B119" s="706">
        <v>28358.671751493901</v>
      </c>
      <c r="C119" s="706">
        <v>28071.143</v>
      </c>
      <c r="D119" s="707">
        <v>-287.52875149382498</v>
      </c>
      <c r="E119" s="713">
        <v>0.989860993701</v>
      </c>
      <c r="F119" s="706">
        <v>27374.9900000001</v>
      </c>
      <c r="G119" s="707">
        <v>11406.2458333334</v>
      </c>
      <c r="H119" s="709">
        <v>2201.482</v>
      </c>
      <c r="I119" s="706">
        <v>10827.643</v>
      </c>
      <c r="J119" s="707">
        <v>-578.60283333336201</v>
      </c>
      <c r="K119" s="714">
        <v>0.39553048238499999</v>
      </c>
    </row>
    <row r="120" spans="1:11" ht="14.4" customHeight="1" thickBot="1" x14ac:dyDescent="0.35">
      <c r="A120" s="722" t="s">
        <v>441</v>
      </c>
      <c r="B120" s="706">
        <v>28136.999999999902</v>
      </c>
      <c r="C120" s="706">
        <v>27893.681</v>
      </c>
      <c r="D120" s="707">
        <v>-243.31899999985799</v>
      </c>
      <c r="E120" s="713">
        <v>0.99135234744199996</v>
      </c>
      <c r="F120" s="706">
        <v>27230.500000000098</v>
      </c>
      <c r="G120" s="707">
        <v>11346.041666666701</v>
      </c>
      <c r="H120" s="709">
        <v>2178.7339999999999</v>
      </c>
      <c r="I120" s="706">
        <v>10743.847</v>
      </c>
      <c r="J120" s="707">
        <v>-602.19466666669405</v>
      </c>
      <c r="K120" s="714">
        <v>0.394551954609</v>
      </c>
    </row>
    <row r="121" spans="1:11" ht="14.4" customHeight="1" thickBot="1" x14ac:dyDescent="0.35">
      <c r="A121" s="723" t="s">
        <v>442</v>
      </c>
      <c r="B121" s="701">
        <v>28136.999999999902</v>
      </c>
      <c r="C121" s="701">
        <v>27893.681</v>
      </c>
      <c r="D121" s="702">
        <v>-243.31899999985799</v>
      </c>
      <c r="E121" s="703">
        <v>0.99135234744199996</v>
      </c>
      <c r="F121" s="701">
        <v>27230.500000000098</v>
      </c>
      <c r="G121" s="702">
        <v>11346.041666666701</v>
      </c>
      <c r="H121" s="704">
        <v>2178.7339999999999</v>
      </c>
      <c r="I121" s="701">
        <v>10743.847</v>
      </c>
      <c r="J121" s="702">
        <v>-602.19466666669405</v>
      </c>
      <c r="K121" s="705">
        <v>0.394551954609</v>
      </c>
    </row>
    <row r="122" spans="1:11" ht="14.4" customHeight="1" thickBot="1" x14ac:dyDescent="0.35">
      <c r="A122" s="722" t="s">
        <v>443</v>
      </c>
      <c r="B122" s="706">
        <v>154.61575149396299</v>
      </c>
      <c r="C122" s="706">
        <v>56.75</v>
      </c>
      <c r="D122" s="707">
        <v>-97.865751493963003</v>
      </c>
      <c r="E122" s="713">
        <v>0.367038930067</v>
      </c>
      <c r="F122" s="706">
        <v>55.64</v>
      </c>
      <c r="G122" s="707">
        <v>23.183333333333</v>
      </c>
      <c r="H122" s="709">
        <v>15.45</v>
      </c>
      <c r="I122" s="706">
        <v>36.749999999998998</v>
      </c>
      <c r="J122" s="707">
        <v>13.566666666666</v>
      </c>
      <c r="K122" s="714">
        <v>0.66049604601</v>
      </c>
    </row>
    <row r="123" spans="1:11" ht="14.4" customHeight="1" thickBot="1" x14ac:dyDescent="0.35">
      <c r="A123" s="723" t="s">
        <v>444</v>
      </c>
      <c r="B123" s="701">
        <v>154.61575149396299</v>
      </c>
      <c r="C123" s="701">
        <v>56.75</v>
      </c>
      <c r="D123" s="702">
        <v>-97.865751493963003</v>
      </c>
      <c r="E123" s="703">
        <v>0.367038930067</v>
      </c>
      <c r="F123" s="701">
        <v>55.64</v>
      </c>
      <c r="G123" s="702">
        <v>23.183333333333</v>
      </c>
      <c r="H123" s="704">
        <v>15.45</v>
      </c>
      <c r="I123" s="701">
        <v>36.749999999998998</v>
      </c>
      <c r="J123" s="702">
        <v>13.566666666666</v>
      </c>
      <c r="K123" s="705">
        <v>0.66049604601</v>
      </c>
    </row>
    <row r="124" spans="1:11" ht="14.4" customHeight="1" thickBot="1" x14ac:dyDescent="0.35">
      <c r="A124" s="722" t="s">
        <v>445</v>
      </c>
      <c r="B124" s="706">
        <v>67.055999999999997</v>
      </c>
      <c r="C124" s="706">
        <v>68.462000000000003</v>
      </c>
      <c r="D124" s="707">
        <v>1.4059999999999999</v>
      </c>
      <c r="E124" s="713">
        <v>1.0209675495099999</v>
      </c>
      <c r="F124" s="706">
        <v>65.91</v>
      </c>
      <c r="G124" s="707">
        <v>27.462499999999999</v>
      </c>
      <c r="H124" s="709">
        <v>6.548</v>
      </c>
      <c r="I124" s="706">
        <v>23.295999999999999</v>
      </c>
      <c r="J124" s="707">
        <v>-4.1665000000000001</v>
      </c>
      <c r="K124" s="714">
        <v>0.35345167652800003</v>
      </c>
    </row>
    <row r="125" spans="1:11" ht="14.4" customHeight="1" thickBot="1" x14ac:dyDescent="0.35">
      <c r="A125" s="723" t="s">
        <v>446</v>
      </c>
      <c r="B125" s="701">
        <v>67.055999999999997</v>
      </c>
      <c r="C125" s="701">
        <v>68.462000000000003</v>
      </c>
      <c r="D125" s="702">
        <v>1.4059999999999999</v>
      </c>
      <c r="E125" s="703">
        <v>1.0209675495099999</v>
      </c>
      <c r="F125" s="701">
        <v>65.91</v>
      </c>
      <c r="G125" s="702">
        <v>27.462499999999999</v>
      </c>
      <c r="H125" s="704">
        <v>6.548</v>
      </c>
      <c r="I125" s="701">
        <v>23.295999999999999</v>
      </c>
      <c r="J125" s="702">
        <v>-4.1665000000000001</v>
      </c>
      <c r="K125" s="705">
        <v>0.35345167652800003</v>
      </c>
    </row>
    <row r="126" spans="1:11" ht="14.4" customHeight="1" thickBot="1" x14ac:dyDescent="0.35">
      <c r="A126" s="725" t="s">
        <v>447</v>
      </c>
      <c r="B126" s="701">
        <v>0</v>
      </c>
      <c r="C126" s="701">
        <v>52.25</v>
      </c>
      <c r="D126" s="702">
        <v>52.25</v>
      </c>
      <c r="E126" s="711" t="s">
        <v>329</v>
      </c>
      <c r="F126" s="701">
        <v>22.94</v>
      </c>
      <c r="G126" s="702">
        <v>9.5583333333329996</v>
      </c>
      <c r="H126" s="704">
        <v>0.75</v>
      </c>
      <c r="I126" s="701">
        <v>23.75</v>
      </c>
      <c r="J126" s="702">
        <v>14.191666666666</v>
      </c>
      <c r="K126" s="705">
        <v>1.035309503051</v>
      </c>
    </row>
    <row r="127" spans="1:11" ht="14.4" customHeight="1" thickBot="1" x14ac:dyDescent="0.35">
      <c r="A127" s="723" t="s">
        <v>448</v>
      </c>
      <c r="B127" s="701">
        <v>0</v>
      </c>
      <c r="C127" s="701">
        <v>52.25</v>
      </c>
      <c r="D127" s="702">
        <v>52.25</v>
      </c>
      <c r="E127" s="711" t="s">
        <v>329</v>
      </c>
      <c r="F127" s="701">
        <v>22.94</v>
      </c>
      <c r="G127" s="702">
        <v>9.5583333333329996</v>
      </c>
      <c r="H127" s="704">
        <v>0.75</v>
      </c>
      <c r="I127" s="701">
        <v>23.75</v>
      </c>
      <c r="J127" s="702">
        <v>14.191666666666</v>
      </c>
      <c r="K127" s="705">
        <v>1.035309503051</v>
      </c>
    </row>
    <row r="128" spans="1:11" ht="14.4" customHeight="1" thickBot="1" x14ac:dyDescent="0.35">
      <c r="A128" s="721" t="s">
        <v>449</v>
      </c>
      <c r="B128" s="701">
        <v>9566.58</v>
      </c>
      <c r="C128" s="701">
        <v>9520.1012500000106</v>
      </c>
      <c r="D128" s="702">
        <v>-46.478749999983002</v>
      </c>
      <c r="E128" s="703">
        <v>0.995141550062</v>
      </c>
      <c r="F128" s="701">
        <v>9810.0199999999895</v>
      </c>
      <c r="G128" s="702">
        <v>4087.50833333333</v>
      </c>
      <c r="H128" s="704">
        <v>746.27949999999998</v>
      </c>
      <c r="I128" s="701">
        <v>3673.4817499999999</v>
      </c>
      <c r="J128" s="702">
        <v>-414.02658333333198</v>
      </c>
      <c r="K128" s="705">
        <v>0.37446220802800001</v>
      </c>
    </row>
    <row r="129" spans="1:11" ht="14.4" customHeight="1" thickBot="1" x14ac:dyDescent="0.35">
      <c r="A129" s="722" t="s">
        <v>450</v>
      </c>
      <c r="B129" s="706">
        <v>2532.3300000000099</v>
      </c>
      <c r="C129" s="706">
        <v>2520.0309999999999</v>
      </c>
      <c r="D129" s="707">
        <v>-12.298999999999999</v>
      </c>
      <c r="E129" s="713">
        <v>0.99514320803300005</v>
      </c>
      <c r="F129" s="706">
        <v>2596.77</v>
      </c>
      <c r="G129" s="707">
        <v>1081.9875</v>
      </c>
      <c r="H129" s="709">
        <v>197.54599999999999</v>
      </c>
      <c r="I129" s="706">
        <v>972.39499999999998</v>
      </c>
      <c r="J129" s="707">
        <v>-109.59249999999901</v>
      </c>
      <c r="K129" s="714">
        <v>0.37446327552999997</v>
      </c>
    </row>
    <row r="130" spans="1:11" ht="14.4" customHeight="1" thickBot="1" x14ac:dyDescent="0.35">
      <c r="A130" s="723" t="s">
        <v>451</v>
      </c>
      <c r="B130" s="701">
        <v>2532.3300000000099</v>
      </c>
      <c r="C130" s="701">
        <v>2520.0309999999999</v>
      </c>
      <c r="D130" s="702">
        <v>-12.298999999999999</v>
      </c>
      <c r="E130" s="703">
        <v>0.99514320803300005</v>
      </c>
      <c r="F130" s="701">
        <v>2596.77</v>
      </c>
      <c r="G130" s="702">
        <v>1081.9875</v>
      </c>
      <c r="H130" s="704">
        <v>197.54599999999999</v>
      </c>
      <c r="I130" s="701">
        <v>972.39499999999998</v>
      </c>
      <c r="J130" s="702">
        <v>-109.59249999999901</v>
      </c>
      <c r="K130" s="705">
        <v>0.37446327552999997</v>
      </c>
    </row>
    <row r="131" spans="1:11" ht="14.4" customHeight="1" thickBot="1" x14ac:dyDescent="0.35">
      <c r="A131" s="722" t="s">
        <v>452</v>
      </c>
      <c r="B131" s="706">
        <v>7034.24999999999</v>
      </c>
      <c r="C131" s="706">
        <v>7000.0702500000098</v>
      </c>
      <c r="D131" s="707">
        <v>-34.179749999979002</v>
      </c>
      <c r="E131" s="713">
        <v>0.995140953193</v>
      </c>
      <c r="F131" s="706">
        <v>7213.25</v>
      </c>
      <c r="G131" s="707">
        <v>3005.5208333333298</v>
      </c>
      <c r="H131" s="709">
        <v>548.73350000000005</v>
      </c>
      <c r="I131" s="706">
        <v>2701.0867499999999</v>
      </c>
      <c r="J131" s="707">
        <v>-304.434083333334</v>
      </c>
      <c r="K131" s="714">
        <v>0.37446182372699999</v>
      </c>
    </row>
    <row r="132" spans="1:11" ht="14.4" customHeight="1" thickBot="1" x14ac:dyDescent="0.35">
      <c r="A132" s="723" t="s">
        <v>453</v>
      </c>
      <c r="B132" s="701">
        <v>7034.24999999999</v>
      </c>
      <c r="C132" s="701">
        <v>7000.0702500000098</v>
      </c>
      <c r="D132" s="702">
        <v>-34.179749999979002</v>
      </c>
      <c r="E132" s="703">
        <v>0.995140953193</v>
      </c>
      <c r="F132" s="701">
        <v>7213.25</v>
      </c>
      <c r="G132" s="702">
        <v>3005.5208333333298</v>
      </c>
      <c r="H132" s="704">
        <v>548.73350000000005</v>
      </c>
      <c r="I132" s="701">
        <v>2701.0867499999999</v>
      </c>
      <c r="J132" s="702">
        <v>-304.434083333334</v>
      </c>
      <c r="K132" s="705">
        <v>0.37446182372699999</v>
      </c>
    </row>
    <row r="133" spans="1:11" ht="14.4" customHeight="1" thickBot="1" x14ac:dyDescent="0.35">
      <c r="A133" s="721" t="s">
        <v>454</v>
      </c>
      <c r="B133" s="701">
        <v>0</v>
      </c>
      <c r="C133" s="701">
        <v>0</v>
      </c>
      <c r="D133" s="702">
        <v>0</v>
      </c>
      <c r="E133" s="703">
        <v>1</v>
      </c>
      <c r="F133" s="701">
        <v>120.767094</v>
      </c>
      <c r="G133" s="702">
        <v>50.319622500000001</v>
      </c>
      <c r="H133" s="704">
        <v>0</v>
      </c>
      <c r="I133" s="701">
        <v>0</v>
      </c>
      <c r="J133" s="702">
        <v>-50.319622500000001</v>
      </c>
      <c r="K133" s="705">
        <v>0</v>
      </c>
    </row>
    <row r="134" spans="1:11" ht="14.4" customHeight="1" thickBot="1" x14ac:dyDescent="0.35">
      <c r="A134" s="722" t="s">
        <v>455</v>
      </c>
      <c r="B134" s="706">
        <v>0</v>
      </c>
      <c r="C134" s="706">
        <v>0</v>
      </c>
      <c r="D134" s="707">
        <v>0</v>
      </c>
      <c r="E134" s="713">
        <v>1</v>
      </c>
      <c r="F134" s="706">
        <v>120.767094</v>
      </c>
      <c r="G134" s="707">
        <v>50.319622500000001</v>
      </c>
      <c r="H134" s="709">
        <v>0</v>
      </c>
      <c r="I134" s="706">
        <v>0</v>
      </c>
      <c r="J134" s="707">
        <v>-50.319622500000001</v>
      </c>
      <c r="K134" s="714">
        <v>0</v>
      </c>
    </row>
    <row r="135" spans="1:11" ht="14.4" customHeight="1" thickBot="1" x14ac:dyDescent="0.35">
      <c r="A135" s="723" t="s">
        <v>456</v>
      </c>
      <c r="B135" s="701">
        <v>0</v>
      </c>
      <c r="C135" s="701">
        <v>0</v>
      </c>
      <c r="D135" s="702">
        <v>0</v>
      </c>
      <c r="E135" s="703">
        <v>1</v>
      </c>
      <c r="F135" s="701">
        <v>120.767094</v>
      </c>
      <c r="G135" s="702">
        <v>50.319622500000001</v>
      </c>
      <c r="H135" s="704">
        <v>0</v>
      </c>
      <c r="I135" s="701">
        <v>0</v>
      </c>
      <c r="J135" s="702">
        <v>-50.319622500000001</v>
      </c>
      <c r="K135" s="705">
        <v>0</v>
      </c>
    </row>
    <row r="136" spans="1:11" ht="14.4" customHeight="1" thickBot="1" x14ac:dyDescent="0.35">
      <c r="A136" s="721" t="s">
        <v>457</v>
      </c>
      <c r="B136" s="701">
        <v>562.74000000000206</v>
      </c>
      <c r="C136" s="701">
        <v>559.27100000000098</v>
      </c>
      <c r="D136" s="702">
        <v>-3.469000000001</v>
      </c>
      <c r="E136" s="703">
        <v>0.99383551906699996</v>
      </c>
      <c r="F136" s="701">
        <v>577.969999999999</v>
      </c>
      <c r="G136" s="702">
        <v>240.82083333333301</v>
      </c>
      <c r="H136" s="704">
        <v>43.705500000000001</v>
      </c>
      <c r="I136" s="701">
        <v>215.35397</v>
      </c>
      <c r="J136" s="702">
        <v>-25.466863333332999</v>
      </c>
      <c r="K136" s="705">
        <v>0.37260406249400002</v>
      </c>
    </row>
    <row r="137" spans="1:11" ht="14.4" customHeight="1" thickBot="1" x14ac:dyDescent="0.35">
      <c r="A137" s="722" t="s">
        <v>458</v>
      </c>
      <c r="B137" s="706">
        <v>562.74000000000206</v>
      </c>
      <c r="C137" s="706">
        <v>559.27100000000098</v>
      </c>
      <c r="D137" s="707">
        <v>-3.469000000001</v>
      </c>
      <c r="E137" s="713">
        <v>0.99383551906699996</v>
      </c>
      <c r="F137" s="706">
        <v>577.969999999999</v>
      </c>
      <c r="G137" s="707">
        <v>240.82083333333301</v>
      </c>
      <c r="H137" s="709">
        <v>43.705500000000001</v>
      </c>
      <c r="I137" s="706">
        <v>215.35397</v>
      </c>
      <c r="J137" s="707">
        <v>-25.466863333332999</v>
      </c>
      <c r="K137" s="714">
        <v>0.37260406249400002</v>
      </c>
    </row>
    <row r="138" spans="1:11" ht="14.4" customHeight="1" thickBot="1" x14ac:dyDescent="0.35">
      <c r="A138" s="723" t="s">
        <v>459</v>
      </c>
      <c r="B138" s="701">
        <v>562.74000000000206</v>
      </c>
      <c r="C138" s="701">
        <v>559.27100000000098</v>
      </c>
      <c r="D138" s="702">
        <v>-3.469000000001</v>
      </c>
      <c r="E138" s="703">
        <v>0.99383551906699996</v>
      </c>
      <c r="F138" s="701">
        <v>577.969999999999</v>
      </c>
      <c r="G138" s="702">
        <v>240.82083333333301</v>
      </c>
      <c r="H138" s="704">
        <v>43.705500000000001</v>
      </c>
      <c r="I138" s="701">
        <v>215.35397</v>
      </c>
      <c r="J138" s="702">
        <v>-25.466863333332999</v>
      </c>
      <c r="K138" s="705">
        <v>0.37260406249400002</v>
      </c>
    </row>
    <row r="139" spans="1:11" ht="14.4" customHeight="1" thickBot="1" x14ac:dyDescent="0.35">
      <c r="A139" s="720" t="s">
        <v>460</v>
      </c>
      <c r="B139" s="701">
        <v>29.840298152475999</v>
      </c>
      <c r="C139" s="701">
        <v>87.424449999999993</v>
      </c>
      <c r="D139" s="702">
        <v>57.584151847523998</v>
      </c>
      <c r="E139" s="703">
        <v>2.9297445204220001</v>
      </c>
      <c r="F139" s="701">
        <v>0</v>
      </c>
      <c r="G139" s="702">
        <v>0</v>
      </c>
      <c r="H139" s="704">
        <v>5.7</v>
      </c>
      <c r="I139" s="701">
        <v>38.549999999999002</v>
      </c>
      <c r="J139" s="702">
        <v>38.549999999999002</v>
      </c>
      <c r="K139" s="712" t="s">
        <v>329</v>
      </c>
    </row>
    <row r="140" spans="1:11" ht="14.4" customHeight="1" thickBot="1" x14ac:dyDescent="0.35">
      <c r="A140" s="721" t="s">
        <v>461</v>
      </c>
      <c r="B140" s="701">
        <v>29.840298152475999</v>
      </c>
      <c r="C140" s="701">
        <v>87.424449999999993</v>
      </c>
      <c r="D140" s="702">
        <v>57.584151847523998</v>
      </c>
      <c r="E140" s="703">
        <v>2.9297445204220001</v>
      </c>
      <c r="F140" s="701">
        <v>0</v>
      </c>
      <c r="G140" s="702">
        <v>0</v>
      </c>
      <c r="H140" s="704">
        <v>5.7</v>
      </c>
      <c r="I140" s="701">
        <v>38.549999999999002</v>
      </c>
      <c r="J140" s="702">
        <v>38.549999999999002</v>
      </c>
      <c r="K140" s="712" t="s">
        <v>329</v>
      </c>
    </row>
    <row r="141" spans="1:11" ht="14.4" customHeight="1" thickBot="1" x14ac:dyDescent="0.35">
      <c r="A141" s="722" t="s">
        <v>462</v>
      </c>
      <c r="B141" s="706">
        <v>11.666235907946</v>
      </c>
      <c r="C141" s="706">
        <v>28.244450000000001</v>
      </c>
      <c r="D141" s="707">
        <v>16.578214092052999</v>
      </c>
      <c r="E141" s="713">
        <v>2.4210422472899999</v>
      </c>
      <c r="F141" s="706">
        <v>0</v>
      </c>
      <c r="G141" s="707">
        <v>0</v>
      </c>
      <c r="H141" s="709">
        <v>1</v>
      </c>
      <c r="I141" s="706">
        <v>17.2</v>
      </c>
      <c r="J141" s="707">
        <v>17.2</v>
      </c>
      <c r="K141" s="710" t="s">
        <v>329</v>
      </c>
    </row>
    <row r="142" spans="1:11" ht="14.4" customHeight="1" thickBot="1" x14ac:dyDescent="0.35">
      <c r="A142" s="723" t="s">
        <v>463</v>
      </c>
      <c r="B142" s="701">
        <v>0</v>
      </c>
      <c r="C142" s="701">
        <v>19.257449999999999</v>
      </c>
      <c r="D142" s="702">
        <v>19.257449999999999</v>
      </c>
      <c r="E142" s="711" t="s">
        <v>329</v>
      </c>
      <c r="F142" s="701">
        <v>0</v>
      </c>
      <c r="G142" s="702">
        <v>0</v>
      </c>
      <c r="H142" s="704">
        <v>0</v>
      </c>
      <c r="I142" s="701">
        <v>0</v>
      </c>
      <c r="J142" s="702">
        <v>0</v>
      </c>
      <c r="K142" s="712" t="s">
        <v>329</v>
      </c>
    </row>
    <row r="143" spans="1:11" ht="14.4" customHeight="1" thickBot="1" x14ac:dyDescent="0.35">
      <c r="A143" s="723" t="s">
        <v>464</v>
      </c>
      <c r="B143" s="701">
        <v>0</v>
      </c>
      <c r="C143" s="701">
        <v>3.8719999999999999</v>
      </c>
      <c r="D143" s="702">
        <v>3.8719999999999999</v>
      </c>
      <c r="E143" s="711" t="s">
        <v>369</v>
      </c>
      <c r="F143" s="701">
        <v>0</v>
      </c>
      <c r="G143" s="702">
        <v>0</v>
      </c>
      <c r="H143" s="704">
        <v>0</v>
      </c>
      <c r="I143" s="701">
        <v>5</v>
      </c>
      <c r="J143" s="702">
        <v>5</v>
      </c>
      <c r="K143" s="712" t="s">
        <v>329</v>
      </c>
    </row>
    <row r="144" spans="1:11" ht="14.4" customHeight="1" thickBot="1" x14ac:dyDescent="0.35">
      <c r="A144" s="723" t="s">
        <v>465</v>
      </c>
      <c r="B144" s="701">
        <v>0</v>
      </c>
      <c r="C144" s="701">
        <v>4.2350000000000003</v>
      </c>
      <c r="D144" s="702">
        <v>4.2350000000000003</v>
      </c>
      <c r="E144" s="711" t="s">
        <v>329</v>
      </c>
      <c r="F144" s="701">
        <v>0</v>
      </c>
      <c r="G144" s="702">
        <v>0</v>
      </c>
      <c r="H144" s="704">
        <v>1</v>
      </c>
      <c r="I144" s="701">
        <v>12.2</v>
      </c>
      <c r="J144" s="702">
        <v>12.2</v>
      </c>
      <c r="K144" s="712" t="s">
        <v>329</v>
      </c>
    </row>
    <row r="145" spans="1:11" ht="14.4" customHeight="1" thickBot="1" x14ac:dyDescent="0.35">
      <c r="A145" s="723" t="s">
        <v>466</v>
      </c>
      <c r="B145" s="701">
        <v>0</v>
      </c>
      <c r="C145" s="701">
        <v>0.88</v>
      </c>
      <c r="D145" s="702">
        <v>0.88</v>
      </c>
      <c r="E145" s="711" t="s">
        <v>369</v>
      </c>
      <c r="F145" s="701">
        <v>0</v>
      </c>
      <c r="G145" s="702">
        <v>0</v>
      </c>
      <c r="H145" s="704">
        <v>0</v>
      </c>
      <c r="I145" s="701">
        <v>0</v>
      </c>
      <c r="J145" s="702">
        <v>0</v>
      </c>
      <c r="K145" s="712" t="s">
        <v>329</v>
      </c>
    </row>
    <row r="146" spans="1:11" ht="14.4" customHeight="1" thickBot="1" x14ac:dyDescent="0.35">
      <c r="A146" s="723" t="s">
        <v>467</v>
      </c>
      <c r="B146" s="701">
        <v>11.666235907946</v>
      </c>
      <c r="C146" s="701">
        <v>0</v>
      </c>
      <c r="D146" s="702">
        <v>-11.666235907946</v>
      </c>
      <c r="E146" s="703">
        <v>0</v>
      </c>
      <c r="F146" s="701">
        <v>0</v>
      </c>
      <c r="G146" s="702">
        <v>0</v>
      </c>
      <c r="H146" s="704">
        <v>0</v>
      </c>
      <c r="I146" s="701">
        <v>0</v>
      </c>
      <c r="J146" s="702">
        <v>0</v>
      </c>
      <c r="K146" s="705">
        <v>0</v>
      </c>
    </row>
    <row r="147" spans="1:11" ht="14.4" customHeight="1" thickBot="1" x14ac:dyDescent="0.35">
      <c r="A147" s="725" t="s">
        <v>468</v>
      </c>
      <c r="B147" s="701">
        <v>18.174062244529001</v>
      </c>
      <c r="C147" s="701">
        <v>35.85</v>
      </c>
      <c r="D147" s="702">
        <v>17.675937755469999</v>
      </c>
      <c r="E147" s="703">
        <v>1.972591461261</v>
      </c>
      <c r="F147" s="701">
        <v>0</v>
      </c>
      <c r="G147" s="702">
        <v>0</v>
      </c>
      <c r="H147" s="704">
        <v>4.7</v>
      </c>
      <c r="I147" s="701">
        <v>19.45</v>
      </c>
      <c r="J147" s="702">
        <v>19.45</v>
      </c>
      <c r="K147" s="712" t="s">
        <v>329</v>
      </c>
    </row>
    <row r="148" spans="1:11" ht="14.4" customHeight="1" thickBot="1" x14ac:dyDescent="0.35">
      <c r="A148" s="723" t="s">
        <v>469</v>
      </c>
      <c r="B148" s="701">
        <v>18.174062244529001</v>
      </c>
      <c r="C148" s="701">
        <v>35.85</v>
      </c>
      <c r="D148" s="702">
        <v>17.675937755469999</v>
      </c>
      <c r="E148" s="703">
        <v>1.972591461261</v>
      </c>
      <c r="F148" s="701">
        <v>0</v>
      </c>
      <c r="G148" s="702">
        <v>0</v>
      </c>
      <c r="H148" s="704">
        <v>4.7</v>
      </c>
      <c r="I148" s="701">
        <v>19.45</v>
      </c>
      <c r="J148" s="702">
        <v>19.45</v>
      </c>
      <c r="K148" s="712" t="s">
        <v>329</v>
      </c>
    </row>
    <row r="149" spans="1:11" ht="14.4" customHeight="1" thickBot="1" x14ac:dyDescent="0.35">
      <c r="A149" s="725" t="s">
        <v>470</v>
      </c>
      <c r="B149" s="701">
        <v>0</v>
      </c>
      <c r="C149" s="701">
        <v>4.6500000000000004</v>
      </c>
      <c r="D149" s="702">
        <v>4.6500000000000004</v>
      </c>
      <c r="E149" s="711" t="s">
        <v>329</v>
      </c>
      <c r="F149" s="701">
        <v>0</v>
      </c>
      <c r="G149" s="702">
        <v>0</v>
      </c>
      <c r="H149" s="704">
        <v>0</v>
      </c>
      <c r="I149" s="701">
        <v>1.9</v>
      </c>
      <c r="J149" s="702">
        <v>1.9</v>
      </c>
      <c r="K149" s="712" t="s">
        <v>329</v>
      </c>
    </row>
    <row r="150" spans="1:11" ht="14.4" customHeight="1" thickBot="1" x14ac:dyDescent="0.35">
      <c r="A150" s="723" t="s">
        <v>471</v>
      </c>
      <c r="B150" s="701">
        <v>0</v>
      </c>
      <c r="C150" s="701">
        <v>4.6500000000000004</v>
      </c>
      <c r="D150" s="702">
        <v>4.6500000000000004</v>
      </c>
      <c r="E150" s="711" t="s">
        <v>329</v>
      </c>
      <c r="F150" s="701">
        <v>0</v>
      </c>
      <c r="G150" s="702">
        <v>0</v>
      </c>
      <c r="H150" s="704">
        <v>0</v>
      </c>
      <c r="I150" s="701">
        <v>1.9</v>
      </c>
      <c r="J150" s="702">
        <v>1.9</v>
      </c>
      <c r="K150" s="712" t="s">
        <v>329</v>
      </c>
    </row>
    <row r="151" spans="1:11" ht="14.4" customHeight="1" thickBot="1" x14ac:dyDescent="0.35">
      <c r="A151" s="725" t="s">
        <v>472</v>
      </c>
      <c r="B151" s="701">
        <v>0</v>
      </c>
      <c r="C151" s="701">
        <v>18.68</v>
      </c>
      <c r="D151" s="702">
        <v>18.68</v>
      </c>
      <c r="E151" s="711" t="s">
        <v>329</v>
      </c>
      <c r="F151" s="701">
        <v>0</v>
      </c>
      <c r="G151" s="702">
        <v>0</v>
      </c>
      <c r="H151" s="704">
        <v>0</v>
      </c>
      <c r="I151" s="701">
        <v>0</v>
      </c>
      <c r="J151" s="702">
        <v>0</v>
      </c>
      <c r="K151" s="712" t="s">
        <v>329</v>
      </c>
    </row>
    <row r="152" spans="1:11" ht="14.4" customHeight="1" thickBot="1" x14ac:dyDescent="0.35">
      <c r="A152" s="723" t="s">
        <v>473</v>
      </c>
      <c r="B152" s="701">
        <v>0</v>
      </c>
      <c r="C152" s="701">
        <v>18.68</v>
      </c>
      <c r="D152" s="702">
        <v>18.68</v>
      </c>
      <c r="E152" s="711" t="s">
        <v>329</v>
      </c>
      <c r="F152" s="701">
        <v>0</v>
      </c>
      <c r="G152" s="702">
        <v>0</v>
      </c>
      <c r="H152" s="704">
        <v>0</v>
      </c>
      <c r="I152" s="701">
        <v>0</v>
      </c>
      <c r="J152" s="702">
        <v>0</v>
      </c>
      <c r="K152" s="712" t="s">
        <v>329</v>
      </c>
    </row>
    <row r="153" spans="1:11" ht="14.4" customHeight="1" thickBot="1" x14ac:dyDescent="0.35">
      <c r="A153" s="720" t="s">
        <v>474</v>
      </c>
      <c r="B153" s="701">
        <v>1314.9302145762399</v>
      </c>
      <c r="C153" s="701">
        <v>3587.9643600000099</v>
      </c>
      <c r="D153" s="702">
        <v>2273.03414542377</v>
      </c>
      <c r="E153" s="703">
        <v>2.7286348128790001</v>
      </c>
      <c r="F153" s="701">
        <v>2062.99999999998</v>
      </c>
      <c r="G153" s="702">
        <v>859.58333333332405</v>
      </c>
      <c r="H153" s="704">
        <v>131.52286000000001</v>
      </c>
      <c r="I153" s="701">
        <v>1129.61924</v>
      </c>
      <c r="J153" s="702">
        <v>270.03590666667401</v>
      </c>
      <c r="K153" s="705">
        <v>0.54756143480300001</v>
      </c>
    </row>
    <row r="154" spans="1:11" ht="14.4" customHeight="1" thickBot="1" x14ac:dyDescent="0.35">
      <c r="A154" s="721" t="s">
        <v>475</v>
      </c>
      <c r="B154" s="701">
        <v>344.93021457623598</v>
      </c>
      <c r="C154" s="701">
        <v>456.770000000001</v>
      </c>
      <c r="D154" s="702">
        <v>111.83978542376499</v>
      </c>
      <c r="E154" s="703">
        <v>1.3242388770169999</v>
      </c>
      <c r="F154" s="701">
        <v>1481.99999999998</v>
      </c>
      <c r="G154" s="702">
        <v>617.49999999999102</v>
      </c>
      <c r="H154" s="704">
        <v>131.52286000000001</v>
      </c>
      <c r="I154" s="701">
        <v>631.56226000000004</v>
      </c>
      <c r="J154" s="702">
        <v>14.062260000007999</v>
      </c>
      <c r="K154" s="705">
        <v>0.42615537112000001</v>
      </c>
    </row>
    <row r="155" spans="1:11" ht="14.4" customHeight="1" thickBot="1" x14ac:dyDescent="0.35">
      <c r="A155" s="722" t="s">
        <v>476</v>
      </c>
      <c r="B155" s="706">
        <v>344.93021457623598</v>
      </c>
      <c r="C155" s="706">
        <v>434.69000000000102</v>
      </c>
      <c r="D155" s="707">
        <v>89.759785423764001</v>
      </c>
      <c r="E155" s="713">
        <v>1.2602259286969999</v>
      </c>
      <c r="F155" s="706">
        <v>1481.99999999998</v>
      </c>
      <c r="G155" s="707">
        <v>617.49999999999102</v>
      </c>
      <c r="H155" s="709">
        <v>131.52286000000001</v>
      </c>
      <c r="I155" s="706">
        <v>625.27526</v>
      </c>
      <c r="J155" s="707">
        <v>7.7752600000080001</v>
      </c>
      <c r="K155" s="714">
        <v>0.42191313090400001</v>
      </c>
    </row>
    <row r="156" spans="1:11" ht="14.4" customHeight="1" thickBot="1" x14ac:dyDescent="0.35">
      <c r="A156" s="723" t="s">
        <v>477</v>
      </c>
      <c r="B156" s="701">
        <v>160.21684432760199</v>
      </c>
      <c r="C156" s="701">
        <v>218.477000000001</v>
      </c>
      <c r="D156" s="702">
        <v>58.260155672398</v>
      </c>
      <c r="E156" s="703">
        <v>1.3636331492910001</v>
      </c>
      <c r="F156" s="701">
        <v>911.99999999998704</v>
      </c>
      <c r="G156" s="702">
        <v>379.99999999999397</v>
      </c>
      <c r="H156" s="704">
        <v>75.981549999999999</v>
      </c>
      <c r="I156" s="701">
        <v>379.90771999999998</v>
      </c>
      <c r="J156" s="702">
        <v>-9.2279999993999995E-2</v>
      </c>
      <c r="K156" s="705">
        <v>0.416565482456</v>
      </c>
    </row>
    <row r="157" spans="1:11" ht="14.4" customHeight="1" thickBot="1" x14ac:dyDescent="0.35">
      <c r="A157" s="723" t="s">
        <v>478</v>
      </c>
      <c r="B157" s="701">
        <v>124.41259451069899</v>
      </c>
      <c r="C157" s="701">
        <v>137.26900000000001</v>
      </c>
      <c r="D157" s="702">
        <v>12.8564054893</v>
      </c>
      <c r="E157" s="703">
        <v>1.103336848973</v>
      </c>
      <c r="F157" s="701">
        <v>151.99999999999801</v>
      </c>
      <c r="G157" s="702">
        <v>63.333333333332</v>
      </c>
      <c r="H157" s="704">
        <v>20.716000000000001</v>
      </c>
      <c r="I157" s="701">
        <v>71.241</v>
      </c>
      <c r="J157" s="702">
        <v>7.9076666666669997</v>
      </c>
      <c r="K157" s="705">
        <v>0.46869078947300002</v>
      </c>
    </row>
    <row r="158" spans="1:11" ht="14.4" customHeight="1" thickBot="1" x14ac:dyDescent="0.35">
      <c r="A158" s="723" t="s">
        <v>479</v>
      </c>
      <c r="B158" s="701">
        <v>0</v>
      </c>
      <c r="C158" s="701">
        <v>3.4380000000000002</v>
      </c>
      <c r="D158" s="702">
        <v>3.4380000000000002</v>
      </c>
      <c r="E158" s="711" t="s">
        <v>369</v>
      </c>
      <c r="F158" s="701">
        <v>13.999999999999</v>
      </c>
      <c r="G158" s="702">
        <v>5.833333333333</v>
      </c>
      <c r="H158" s="704">
        <v>1.1459999999999999</v>
      </c>
      <c r="I158" s="701">
        <v>5.73</v>
      </c>
      <c r="J158" s="702">
        <v>-0.103333333333</v>
      </c>
      <c r="K158" s="705">
        <v>0.40928571428499999</v>
      </c>
    </row>
    <row r="159" spans="1:11" ht="14.4" customHeight="1" thickBot="1" x14ac:dyDescent="0.35">
      <c r="A159" s="723" t="s">
        <v>480</v>
      </c>
      <c r="B159" s="701">
        <v>46.548713029988001</v>
      </c>
      <c r="C159" s="701">
        <v>75.099999999999994</v>
      </c>
      <c r="D159" s="702">
        <v>28.551286970010999</v>
      </c>
      <c r="E159" s="703">
        <v>1.613363616554</v>
      </c>
      <c r="F159" s="701">
        <v>403.99999999999397</v>
      </c>
      <c r="G159" s="702">
        <v>168.33333333333101</v>
      </c>
      <c r="H159" s="704">
        <v>33.679310000000001</v>
      </c>
      <c r="I159" s="701">
        <v>168.39653999999999</v>
      </c>
      <c r="J159" s="702">
        <v>6.3206666669000003E-2</v>
      </c>
      <c r="K159" s="705">
        <v>0.41682311881099998</v>
      </c>
    </row>
    <row r="160" spans="1:11" ht="14.4" customHeight="1" thickBot="1" x14ac:dyDescent="0.35">
      <c r="A160" s="723" t="s">
        <v>481</v>
      </c>
      <c r="B160" s="701">
        <v>5.9599356774460004</v>
      </c>
      <c r="C160" s="701">
        <v>0</v>
      </c>
      <c r="D160" s="702">
        <v>-5.9599356774460004</v>
      </c>
      <c r="E160" s="703">
        <v>0</v>
      </c>
      <c r="F160" s="701">
        <v>0</v>
      </c>
      <c r="G160" s="702">
        <v>0</v>
      </c>
      <c r="H160" s="704">
        <v>0</v>
      </c>
      <c r="I160" s="701">
        <v>0</v>
      </c>
      <c r="J160" s="702">
        <v>0</v>
      </c>
      <c r="K160" s="705">
        <v>5</v>
      </c>
    </row>
    <row r="161" spans="1:11" ht="14.4" customHeight="1" thickBot="1" x14ac:dyDescent="0.35">
      <c r="A161" s="723" t="s">
        <v>482</v>
      </c>
      <c r="B161" s="701">
        <v>7.7921270304989996</v>
      </c>
      <c r="C161" s="701">
        <v>0.40600000000000003</v>
      </c>
      <c r="D161" s="702">
        <v>-7.3861270304989999</v>
      </c>
      <c r="E161" s="703">
        <v>5.2103873358999998E-2</v>
      </c>
      <c r="F161" s="701">
        <v>0</v>
      </c>
      <c r="G161" s="702">
        <v>0</v>
      </c>
      <c r="H161" s="704">
        <v>0</v>
      </c>
      <c r="I161" s="701">
        <v>0</v>
      </c>
      <c r="J161" s="702">
        <v>0</v>
      </c>
      <c r="K161" s="712" t="s">
        <v>329</v>
      </c>
    </row>
    <row r="162" spans="1:11" ht="14.4" customHeight="1" thickBot="1" x14ac:dyDescent="0.35">
      <c r="A162" s="722" t="s">
        <v>483</v>
      </c>
      <c r="B162" s="706">
        <v>0</v>
      </c>
      <c r="C162" s="706">
        <v>22.08</v>
      </c>
      <c r="D162" s="707">
        <v>22.08</v>
      </c>
      <c r="E162" s="708" t="s">
        <v>369</v>
      </c>
      <c r="F162" s="706">
        <v>0</v>
      </c>
      <c r="G162" s="707">
        <v>0</v>
      </c>
      <c r="H162" s="709">
        <v>0</v>
      </c>
      <c r="I162" s="706">
        <v>6.2869999999989998</v>
      </c>
      <c r="J162" s="707">
        <v>6.2869999999989998</v>
      </c>
      <c r="K162" s="710" t="s">
        <v>329</v>
      </c>
    </row>
    <row r="163" spans="1:11" ht="14.4" customHeight="1" thickBot="1" x14ac:dyDescent="0.35">
      <c r="A163" s="723" t="s">
        <v>484</v>
      </c>
      <c r="B163" s="701">
        <v>0</v>
      </c>
      <c r="C163" s="701">
        <v>4.0019999999999998</v>
      </c>
      <c r="D163" s="702">
        <v>4.0019999999999998</v>
      </c>
      <c r="E163" s="711" t="s">
        <v>369</v>
      </c>
      <c r="F163" s="701">
        <v>0</v>
      </c>
      <c r="G163" s="702">
        <v>0</v>
      </c>
      <c r="H163" s="704">
        <v>0</v>
      </c>
      <c r="I163" s="701">
        <v>6.2869999999989998</v>
      </c>
      <c r="J163" s="702">
        <v>6.2869999999989998</v>
      </c>
      <c r="K163" s="712" t="s">
        <v>329</v>
      </c>
    </row>
    <row r="164" spans="1:11" ht="14.4" customHeight="1" thickBot="1" x14ac:dyDescent="0.35">
      <c r="A164" s="723" t="s">
        <v>485</v>
      </c>
      <c r="B164" s="701">
        <v>0</v>
      </c>
      <c r="C164" s="701">
        <v>5.9690000000000003</v>
      </c>
      <c r="D164" s="702">
        <v>5.9690000000000003</v>
      </c>
      <c r="E164" s="711" t="s">
        <v>369</v>
      </c>
      <c r="F164" s="701">
        <v>0</v>
      </c>
      <c r="G164" s="702">
        <v>0</v>
      </c>
      <c r="H164" s="704">
        <v>0</v>
      </c>
      <c r="I164" s="701">
        <v>0</v>
      </c>
      <c r="J164" s="702">
        <v>0</v>
      </c>
      <c r="K164" s="712" t="s">
        <v>329</v>
      </c>
    </row>
    <row r="165" spans="1:11" ht="14.4" customHeight="1" thickBot="1" x14ac:dyDescent="0.35">
      <c r="A165" s="723" t="s">
        <v>486</v>
      </c>
      <c r="B165" s="701">
        <v>0</v>
      </c>
      <c r="C165" s="701">
        <v>12.109</v>
      </c>
      <c r="D165" s="702">
        <v>12.109</v>
      </c>
      <c r="E165" s="711" t="s">
        <v>369</v>
      </c>
      <c r="F165" s="701">
        <v>0</v>
      </c>
      <c r="G165" s="702">
        <v>0</v>
      </c>
      <c r="H165" s="704">
        <v>0</v>
      </c>
      <c r="I165" s="701">
        <v>0</v>
      </c>
      <c r="J165" s="702">
        <v>0</v>
      </c>
      <c r="K165" s="712" t="s">
        <v>329</v>
      </c>
    </row>
    <row r="166" spans="1:11" ht="14.4" customHeight="1" thickBot="1" x14ac:dyDescent="0.35">
      <c r="A166" s="721" t="s">
        <v>487</v>
      </c>
      <c r="B166" s="701">
        <v>970</v>
      </c>
      <c r="C166" s="701">
        <v>3131.19436000001</v>
      </c>
      <c r="D166" s="702">
        <v>2161.19436000001</v>
      </c>
      <c r="E166" s="703">
        <v>3.2280354226800001</v>
      </c>
      <c r="F166" s="701">
        <v>581</v>
      </c>
      <c r="G166" s="702">
        <v>242.083333333333</v>
      </c>
      <c r="H166" s="704">
        <v>0</v>
      </c>
      <c r="I166" s="701">
        <v>498.05697999999899</v>
      </c>
      <c r="J166" s="702">
        <v>255.97364666666601</v>
      </c>
      <c r="K166" s="705">
        <v>0.85724092943200003</v>
      </c>
    </row>
    <row r="167" spans="1:11" ht="14.4" customHeight="1" thickBot="1" x14ac:dyDescent="0.35">
      <c r="A167" s="722" t="s">
        <v>488</v>
      </c>
      <c r="B167" s="706">
        <v>970</v>
      </c>
      <c r="C167" s="706">
        <v>1129.0697</v>
      </c>
      <c r="D167" s="707">
        <v>159.069700000003</v>
      </c>
      <c r="E167" s="713">
        <v>1.163989381443</v>
      </c>
      <c r="F167" s="706">
        <v>581</v>
      </c>
      <c r="G167" s="707">
        <v>242.083333333333</v>
      </c>
      <c r="H167" s="709">
        <v>0</v>
      </c>
      <c r="I167" s="706">
        <v>498.05697999999899</v>
      </c>
      <c r="J167" s="707">
        <v>255.97364666666601</v>
      </c>
      <c r="K167" s="714">
        <v>0.85724092943200003</v>
      </c>
    </row>
    <row r="168" spans="1:11" ht="14.4" customHeight="1" thickBot="1" x14ac:dyDescent="0.35">
      <c r="A168" s="723" t="s">
        <v>489</v>
      </c>
      <c r="B168" s="701">
        <v>970</v>
      </c>
      <c r="C168" s="701">
        <v>1113.6967</v>
      </c>
      <c r="D168" s="702">
        <v>143.69670000000201</v>
      </c>
      <c r="E168" s="703">
        <v>1.1481409278350001</v>
      </c>
      <c r="F168" s="701">
        <v>581</v>
      </c>
      <c r="G168" s="702">
        <v>242.083333333333</v>
      </c>
      <c r="H168" s="704">
        <v>0</v>
      </c>
      <c r="I168" s="701">
        <v>498.05697999999899</v>
      </c>
      <c r="J168" s="702">
        <v>255.97364666666601</v>
      </c>
      <c r="K168" s="705">
        <v>0.85724092943200003</v>
      </c>
    </row>
    <row r="169" spans="1:11" ht="14.4" customHeight="1" thickBot="1" x14ac:dyDescent="0.35">
      <c r="A169" s="723" t="s">
        <v>490</v>
      </c>
      <c r="B169" s="701">
        <v>0</v>
      </c>
      <c r="C169" s="701">
        <v>15.372999999999999</v>
      </c>
      <c r="D169" s="702">
        <v>15.372999999999999</v>
      </c>
      <c r="E169" s="711" t="s">
        <v>369</v>
      </c>
      <c r="F169" s="701">
        <v>0</v>
      </c>
      <c r="G169" s="702">
        <v>0</v>
      </c>
      <c r="H169" s="704">
        <v>0</v>
      </c>
      <c r="I169" s="701">
        <v>0</v>
      </c>
      <c r="J169" s="702">
        <v>0</v>
      </c>
      <c r="K169" s="712" t="s">
        <v>329</v>
      </c>
    </row>
    <row r="170" spans="1:11" ht="14.4" customHeight="1" thickBot="1" x14ac:dyDescent="0.35">
      <c r="A170" s="722" t="s">
        <v>491</v>
      </c>
      <c r="B170" s="706">
        <v>0</v>
      </c>
      <c r="C170" s="706">
        <v>52.867319999999999</v>
      </c>
      <c r="D170" s="707">
        <v>52.867319999999999</v>
      </c>
      <c r="E170" s="708" t="s">
        <v>329</v>
      </c>
      <c r="F170" s="706">
        <v>0</v>
      </c>
      <c r="G170" s="707">
        <v>0</v>
      </c>
      <c r="H170" s="709">
        <v>0</v>
      </c>
      <c r="I170" s="706">
        <v>0</v>
      </c>
      <c r="J170" s="707">
        <v>0</v>
      </c>
      <c r="K170" s="710" t="s">
        <v>329</v>
      </c>
    </row>
    <row r="171" spans="1:11" ht="14.4" customHeight="1" thickBot="1" x14ac:dyDescent="0.35">
      <c r="A171" s="723" t="s">
        <v>492</v>
      </c>
      <c r="B171" s="701">
        <v>0</v>
      </c>
      <c r="C171" s="701">
        <v>29.645</v>
      </c>
      <c r="D171" s="702">
        <v>29.645</v>
      </c>
      <c r="E171" s="711" t="s">
        <v>329</v>
      </c>
      <c r="F171" s="701">
        <v>0</v>
      </c>
      <c r="G171" s="702">
        <v>0</v>
      </c>
      <c r="H171" s="704">
        <v>0</v>
      </c>
      <c r="I171" s="701">
        <v>0</v>
      </c>
      <c r="J171" s="702">
        <v>0</v>
      </c>
      <c r="K171" s="712" t="s">
        <v>329</v>
      </c>
    </row>
    <row r="172" spans="1:11" ht="14.4" customHeight="1" thickBot="1" x14ac:dyDescent="0.35">
      <c r="A172" s="723" t="s">
        <v>493</v>
      </c>
      <c r="B172" s="701">
        <v>0</v>
      </c>
      <c r="C172" s="701">
        <v>23.22232</v>
      </c>
      <c r="D172" s="702">
        <v>23.22232</v>
      </c>
      <c r="E172" s="711" t="s">
        <v>369</v>
      </c>
      <c r="F172" s="701">
        <v>0</v>
      </c>
      <c r="G172" s="702">
        <v>0</v>
      </c>
      <c r="H172" s="704">
        <v>0</v>
      </c>
      <c r="I172" s="701">
        <v>0</v>
      </c>
      <c r="J172" s="702">
        <v>0</v>
      </c>
      <c r="K172" s="712" t="s">
        <v>329</v>
      </c>
    </row>
    <row r="173" spans="1:11" ht="14.4" customHeight="1" thickBot="1" x14ac:dyDescent="0.35">
      <c r="A173" s="722" t="s">
        <v>494</v>
      </c>
      <c r="B173" s="706">
        <v>0</v>
      </c>
      <c r="C173" s="706">
        <v>16.722200000000001</v>
      </c>
      <c r="D173" s="707">
        <v>16.722200000000001</v>
      </c>
      <c r="E173" s="708" t="s">
        <v>369</v>
      </c>
      <c r="F173" s="706">
        <v>0</v>
      </c>
      <c r="G173" s="707">
        <v>0</v>
      </c>
      <c r="H173" s="709">
        <v>0</v>
      </c>
      <c r="I173" s="706">
        <v>0</v>
      </c>
      <c r="J173" s="707">
        <v>0</v>
      </c>
      <c r="K173" s="710" t="s">
        <v>329</v>
      </c>
    </row>
    <row r="174" spans="1:11" ht="14.4" customHeight="1" thickBot="1" x14ac:dyDescent="0.35">
      <c r="A174" s="723" t="s">
        <v>495</v>
      </c>
      <c r="B174" s="701">
        <v>0</v>
      </c>
      <c r="C174" s="701">
        <v>16.722200000000001</v>
      </c>
      <c r="D174" s="702">
        <v>16.722200000000001</v>
      </c>
      <c r="E174" s="711" t="s">
        <v>369</v>
      </c>
      <c r="F174" s="701">
        <v>0</v>
      </c>
      <c r="G174" s="702">
        <v>0</v>
      </c>
      <c r="H174" s="704">
        <v>0</v>
      </c>
      <c r="I174" s="701">
        <v>0</v>
      </c>
      <c r="J174" s="702">
        <v>0</v>
      </c>
      <c r="K174" s="712" t="s">
        <v>329</v>
      </c>
    </row>
    <row r="175" spans="1:11" ht="14.4" customHeight="1" thickBot="1" x14ac:dyDescent="0.35">
      <c r="A175" s="722" t="s">
        <v>496</v>
      </c>
      <c r="B175" s="706">
        <v>0</v>
      </c>
      <c r="C175" s="706">
        <v>1758.8033700000001</v>
      </c>
      <c r="D175" s="707">
        <v>1758.8033700000001</v>
      </c>
      <c r="E175" s="708" t="s">
        <v>329</v>
      </c>
      <c r="F175" s="706">
        <v>0</v>
      </c>
      <c r="G175" s="707">
        <v>0</v>
      </c>
      <c r="H175" s="709">
        <v>0</v>
      </c>
      <c r="I175" s="706">
        <v>0</v>
      </c>
      <c r="J175" s="707">
        <v>0</v>
      </c>
      <c r="K175" s="710" t="s">
        <v>329</v>
      </c>
    </row>
    <row r="176" spans="1:11" ht="14.4" customHeight="1" thickBot="1" x14ac:dyDescent="0.35">
      <c r="A176" s="723" t="s">
        <v>497</v>
      </c>
      <c r="B176" s="701">
        <v>0</v>
      </c>
      <c r="C176" s="701">
        <v>1758.8033700000001</v>
      </c>
      <c r="D176" s="702">
        <v>1758.8033700000001</v>
      </c>
      <c r="E176" s="711" t="s">
        <v>329</v>
      </c>
      <c r="F176" s="701">
        <v>0</v>
      </c>
      <c r="G176" s="702">
        <v>0</v>
      </c>
      <c r="H176" s="704">
        <v>0</v>
      </c>
      <c r="I176" s="701">
        <v>0</v>
      </c>
      <c r="J176" s="702">
        <v>0</v>
      </c>
      <c r="K176" s="712" t="s">
        <v>329</v>
      </c>
    </row>
    <row r="177" spans="1:11" ht="14.4" customHeight="1" thickBot="1" x14ac:dyDescent="0.35">
      <c r="A177" s="722" t="s">
        <v>498</v>
      </c>
      <c r="B177" s="706">
        <v>0</v>
      </c>
      <c r="C177" s="706">
        <v>173.73177000000001</v>
      </c>
      <c r="D177" s="707">
        <v>173.73177000000001</v>
      </c>
      <c r="E177" s="708" t="s">
        <v>329</v>
      </c>
      <c r="F177" s="706">
        <v>0</v>
      </c>
      <c r="G177" s="707">
        <v>0</v>
      </c>
      <c r="H177" s="709">
        <v>0</v>
      </c>
      <c r="I177" s="706">
        <v>0</v>
      </c>
      <c r="J177" s="707">
        <v>0</v>
      </c>
      <c r="K177" s="710" t="s">
        <v>329</v>
      </c>
    </row>
    <row r="178" spans="1:11" ht="14.4" customHeight="1" thickBot="1" x14ac:dyDescent="0.35">
      <c r="A178" s="723" t="s">
        <v>499</v>
      </c>
      <c r="B178" s="701">
        <v>0</v>
      </c>
      <c r="C178" s="701">
        <v>168.5651</v>
      </c>
      <c r="D178" s="702">
        <v>168.5651</v>
      </c>
      <c r="E178" s="711" t="s">
        <v>329</v>
      </c>
      <c r="F178" s="701">
        <v>0</v>
      </c>
      <c r="G178" s="702">
        <v>0</v>
      </c>
      <c r="H178" s="704">
        <v>0</v>
      </c>
      <c r="I178" s="701">
        <v>0</v>
      </c>
      <c r="J178" s="702">
        <v>0</v>
      </c>
      <c r="K178" s="712" t="s">
        <v>329</v>
      </c>
    </row>
    <row r="179" spans="1:11" ht="14.4" customHeight="1" thickBot="1" x14ac:dyDescent="0.35">
      <c r="A179" s="723" t="s">
        <v>500</v>
      </c>
      <c r="B179" s="701">
        <v>0</v>
      </c>
      <c r="C179" s="701">
        <v>5.1666699999999999</v>
      </c>
      <c r="D179" s="702">
        <v>5.1666699999999999</v>
      </c>
      <c r="E179" s="711" t="s">
        <v>369</v>
      </c>
      <c r="F179" s="701">
        <v>0</v>
      </c>
      <c r="G179" s="702">
        <v>0</v>
      </c>
      <c r="H179" s="704">
        <v>0</v>
      </c>
      <c r="I179" s="701">
        <v>0</v>
      </c>
      <c r="J179" s="702">
        <v>0</v>
      </c>
      <c r="K179" s="712" t="s">
        <v>329</v>
      </c>
    </row>
    <row r="180" spans="1:11" ht="14.4" customHeight="1" thickBot="1" x14ac:dyDescent="0.35">
      <c r="A180" s="719" t="s">
        <v>501</v>
      </c>
      <c r="B180" s="701">
        <v>20844.821097260101</v>
      </c>
      <c r="C180" s="701">
        <v>32111.295730000002</v>
      </c>
      <c r="D180" s="702">
        <v>11266.474632739901</v>
      </c>
      <c r="E180" s="703">
        <v>1.5404927478229999</v>
      </c>
      <c r="F180" s="701">
        <v>25967.9203750126</v>
      </c>
      <c r="G180" s="702">
        <v>10819.966822921901</v>
      </c>
      <c r="H180" s="704">
        <v>2424.9903599999998</v>
      </c>
      <c r="I180" s="701">
        <v>12858.599469999999</v>
      </c>
      <c r="J180" s="702">
        <v>2038.63264707809</v>
      </c>
      <c r="K180" s="705">
        <v>0.49517247759100003</v>
      </c>
    </row>
    <row r="181" spans="1:11" ht="14.4" customHeight="1" thickBot="1" x14ac:dyDescent="0.35">
      <c r="A181" s="720" t="s">
        <v>502</v>
      </c>
      <c r="B181" s="701">
        <v>20838.270008309999</v>
      </c>
      <c r="C181" s="701">
        <v>31992.252120000001</v>
      </c>
      <c r="D181" s="702">
        <v>11153.98211169</v>
      </c>
      <c r="E181" s="703">
        <v>1.5352643049170001</v>
      </c>
      <c r="F181" s="701">
        <v>25967.9203750126</v>
      </c>
      <c r="G181" s="702">
        <v>10819.966822921901</v>
      </c>
      <c r="H181" s="704">
        <v>2424.2403599999998</v>
      </c>
      <c r="I181" s="701">
        <v>12795.78501</v>
      </c>
      <c r="J181" s="702">
        <v>1975.81818707809</v>
      </c>
      <c r="K181" s="705">
        <v>0.49275355227500001</v>
      </c>
    </row>
    <row r="182" spans="1:11" ht="14.4" customHeight="1" thickBot="1" x14ac:dyDescent="0.35">
      <c r="A182" s="721" t="s">
        <v>503</v>
      </c>
      <c r="B182" s="701">
        <v>20838.270008309999</v>
      </c>
      <c r="C182" s="701">
        <v>31992.252120000001</v>
      </c>
      <c r="D182" s="702">
        <v>11153.98211169</v>
      </c>
      <c r="E182" s="703">
        <v>1.5352643049170001</v>
      </c>
      <c r="F182" s="701">
        <v>25967.9203750126</v>
      </c>
      <c r="G182" s="702">
        <v>10819.966822921901</v>
      </c>
      <c r="H182" s="704">
        <v>2424.2403599999998</v>
      </c>
      <c r="I182" s="701">
        <v>12795.78501</v>
      </c>
      <c r="J182" s="702">
        <v>1975.81818707809</v>
      </c>
      <c r="K182" s="705">
        <v>0.49275355227500001</v>
      </c>
    </row>
    <row r="183" spans="1:11" ht="14.4" customHeight="1" thickBot="1" x14ac:dyDescent="0.35">
      <c r="A183" s="722" t="s">
        <v>504</v>
      </c>
      <c r="B183" s="706">
        <v>0.22952670675699999</v>
      </c>
      <c r="C183" s="706">
        <v>2.0019999999999998</v>
      </c>
      <c r="D183" s="707">
        <v>1.772473293242</v>
      </c>
      <c r="E183" s="713">
        <v>8.7222965391879992</v>
      </c>
      <c r="F183" s="706">
        <v>2.0930937299660002</v>
      </c>
      <c r="G183" s="707">
        <v>0.87212238748600002</v>
      </c>
      <c r="H183" s="709">
        <v>0</v>
      </c>
      <c r="I183" s="706">
        <v>0</v>
      </c>
      <c r="J183" s="707">
        <v>-0.87212238748600002</v>
      </c>
      <c r="K183" s="714">
        <v>0</v>
      </c>
    </row>
    <row r="184" spans="1:11" ht="14.4" customHeight="1" thickBot="1" x14ac:dyDescent="0.35">
      <c r="A184" s="723" t="s">
        <v>505</v>
      </c>
      <c r="B184" s="701">
        <v>0.22952670675699999</v>
      </c>
      <c r="C184" s="701">
        <v>0</v>
      </c>
      <c r="D184" s="702">
        <v>-0.22952670675699999</v>
      </c>
      <c r="E184" s="703">
        <v>0</v>
      </c>
      <c r="F184" s="701">
        <v>0</v>
      </c>
      <c r="G184" s="702">
        <v>0</v>
      </c>
      <c r="H184" s="704">
        <v>0</v>
      </c>
      <c r="I184" s="701">
        <v>0</v>
      </c>
      <c r="J184" s="702">
        <v>0</v>
      </c>
      <c r="K184" s="705">
        <v>5</v>
      </c>
    </row>
    <row r="185" spans="1:11" ht="14.4" customHeight="1" thickBot="1" x14ac:dyDescent="0.35">
      <c r="A185" s="723" t="s">
        <v>506</v>
      </c>
      <c r="B185" s="701">
        <v>0</v>
      </c>
      <c r="C185" s="701">
        <v>2.0019999999999998</v>
      </c>
      <c r="D185" s="702">
        <v>2.0019999999999998</v>
      </c>
      <c r="E185" s="711" t="s">
        <v>369</v>
      </c>
      <c r="F185" s="701">
        <v>2.0930937299660002</v>
      </c>
      <c r="G185" s="702">
        <v>0.87212238748600002</v>
      </c>
      <c r="H185" s="704">
        <v>0</v>
      </c>
      <c r="I185" s="701">
        <v>0</v>
      </c>
      <c r="J185" s="702">
        <v>-0.87212238748600002</v>
      </c>
      <c r="K185" s="705">
        <v>0</v>
      </c>
    </row>
    <row r="186" spans="1:11" ht="14.4" customHeight="1" thickBot="1" x14ac:dyDescent="0.35">
      <c r="A186" s="722" t="s">
        <v>507</v>
      </c>
      <c r="B186" s="706">
        <v>0</v>
      </c>
      <c r="C186" s="706">
        <v>1868.6769300000001</v>
      </c>
      <c r="D186" s="707">
        <v>1868.6769300000001</v>
      </c>
      <c r="E186" s="708" t="s">
        <v>329</v>
      </c>
      <c r="F186" s="706">
        <v>0</v>
      </c>
      <c r="G186" s="707">
        <v>0</v>
      </c>
      <c r="H186" s="709">
        <v>0</v>
      </c>
      <c r="I186" s="706">
        <v>0</v>
      </c>
      <c r="J186" s="707">
        <v>0</v>
      </c>
      <c r="K186" s="710" t="s">
        <v>329</v>
      </c>
    </row>
    <row r="187" spans="1:11" ht="14.4" customHeight="1" thickBot="1" x14ac:dyDescent="0.35">
      <c r="A187" s="723" t="s">
        <v>508</v>
      </c>
      <c r="B187" s="701">
        <v>0</v>
      </c>
      <c r="C187" s="701">
        <v>1868.134</v>
      </c>
      <c r="D187" s="702">
        <v>1868.134</v>
      </c>
      <c r="E187" s="711" t="s">
        <v>369</v>
      </c>
      <c r="F187" s="701">
        <v>0</v>
      </c>
      <c r="G187" s="702">
        <v>0</v>
      </c>
      <c r="H187" s="704">
        <v>0</v>
      </c>
      <c r="I187" s="701">
        <v>0</v>
      </c>
      <c r="J187" s="702">
        <v>0</v>
      </c>
      <c r="K187" s="712" t="s">
        <v>329</v>
      </c>
    </row>
    <row r="188" spans="1:11" ht="14.4" customHeight="1" thickBot="1" x14ac:dyDescent="0.35">
      <c r="A188" s="723" t="s">
        <v>509</v>
      </c>
      <c r="B188" s="701">
        <v>0</v>
      </c>
      <c r="C188" s="701">
        <v>0.54293000000000002</v>
      </c>
      <c r="D188" s="702">
        <v>0.54293000000000002</v>
      </c>
      <c r="E188" s="711" t="s">
        <v>329</v>
      </c>
      <c r="F188" s="701">
        <v>0</v>
      </c>
      <c r="G188" s="702">
        <v>0</v>
      </c>
      <c r="H188" s="704">
        <v>0</v>
      </c>
      <c r="I188" s="701">
        <v>0</v>
      </c>
      <c r="J188" s="702">
        <v>0</v>
      </c>
      <c r="K188" s="712" t="s">
        <v>329</v>
      </c>
    </row>
    <row r="189" spans="1:11" ht="14.4" customHeight="1" thickBot="1" x14ac:dyDescent="0.35">
      <c r="A189" s="725" t="s">
        <v>510</v>
      </c>
      <c r="B189" s="701">
        <v>66.182559981525003</v>
      </c>
      <c r="C189" s="701">
        <v>8177.7255100000002</v>
      </c>
      <c r="D189" s="702">
        <v>8111.54295001847</v>
      </c>
      <c r="E189" s="703">
        <v>0</v>
      </c>
      <c r="F189" s="701">
        <v>7317.5292808447102</v>
      </c>
      <c r="G189" s="702">
        <v>3048.9705336852999</v>
      </c>
      <c r="H189" s="704">
        <v>1179.12085</v>
      </c>
      <c r="I189" s="701">
        <v>5997.0856999999996</v>
      </c>
      <c r="J189" s="702">
        <v>2948.1151663147002</v>
      </c>
      <c r="K189" s="705">
        <v>0.81955062560500003</v>
      </c>
    </row>
    <row r="190" spans="1:11" ht="14.4" customHeight="1" thickBot="1" x14ac:dyDescent="0.35">
      <c r="A190" s="723" t="s">
        <v>511</v>
      </c>
      <c r="B190" s="701">
        <v>0</v>
      </c>
      <c r="C190" s="701">
        <v>0</v>
      </c>
      <c r="D190" s="702">
        <v>0</v>
      </c>
      <c r="E190" s="703">
        <v>1</v>
      </c>
      <c r="F190" s="701">
        <v>7201.9819730051504</v>
      </c>
      <c r="G190" s="702">
        <v>3000.82582208548</v>
      </c>
      <c r="H190" s="704">
        <v>1179.12085</v>
      </c>
      <c r="I190" s="701">
        <v>5962.2034100000001</v>
      </c>
      <c r="J190" s="702">
        <v>2961.3775879145201</v>
      </c>
      <c r="K190" s="705">
        <v>0.82785591971000005</v>
      </c>
    </row>
    <row r="191" spans="1:11" ht="14.4" customHeight="1" thickBot="1" x14ac:dyDescent="0.35">
      <c r="A191" s="723" t="s">
        <v>512</v>
      </c>
      <c r="B191" s="701">
        <v>0</v>
      </c>
      <c r="C191" s="701">
        <v>0</v>
      </c>
      <c r="D191" s="702">
        <v>0</v>
      </c>
      <c r="E191" s="703">
        <v>1</v>
      </c>
      <c r="F191" s="701">
        <v>115.547307839562</v>
      </c>
      <c r="G191" s="702">
        <v>48.144711599817001</v>
      </c>
      <c r="H191" s="704">
        <v>0</v>
      </c>
      <c r="I191" s="701">
        <v>34.882289999999998</v>
      </c>
      <c r="J191" s="702">
        <v>-13.262421599816999</v>
      </c>
      <c r="K191" s="705">
        <v>0.30188751821400001</v>
      </c>
    </row>
    <row r="192" spans="1:11" ht="14.4" customHeight="1" thickBot="1" x14ac:dyDescent="0.35">
      <c r="A192" s="723" t="s">
        <v>513</v>
      </c>
      <c r="B192" s="701">
        <v>0</v>
      </c>
      <c r="C192" s="701">
        <v>8063.2761099999998</v>
      </c>
      <c r="D192" s="702">
        <v>8063.2761099999998</v>
      </c>
      <c r="E192" s="711" t="s">
        <v>369</v>
      </c>
      <c r="F192" s="701">
        <v>0</v>
      </c>
      <c r="G192" s="702">
        <v>0</v>
      </c>
      <c r="H192" s="704">
        <v>0</v>
      </c>
      <c r="I192" s="701">
        <v>0</v>
      </c>
      <c r="J192" s="702">
        <v>0</v>
      </c>
      <c r="K192" s="712" t="s">
        <v>329</v>
      </c>
    </row>
    <row r="193" spans="1:11" ht="14.4" customHeight="1" thickBot="1" x14ac:dyDescent="0.35">
      <c r="A193" s="723" t="s">
        <v>514</v>
      </c>
      <c r="B193" s="701">
        <v>66.182559981525003</v>
      </c>
      <c r="C193" s="701">
        <v>114.4494</v>
      </c>
      <c r="D193" s="702">
        <v>48.266840018473999</v>
      </c>
      <c r="E193" s="703">
        <v>1.7292984742799999</v>
      </c>
      <c r="F193" s="701">
        <v>0</v>
      </c>
      <c r="G193" s="702">
        <v>0</v>
      </c>
      <c r="H193" s="704">
        <v>0</v>
      </c>
      <c r="I193" s="701">
        <v>0</v>
      </c>
      <c r="J193" s="702">
        <v>0</v>
      </c>
      <c r="K193" s="712" t="s">
        <v>329</v>
      </c>
    </row>
    <row r="194" spans="1:11" ht="14.4" customHeight="1" thickBot="1" x14ac:dyDescent="0.35">
      <c r="A194" s="722" t="s">
        <v>515</v>
      </c>
      <c r="B194" s="706">
        <v>20771.8579216217</v>
      </c>
      <c r="C194" s="706">
        <v>20589.24308</v>
      </c>
      <c r="D194" s="707">
        <v>-182.61484162166701</v>
      </c>
      <c r="E194" s="713">
        <v>0.99120854560399996</v>
      </c>
      <c r="F194" s="706">
        <v>18648.298000437899</v>
      </c>
      <c r="G194" s="707">
        <v>7770.1241668491302</v>
      </c>
      <c r="H194" s="709">
        <v>1292.3633299999999</v>
      </c>
      <c r="I194" s="706">
        <v>6336.2430100000001</v>
      </c>
      <c r="J194" s="707">
        <v>-1433.8811568491301</v>
      </c>
      <c r="K194" s="714">
        <v>0.33977594147399998</v>
      </c>
    </row>
    <row r="195" spans="1:11" ht="14.4" customHeight="1" thickBot="1" x14ac:dyDescent="0.35">
      <c r="A195" s="723" t="s">
        <v>516</v>
      </c>
      <c r="B195" s="701">
        <v>10898.7178640237</v>
      </c>
      <c r="C195" s="701">
        <v>11438.19808</v>
      </c>
      <c r="D195" s="702">
        <v>539.48021597633499</v>
      </c>
      <c r="E195" s="703">
        <v>1.049499420271</v>
      </c>
      <c r="F195" s="701">
        <v>0</v>
      </c>
      <c r="G195" s="702">
        <v>0</v>
      </c>
      <c r="H195" s="704">
        <v>0</v>
      </c>
      <c r="I195" s="701">
        <v>0</v>
      </c>
      <c r="J195" s="702">
        <v>0</v>
      </c>
      <c r="K195" s="712" t="s">
        <v>329</v>
      </c>
    </row>
    <row r="196" spans="1:11" ht="14.4" customHeight="1" thickBot="1" x14ac:dyDescent="0.35">
      <c r="A196" s="723" t="s">
        <v>517</v>
      </c>
      <c r="B196" s="701">
        <v>9873.1400575980006</v>
      </c>
      <c r="C196" s="701">
        <v>9151.0450000000001</v>
      </c>
      <c r="D196" s="702">
        <v>-722.09505759800402</v>
      </c>
      <c r="E196" s="703">
        <v>0.92686267455000004</v>
      </c>
      <c r="F196" s="701">
        <v>18648.298000437899</v>
      </c>
      <c r="G196" s="702">
        <v>7770.1241668491302</v>
      </c>
      <c r="H196" s="704">
        <v>1292.3633299999999</v>
      </c>
      <c r="I196" s="701">
        <v>6336.2430100000001</v>
      </c>
      <c r="J196" s="702">
        <v>-1433.8811568491301</v>
      </c>
      <c r="K196" s="705">
        <v>0.33977594147399998</v>
      </c>
    </row>
    <row r="197" spans="1:11" ht="14.4" customHeight="1" thickBot="1" x14ac:dyDescent="0.35">
      <c r="A197" s="722" t="s">
        <v>518</v>
      </c>
      <c r="B197" s="706">
        <v>0</v>
      </c>
      <c r="C197" s="706">
        <v>1354.6045999999999</v>
      </c>
      <c r="D197" s="707">
        <v>1354.6045999999999</v>
      </c>
      <c r="E197" s="708" t="s">
        <v>329</v>
      </c>
      <c r="F197" s="706">
        <v>0</v>
      </c>
      <c r="G197" s="707">
        <v>0</v>
      </c>
      <c r="H197" s="709">
        <v>-47.243819999999999</v>
      </c>
      <c r="I197" s="706">
        <v>462.45629999999898</v>
      </c>
      <c r="J197" s="707">
        <v>462.45629999999898</v>
      </c>
      <c r="K197" s="710" t="s">
        <v>329</v>
      </c>
    </row>
    <row r="198" spans="1:11" ht="14.4" customHeight="1" thickBot="1" x14ac:dyDescent="0.35">
      <c r="A198" s="723" t="s">
        <v>519</v>
      </c>
      <c r="B198" s="701">
        <v>0</v>
      </c>
      <c r="C198" s="701">
        <v>517.58509000000004</v>
      </c>
      <c r="D198" s="702">
        <v>517.58509000000004</v>
      </c>
      <c r="E198" s="711" t="s">
        <v>329</v>
      </c>
      <c r="F198" s="701">
        <v>0</v>
      </c>
      <c r="G198" s="702">
        <v>0</v>
      </c>
      <c r="H198" s="704">
        <v>0</v>
      </c>
      <c r="I198" s="701">
        <v>0</v>
      </c>
      <c r="J198" s="702">
        <v>0</v>
      </c>
      <c r="K198" s="712" t="s">
        <v>329</v>
      </c>
    </row>
    <row r="199" spans="1:11" ht="14.4" customHeight="1" thickBot="1" x14ac:dyDescent="0.35">
      <c r="A199" s="723" t="s">
        <v>520</v>
      </c>
      <c r="B199" s="701">
        <v>0</v>
      </c>
      <c r="C199" s="701">
        <v>837.01950999999997</v>
      </c>
      <c r="D199" s="702">
        <v>837.01950999999997</v>
      </c>
      <c r="E199" s="711" t="s">
        <v>329</v>
      </c>
      <c r="F199" s="701">
        <v>0</v>
      </c>
      <c r="G199" s="702">
        <v>0</v>
      </c>
      <c r="H199" s="704">
        <v>-47.243819999999999</v>
      </c>
      <c r="I199" s="701">
        <v>462.45629999999898</v>
      </c>
      <c r="J199" s="702">
        <v>462.45629999999898</v>
      </c>
      <c r="K199" s="712" t="s">
        <v>329</v>
      </c>
    </row>
    <row r="200" spans="1:11" ht="14.4" customHeight="1" thickBot="1" x14ac:dyDescent="0.35">
      <c r="A200" s="720" t="s">
        <v>521</v>
      </c>
      <c r="B200" s="701">
        <v>6.5510889501519998</v>
      </c>
      <c r="C200" s="701">
        <v>119.04361</v>
      </c>
      <c r="D200" s="702">
        <v>112.492521049847</v>
      </c>
      <c r="E200" s="703">
        <v>0</v>
      </c>
      <c r="F200" s="701">
        <v>0</v>
      </c>
      <c r="G200" s="702">
        <v>0</v>
      </c>
      <c r="H200" s="704">
        <v>0.75</v>
      </c>
      <c r="I200" s="701">
        <v>62.814459999999997</v>
      </c>
      <c r="J200" s="702">
        <v>62.814459999999997</v>
      </c>
      <c r="K200" s="712" t="s">
        <v>329</v>
      </c>
    </row>
    <row r="201" spans="1:11" ht="14.4" customHeight="1" thickBot="1" x14ac:dyDescent="0.35">
      <c r="A201" s="721" t="s">
        <v>522</v>
      </c>
      <c r="B201" s="701">
        <v>0</v>
      </c>
      <c r="C201" s="701">
        <v>85.790999999999997</v>
      </c>
      <c r="D201" s="702">
        <v>85.790999999999997</v>
      </c>
      <c r="E201" s="711" t="s">
        <v>329</v>
      </c>
      <c r="F201" s="701">
        <v>0</v>
      </c>
      <c r="G201" s="702">
        <v>0</v>
      </c>
      <c r="H201" s="704">
        <v>0.75</v>
      </c>
      <c r="I201" s="701">
        <v>23.75</v>
      </c>
      <c r="J201" s="702">
        <v>23.75</v>
      </c>
      <c r="K201" s="712" t="s">
        <v>329</v>
      </c>
    </row>
    <row r="202" spans="1:11" ht="14.4" customHeight="1" thickBot="1" x14ac:dyDescent="0.35">
      <c r="A202" s="722" t="s">
        <v>523</v>
      </c>
      <c r="B202" s="706">
        <v>0</v>
      </c>
      <c r="C202" s="706">
        <v>33.540999999999997</v>
      </c>
      <c r="D202" s="707">
        <v>33.540999999999997</v>
      </c>
      <c r="E202" s="708" t="s">
        <v>329</v>
      </c>
      <c r="F202" s="706">
        <v>0</v>
      </c>
      <c r="G202" s="707">
        <v>0</v>
      </c>
      <c r="H202" s="709">
        <v>0</v>
      </c>
      <c r="I202" s="706">
        <v>0</v>
      </c>
      <c r="J202" s="707">
        <v>0</v>
      </c>
      <c r="K202" s="710" t="s">
        <v>329</v>
      </c>
    </row>
    <row r="203" spans="1:11" ht="14.4" customHeight="1" thickBot="1" x14ac:dyDescent="0.35">
      <c r="A203" s="723" t="s">
        <v>524</v>
      </c>
      <c r="B203" s="701">
        <v>0</v>
      </c>
      <c r="C203" s="701">
        <v>33.540999999999997</v>
      </c>
      <c r="D203" s="702">
        <v>33.540999999999997</v>
      </c>
      <c r="E203" s="711" t="s">
        <v>329</v>
      </c>
      <c r="F203" s="701">
        <v>0</v>
      </c>
      <c r="G203" s="702">
        <v>0</v>
      </c>
      <c r="H203" s="704">
        <v>0</v>
      </c>
      <c r="I203" s="701">
        <v>0</v>
      </c>
      <c r="J203" s="702">
        <v>0</v>
      </c>
      <c r="K203" s="712" t="s">
        <v>329</v>
      </c>
    </row>
    <row r="204" spans="1:11" ht="14.4" customHeight="1" thickBot="1" x14ac:dyDescent="0.35">
      <c r="A204" s="722" t="s">
        <v>525</v>
      </c>
      <c r="B204" s="706">
        <v>0</v>
      </c>
      <c r="C204" s="706">
        <v>52.25</v>
      </c>
      <c r="D204" s="707">
        <v>52.25</v>
      </c>
      <c r="E204" s="708" t="s">
        <v>329</v>
      </c>
      <c r="F204" s="706">
        <v>0</v>
      </c>
      <c r="G204" s="707">
        <v>0</v>
      </c>
      <c r="H204" s="709">
        <v>0.75</v>
      </c>
      <c r="I204" s="706">
        <v>23.75</v>
      </c>
      <c r="J204" s="707">
        <v>23.75</v>
      </c>
      <c r="K204" s="710" t="s">
        <v>329</v>
      </c>
    </row>
    <row r="205" spans="1:11" ht="14.4" customHeight="1" thickBot="1" x14ac:dyDescent="0.35">
      <c r="A205" s="723" t="s">
        <v>526</v>
      </c>
      <c r="B205" s="701">
        <v>0</v>
      </c>
      <c r="C205" s="701">
        <v>52.25</v>
      </c>
      <c r="D205" s="702">
        <v>52.25</v>
      </c>
      <c r="E205" s="711" t="s">
        <v>329</v>
      </c>
      <c r="F205" s="701">
        <v>0</v>
      </c>
      <c r="G205" s="702">
        <v>0</v>
      </c>
      <c r="H205" s="704">
        <v>0.75</v>
      </c>
      <c r="I205" s="701">
        <v>23.75</v>
      </c>
      <c r="J205" s="702">
        <v>23.75</v>
      </c>
      <c r="K205" s="712" t="s">
        <v>329</v>
      </c>
    </row>
    <row r="206" spans="1:11" ht="14.4" customHeight="1" thickBot="1" x14ac:dyDescent="0.35">
      <c r="A206" s="726" t="s">
        <v>527</v>
      </c>
      <c r="B206" s="706">
        <v>6.5510889501519998</v>
      </c>
      <c r="C206" s="706">
        <v>33.252609999999997</v>
      </c>
      <c r="D206" s="707">
        <v>26.701521049846999</v>
      </c>
      <c r="E206" s="713">
        <v>5.0758904745480002</v>
      </c>
      <c r="F206" s="706">
        <v>0</v>
      </c>
      <c r="G206" s="707">
        <v>0</v>
      </c>
      <c r="H206" s="709">
        <v>0</v>
      </c>
      <c r="I206" s="706">
        <v>39.064459999999997</v>
      </c>
      <c r="J206" s="707">
        <v>39.064459999999997</v>
      </c>
      <c r="K206" s="710" t="s">
        <v>329</v>
      </c>
    </row>
    <row r="207" spans="1:11" ht="14.4" customHeight="1" thickBot="1" x14ac:dyDescent="0.35">
      <c r="A207" s="722" t="s">
        <v>528</v>
      </c>
      <c r="B207" s="706">
        <v>0</v>
      </c>
      <c r="C207" s="706">
        <v>-4.0000000000000003E-5</v>
      </c>
      <c r="D207" s="707">
        <v>-4.0000000000000003E-5</v>
      </c>
      <c r="E207" s="708" t="s">
        <v>329</v>
      </c>
      <c r="F207" s="706">
        <v>0</v>
      </c>
      <c r="G207" s="707">
        <v>0</v>
      </c>
      <c r="H207" s="709">
        <v>0</v>
      </c>
      <c r="I207" s="706">
        <v>30</v>
      </c>
      <c r="J207" s="707">
        <v>30</v>
      </c>
      <c r="K207" s="710" t="s">
        <v>329</v>
      </c>
    </row>
    <row r="208" spans="1:11" ht="14.4" customHeight="1" thickBot="1" x14ac:dyDescent="0.35">
      <c r="A208" s="723" t="s">
        <v>529</v>
      </c>
      <c r="B208" s="701">
        <v>0</v>
      </c>
      <c r="C208" s="701">
        <v>-4.0000000000000003E-5</v>
      </c>
      <c r="D208" s="702">
        <v>-4.0000000000000003E-5</v>
      </c>
      <c r="E208" s="711" t="s">
        <v>329</v>
      </c>
      <c r="F208" s="701">
        <v>0</v>
      </c>
      <c r="G208" s="702">
        <v>0</v>
      </c>
      <c r="H208" s="704">
        <v>0</v>
      </c>
      <c r="I208" s="701">
        <v>0</v>
      </c>
      <c r="J208" s="702">
        <v>0</v>
      </c>
      <c r="K208" s="712" t="s">
        <v>329</v>
      </c>
    </row>
    <row r="209" spans="1:11" ht="14.4" customHeight="1" thickBot="1" x14ac:dyDescent="0.35">
      <c r="A209" s="723" t="s">
        <v>530</v>
      </c>
      <c r="B209" s="701">
        <v>0</v>
      </c>
      <c r="C209" s="701">
        <v>0</v>
      </c>
      <c r="D209" s="702">
        <v>0</v>
      </c>
      <c r="E209" s="703">
        <v>1</v>
      </c>
      <c r="F209" s="701">
        <v>0</v>
      </c>
      <c r="G209" s="702">
        <v>0</v>
      </c>
      <c r="H209" s="704">
        <v>0</v>
      </c>
      <c r="I209" s="701">
        <v>30</v>
      </c>
      <c r="J209" s="702">
        <v>30</v>
      </c>
      <c r="K209" s="712" t="s">
        <v>369</v>
      </c>
    </row>
    <row r="210" spans="1:11" ht="14.4" customHeight="1" thickBot="1" x14ac:dyDescent="0.35">
      <c r="A210" s="722" t="s">
        <v>531</v>
      </c>
      <c r="B210" s="706">
        <v>6.5510889501519998</v>
      </c>
      <c r="C210" s="706">
        <v>28.085979999999999</v>
      </c>
      <c r="D210" s="707">
        <v>21.534891049847001</v>
      </c>
      <c r="E210" s="713">
        <v>4.2872231187369998</v>
      </c>
      <c r="F210" s="706">
        <v>0</v>
      </c>
      <c r="G210" s="707">
        <v>0</v>
      </c>
      <c r="H210" s="709">
        <v>0</v>
      </c>
      <c r="I210" s="706">
        <v>9.0644600000000004</v>
      </c>
      <c r="J210" s="707">
        <v>9.0644600000000004</v>
      </c>
      <c r="K210" s="710" t="s">
        <v>329</v>
      </c>
    </row>
    <row r="211" spans="1:11" ht="14.4" customHeight="1" thickBot="1" x14ac:dyDescent="0.35">
      <c r="A211" s="723" t="s">
        <v>532</v>
      </c>
      <c r="B211" s="701">
        <v>5.3745950222000002E-2</v>
      </c>
      <c r="C211" s="701">
        <v>0</v>
      </c>
      <c r="D211" s="702">
        <v>-5.3745950222000002E-2</v>
      </c>
      <c r="E211" s="703">
        <v>0</v>
      </c>
      <c r="F211" s="701">
        <v>0</v>
      </c>
      <c r="G211" s="702">
        <v>0</v>
      </c>
      <c r="H211" s="704">
        <v>0</v>
      </c>
      <c r="I211" s="701">
        <v>0</v>
      </c>
      <c r="J211" s="702">
        <v>0</v>
      </c>
      <c r="K211" s="705">
        <v>0</v>
      </c>
    </row>
    <row r="212" spans="1:11" ht="14.4" customHeight="1" thickBot="1" x14ac:dyDescent="0.35">
      <c r="A212" s="723" t="s">
        <v>533</v>
      </c>
      <c r="B212" s="701">
        <v>0.16202791767300001</v>
      </c>
      <c r="C212" s="701">
        <v>0</v>
      </c>
      <c r="D212" s="702">
        <v>-0.16202791767300001</v>
      </c>
      <c r="E212" s="703">
        <v>0</v>
      </c>
      <c r="F212" s="701">
        <v>0</v>
      </c>
      <c r="G212" s="702">
        <v>0</v>
      </c>
      <c r="H212" s="704">
        <v>0</v>
      </c>
      <c r="I212" s="701">
        <v>0</v>
      </c>
      <c r="J212" s="702">
        <v>0</v>
      </c>
      <c r="K212" s="705">
        <v>0</v>
      </c>
    </row>
    <row r="213" spans="1:11" ht="14.4" customHeight="1" thickBot="1" x14ac:dyDescent="0.35">
      <c r="A213" s="723" t="s">
        <v>534</v>
      </c>
      <c r="B213" s="701">
        <v>6.3353150822559998</v>
      </c>
      <c r="C213" s="701">
        <v>28.085979999999999</v>
      </c>
      <c r="D213" s="702">
        <v>21.750664917742998</v>
      </c>
      <c r="E213" s="703">
        <v>4.4332412256270004</v>
      </c>
      <c r="F213" s="701">
        <v>0</v>
      </c>
      <c r="G213" s="702">
        <v>0</v>
      </c>
      <c r="H213" s="704">
        <v>0</v>
      </c>
      <c r="I213" s="701">
        <v>9.0644600000000004</v>
      </c>
      <c r="J213" s="702">
        <v>9.0644600000000004</v>
      </c>
      <c r="K213" s="712" t="s">
        <v>329</v>
      </c>
    </row>
    <row r="214" spans="1:11" ht="14.4" customHeight="1" thickBot="1" x14ac:dyDescent="0.35">
      <c r="A214" s="722" t="s">
        <v>535</v>
      </c>
      <c r="B214" s="706">
        <v>0</v>
      </c>
      <c r="C214" s="706">
        <v>5.1666699999999999</v>
      </c>
      <c r="D214" s="707">
        <v>5.1666699999999999</v>
      </c>
      <c r="E214" s="708" t="s">
        <v>369</v>
      </c>
      <c r="F214" s="706">
        <v>0</v>
      </c>
      <c r="G214" s="707">
        <v>0</v>
      </c>
      <c r="H214" s="709">
        <v>0</v>
      </c>
      <c r="I214" s="706">
        <v>0</v>
      </c>
      <c r="J214" s="707">
        <v>0</v>
      </c>
      <c r="K214" s="710" t="s">
        <v>329</v>
      </c>
    </row>
    <row r="215" spans="1:11" ht="14.4" customHeight="1" thickBot="1" x14ac:dyDescent="0.35">
      <c r="A215" s="723" t="s">
        <v>536</v>
      </c>
      <c r="B215" s="701">
        <v>0</v>
      </c>
      <c r="C215" s="701">
        <v>5.1666699999999999</v>
      </c>
      <c r="D215" s="702">
        <v>5.1666699999999999</v>
      </c>
      <c r="E215" s="711" t="s">
        <v>369</v>
      </c>
      <c r="F215" s="701">
        <v>0</v>
      </c>
      <c r="G215" s="702">
        <v>0</v>
      </c>
      <c r="H215" s="704">
        <v>0</v>
      </c>
      <c r="I215" s="701">
        <v>0</v>
      </c>
      <c r="J215" s="702">
        <v>0</v>
      </c>
      <c r="K215" s="712" t="s">
        <v>329</v>
      </c>
    </row>
    <row r="216" spans="1:11" ht="14.4" customHeight="1" thickBot="1" x14ac:dyDescent="0.35">
      <c r="A216" s="719" t="s">
        <v>537</v>
      </c>
      <c r="B216" s="701">
        <v>6362.1333678521896</v>
      </c>
      <c r="C216" s="701">
        <v>7230.7068099999997</v>
      </c>
      <c r="D216" s="702">
        <v>868.57344214780801</v>
      </c>
      <c r="E216" s="703">
        <v>1.136522356877</v>
      </c>
      <c r="F216" s="701">
        <v>6224.3601134130404</v>
      </c>
      <c r="G216" s="702">
        <v>2593.4833805887702</v>
      </c>
      <c r="H216" s="704">
        <v>777.82803000000001</v>
      </c>
      <c r="I216" s="701">
        <v>2962.2561300000002</v>
      </c>
      <c r="J216" s="702">
        <v>368.77274941123602</v>
      </c>
      <c r="K216" s="705">
        <v>0.47591335912799998</v>
      </c>
    </row>
    <row r="217" spans="1:11" ht="14.4" customHeight="1" thickBot="1" x14ac:dyDescent="0.35">
      <c r="A217" s="724" t="s">
        <v>538</v>
      </c>
      <c r="B217" s="706">
        <v>6362.1333678521896</v>
      </c>
      <c r="C217" s="706">
        <v>7230.7068099999997</v>
      </c>
      <c r="D217" s="707">
        <v>868.57344214780801</v>
      </c>
      <c r="E217" s="713">
        <v>1.136522356877</v>
      </c>
      <c r="F217" s="706">
        <v>6224.3601134130404</v>
      </c>
      <c r="G217" s="707">
        <v>2593.4833805887702</v>
      </c>
      <c r="H217" s="709">
        <v>777.82803000000001</v>
      </c>
      <c r="I217" s="706">
        <v>2962.2561300000002</v>
      </c>
      <c r="J217" s="707">
        <v>368.77274941123602</v>
      </c>
      <c r="K217" s="714">
        <v>0.47591335912799998</v>
      </c>
    </row>
    <row r="218" spans="1:11" ht="14.4" customHeight="1" thickBot="1" x14ac:dyDescent="0.35">
      <c r="A218" s="726" t="s">
        <v>54</v>
      </c>
      <c r="B218" s="706">
        <v>6362.1333678521896</v>
      </c>
      <c r="C218" s="706">
        <v>7230.7068099999997</v>
      </c>
      <c r="D218" s="707">
        <v>868.57344214780801</v>
      </c>
      <c r="E218" s="713">
        <v>1.136522356877</v>
      </c>
      <c r="F218" s="706">
        <v>6224.3601134130404</v>
      </c>
      <c r="G218" s="707">
        <v>2593.4833805887702</v>
      </c>
      <c r="H218" s="709">
        <v>777.82803000000001</v>
      </c>
      <c r="I218" s="706">
        <v>2962.2561300000002</v>
      </c>
      <c r="J218" s="707">
        <v>368.77274941123602</v>
      </c>
      <c r="K218" s="714">
        <v>0.47591335912799998</v>
      </c>
    </row>
    <row r="219" spans="1:11" ht="14.4" customHeight="1" thickBot="1" x14ac:dyDescent="0.35">
      <c r="A219" s="725" t="s">
        <v>539</v>
      </c>
      <c r="B219" s="701">
        <v>0</v>
      </c>
      <c r="C219" s="701">
        <v>186.67555999999999</v>
      </c>
      <c r="D219" s="702">
        <v>186.67555999999999</v>
      </c>
      <c r="E219" s="711" t="s">
        <v>369</v>
      </c>
      <c r="F219" s="701">
        <v>243.287268472737</v>
      </c>
      <c r="G219" s="702">
        <v>101.36969519697401</v>
      </c>
      <c r="H219" s="704">
        <v>20.790179999999999</v>
      </c>
      <c r="I219" s="701">
        <v>110.13021999999999</v>
      </c>
      <c r="J219" s="702">
        <v>8.7605248030259997</v>
      </c>
      <c r="K219" s="705">
        <v>0.452675640165</v>
      </c>
    </row>
    <row r="220" spans="1:11" ht="14.4" customHeight="1" thickBot="1" x14ac:dyDescent="0.35">
      <c r="A220" s="723" t="s">
        <v>540</v>
      </c>
      <c r="B220" s="701">
        <v>0</v>
      </c>
      <c r="C220" s="701">
        <v>186.67555999999999</v>
      </c>
      <c r="D220" s="702">
        <v>186.67555999999999</v>
      </c>
      <c r="E220" s="711" t="s">
        <v>369</v>
      </c>
      <c r="F220" s="701">
        <v>243.287268472737</v>
      </c>
      <c r="G220" s="702">
        <v>101.36969519697401</v>
      </c>
      <c r="H220" s="704">
        <v>20.790179999999999</v>
      </c>
      <c r="I220" s="701">
        <v>110.13021999999999</v>
      </c>
      <c r="J220" s="702">
        <v>8.7605248030259997</v>
      </c>
      <c r="K220" s="705">
        <v>0.452675640165</v>
      </c>
    </row>
    <row r="221" spans="1:11" ht="14.4" customHeight="1" thickBot="1" x14ac:dyDescent="0.35">
      <c r="A221" s="722" t="s">
        <v>541</v>
      </c>
      <c r="B221" s="706">
        <v>306.02435199281302</v>
      </c>
      <c r="C221" s="706">
        <v>168.51300000000001</v>
      </c>
      <c r="D221" s="707">
        <v>-137.51135199281299</v>
      </c>
      <c r="E221" s="713">
        <v>0.55065225660100003</v>
      </c>
      <c r="F221" s="706">
        <v>248.34262288424901</v>
      </c>
      <c r="G221" s="707">
        <v>103.47609286843699</v>
      </c>
      <c r="H221" s="709">
        <v>10.56</v>
      </c>
      <c r="I221" s="706">
        <v>47.228499999999997</v>
      </c>
      <c r="J221" s="707">
        <v>-56.247592868437003</v>
      </c>
      <c r="K221" s="714">
        <v>0.19017476521500001</v>
      </c>
    </row>
    <row r="222" spans="1:11" ht="14.4" customHeight="1" thickBot="1" x14ac:dyDescent="0.35">
      <c r="A222" s="723" t="s">
        <v>542</v>
      </c>
      <c r="B222" s="701">
        <v>306.02435199281302</v>
      </c>
      <c r="C222" s="701">
        <v>168.51300000000001</v>
      </c>
      <c r="D222" s="702">
        <v>-137.51135199281299</v>
      </c>
      <c r="E222" s="703">
        <v>0.55065225660100003</v>
      </c>
      <c r="F222" s="701">
        <v>248.34262288424901</v>
      </c>
      <c r="G222" s="702">
        <v>103.47609286843699</v>
      </c>
      <c r="H222" s="704">
        <v>10.56</v>
      </c>
      <c r="I222" s="701">
        <v>47.228499999999997</v>
      </c>
      <c r="J222" s="702">
        <v>-56.247592868437003</v>
      </c>
      <c r="K222" s="705">
        <v>0.19017476521500001</v>
      </c>
    </row>
    <row r="223" spans="1:11" ht="14.4" customHeight="1" thickBot="1" x14ac:dyDescent="0.35">
      <c r="A223" s="722" t="s">
        <v>543</v>
      </c>
      <c r="B223" s="706">
        <v>250.19263733482899</v>
      </c>
      <c r="C223" s="706">
        <v>214.66146000000001</v>
      </c>
      <c r="D223" s="707">
        <v>-35.531177334828001</v>
      </c>
      <c r="E223" s="713">
        <v>0.85798472043999996</v>
      </c>
      <c r="F223" s="706">
        <v>175.83327836496801</v>
      </c>
      <c r="G223" s="707">
        <v>73.263865985403001</v>
      </c>
      <c r="H223" s="709">
        <v>25.596</v>
      </c>
      <c r="I223" s="706">
        <v>81.998900000000006</v>
      </c>
      <c r="J223" s="707">
        <v>8.7350340145959997</v>
      </c>
      <c r="K223" s="714">
        <v>0.46634460076299999</v>
      </c>
    </row>
    <row r="224" spans="1:11" ht="14.4" customHeight="1" thickBot="1" x14ac:dyDescent="0.35">
      <c r="A224" s="723" t="s">
        <v>544</v>
      </c>
      <c r="B224" s="701">
        <v>192.597432725023</v>
      </c>
      <c r="C224" s="701">
        <v>179.36</v>
      </c>
      <c r="D224" s="702">
        <v>-13.237432725023</v>
      </c>
      <c r="E224" s="703">
        <v>0.93126890354799996</v>
      </c>
      <c r="F224" s="701">
        <v>140.06957855936801</v>
      </c>
      <c r="G224" s="702">
        <v>58.362324399736003</v>
      </c>
      <c r="H224" s="704">
        <v>24.42</v>
      </c>
      <c r="I224" s="701">
        <v>73.260000000000005</v>
      </c>
      <c r="J224" s="702">
        <v>14.897675600263</v>
      </c>
      <c r="K224" s="705">
        <v>0.52302577585700005</v>
      </c>
    </row>
    <row r="225" spans="1:11" ht="14.4" customHeight="1" thickBot="1" x14ac:dyDescent="0.35">
      <c r="A225" s="723" t="s">
        <v>545</v>
      </c>
      <c r="B225" s="701">
        <v>35.716048097665997</v>
      </c>
      <c r="C225" s="701">
        <v>6.9039999999999999</v>
      </c>
      <c r="D225" s="702">
        <v>-28.812048097666001</v>
      </c>
      <c r="E225" s="703">
        <v>0.19330246115399999</v>
      </c>
      <c r="F225" s="701">
        <v>18.707401004404002</v>
      </c>
      <c r="G225" s="702">
        <v>7.7947504185019998</v>
      </c>
      <c r="H225" s="704">
        <v>0</v>
      </c>
      <c r="I225" s="701">
        <v>3.1088</v>
      </c>
      <c r="J225" s="702">
        <v>-4.6859504185020002</v>
      </c>
      <c r="K225" s="705">
        <v>0.16618021922199999</v>
      </c>
    </row>
    <row r="226" spans="1:11" ht="14.4" customHeight="1" thickBot="1" x14ac:dyDescent="0.35">
      <c r="A226" s="723" t="s">
        <v>546</v>
      </c>
      <c r="B226" s="701">
        <v>21.879156512138</v>
      </c>
      <c r="C226" s="701">
        <v>28.397459999999999</v>
      </c>
      <c r="D226" s="702">
        <v>6.518303487861</v>
      </c>
      <c r="E226" s="703">
        <v>1.29792297908</v>
      </c>
      <c r="F226" s="701">
        <v>17.056298801194998</v>
      </c>
      <c r="G226" s="702">
        <v>7.1067911671640003</v>
      </c>
      <c r="H226" s="704">
        <v>1.1759999999999999</v>
      </c>
      <c r="I226" s="701">
        <v>5.6300999999999997</v>
      </c>
      <c r="J226" s="702">
        <v>-1.476691167164</v>
      </c>
      <c r="K226" s="705">
        <v>0.33008919846099999</v>
      </c>
    </row>
    <row r="227" spans="1:11" ht="14.4" customHeight="1" thickBot="1" x14ac:dyDescent="0.35">
      <c r="A227" s="725" t="s">
        <v>547</v>
      </c>
      <c r="B227" s="701">
        <v>0</v>
      </c>
      <c r="C227" s="701">
        <v>0</v>
      </c>
      <c r="D227" s="702">
        <v>0</v>
      </c>
      <c r="E227" s="703">
        <v>1</v>
      </c>
      <c r="F227" s="701">
        <v>0</v>
      </c>
      <c r="G227" s="702">
        <v>0</v>
      </c>
      <c r="H227" s="704">
        <v>3.6290900000000001</v>
      </c>
      <c r="I227" s="701">
        <v>3.6290900000000001</v>
      </c>
      <c r="J227" s="702">
        <v>3.6290900000000001</v>
      </c>
      <c r="K227" s="712" t="s">
        <v>369</v>
      </c>
    </row>
    <row r="228" spans="1:11" ht="14.4" customHeight="1" thickBot="1" x14ac:dyDescent="0.35">
      <c r="A228" s="723" t="s">
        <v>548</v>
      </c>
      <c r="B228" s="701">
        <v>0</v>
      </c>
      <c r="C228" s="701">
        <v>0</v>
      </c>
      <c r="D228" s="702">
        <v>0</v>
      </c>
      <c r="E228" s="703">
        <v>1</v>
      </c>
      <c r="F228" s="701">
        <v>0</v>
      </c>
      <c r="G228" s="702">
        <v>0</v>
      </c>
      <c r="H228" s="704">
        <v>3.6290900000000001</v>
      </c>
      <c r="I228" s="701">
        <v>3.6290900000000001</v>
      </c>
      <c r="J228" s="702">
        <v>3.6290900000000001</v>
      </c>
      <c r="K228" s="712" t="s">
        <v>369</v>
      </c>
    </row>
    <row r="229" spans="1:11" ht="14.4" customHeight="1" thickBot="1" x14ac:dyDescent="0.35">
      <c r="A229" s="722" t="s">
        <v>549</v>
      </c>
      <c r="B229" s="706">
        <v>1431.6535117297899</v>
      </c>
      <c r="C229" s="706">
        <v>1538.4738</v>
      </c>
      <c r="D229" s="707">
        <v>106.820288270212</v>
      </c>
      <c r="E229" s="713">
        <v>1.0746132268699999</v>
      </c>
      <c r="F229" s="706">
        <v>1344.81635206643</v>
      </c>
      <c r="G229" s="707">
        <v>560.340146694346</v>
      </c>
      <c r="H229" s="709">
        <v>0</v>
      </c>
      <c r="I229" s="706">
        <v>343.19060000000002</v>
      </c>
      <c r="J229" s="707">
        <v>-217.14954669434599</v>
      </c>
      <c r="K229" s="714">
        <v>0.255195142052</v>
      </c>
    </row>
    <row r="230" spans="1:11" ht="14.4" customHeight="1" thickBot="1" x14ac:dyDescent="0.35">
      <c r="A230" s="723" t="s">
        <v>550</v>
      </c>
      <c r="B230" s="701">
        <v>1431.6535117297899</v>
      </c>
      <c r="C230" s="701">
        <v>1538.4738</v>
      </c>
      <c r="D230" s="702">
        <v>106.820288270212</v>
      </c>
      <c r="E230" s="703">
        <v>1.0746132268699999</v>
      </c>
      <c r="F230" s="701">
        <v>1344.81635206643</v>
      </c>
      <c r="G230" s="702">
        <v>560.340146694346</v>
      </c>
      <c r="H230" s="704">
        <v>0</v>
      </c>
      <c r="I230" s="701">
        <v>343.19060000000002</v>
      </c>
      <c r="J230" s="702">
        <v>-217.14954669434599</v>
      </c>
      <c r="K230" s="705">
        <v>0.255195142052</v>
      </c>
    </row>
    <row r="231" spans="1:11" ht="14.4" customHeight="1" thickBot="1" x14ac:dyDescent="0.35">
      <c r="A231" s="722" t="s">
        <v>551</v>
      </c>
      <c r="B231" s="706">
        <v>0</v>
      </c>
      <c r="C231" s="706">
        <v>2.4300000000000002</v>
      </c>
      <c r="D231" s="707">
        <v>2.4300000000000002</v>
      </c>
      <c r="E231" s="708" t="s">
        <v>369</v>
      </c>
      <c r="F231" s="706">
        <v>0</v>
      </c>
      <c r="G231" s="707">
        <v>0</v>
      </c>
      <c r="H231" s="709">
        <v>0.126</v>
      </c>
      <c r="I231" s="706">
        <v>0.60199999999999998</v>
      </c>
      <c r="J231" s="707">
        <v>0.60199999999999998</v>
      </c>
      <c r="K231" s="710" t="s">
        <v>369</v>
      </c>
    </row>
    <row r="232" spans="1:11" ht="14.4" customHeight="1" thickBot="1" x14ac:dyDescent="0.35">
      <c r="A232" s="723" t="s">
        <v>552</v>
      </c>
      <c r="B232" s="701">
        <v>0</v>
      </c>
      <c r="C232" s="701">
        <v>2.4300000000000002</v>
      </c>
      <c r="D232" s="702">
        <v>2.4300000000000002</v>
      </c>
      <c r="E232" s="711" t="s">
        <v>369</v>
      </c>
      <c r="F232" s="701">
        <v>0</v>
      </c>
      <c r="G232" s="702">
        <v>0</v>
      </c>
      <c r="H232" s="704">
        <v>0.126</v>
      </c>
      <c r="I232" s="701">
        <v>0.60199999999999998</v>
      </c>
      <c r="J232" s="702">
        <v>0.60199999999999998</v>
      </c>
      <c r="K232" s="712" t="s">
        <v>369</v>
      </c>
    </row>
    <row r="233" spans="1:11" ht="14.4" customHeight="1" thickBot="1" x14ac:dyDescent="0.35">
      <c r="A233" s="722" t="s">
        <v>553</v>
      </c>
      <c r="B233" s="706">
        <v>694.55229685113898</v>
      </c>
      <c r="C233" s="706">
        <v>581.72316999999998</v>
      </c>
      <c r="D233" s="707">
        <v>-112.829126851138</v>
      </c>
      <c r="E233" s="713">
        <v>0.83755128683199997</v>
      </c>
      <c r="F233" s="706">
        <v>781.07982025666104</v>
      </c>
      <c r="G233" s="707">
        <v>325.44992510694198</v>
      </c>
      <c r="H233" s="709">
        <v>49.374169999999999</v>
      </c>
      <c r="I233" s="706">
        <v>259.40665999999999</v>
      </c>
      <c r="J233" s="707">
        <v>-66.043265106942002</v>
      </c>
      <c r="K233" s="714">
        <v>0.332112868969</v>
      </c>
    </row>
    <row r="234" spans="1:11" ht="14.4" customHeight="1" thickBot="1" x14ac:dyDescent="0.35">
      <c r="A234" s="723" t="s">
        <v>554</v>
      </c>
      <c r="B234" s="701">
        <v>694.55229685113898</v>
      </c>
      <c r="C234" s="701">
        <v>581.72316999999998</v>
      </c>
      <c r="D234" s="702">
        <v>-112.829126851138</v>
      </c>
      <c r="E234" s="703">
        <v>0.83755128683199997</v>
      </c>
      <c r="F234" s="701">
        <v>781.07982025666104</v>
      </c>
      <c r="G234" s="702">
        <v>325.44992510694198</v>
      </c>
      <c r="H234" s="704">
        <v>49.374169999999999</v>
      </c>
      <c r="I234" s="701">
        <v>259.40665999999999</v>
      </c>
      <c r="J234" s="702">
        <v>-66.043265106942002</v>
      </c>
      <c r="K234" s="705">
        <v>0.332112868969</v>
      </c>
    </row>
    <row r="235" spans="1:11" ht="14.4" customHeight="1" thickBot="1" x14ac:dyDescent="0.35">
      <c r="A235" s="722" t="s">
        <v>555</v>
      </c>
      <c r="B235" s="706">
        <v>0</v>
      </c>
      <c r="C235" s="706">
        <v>587.27193999999997</v>
      </c>
      <c r="D235" s="707">
        <v>587.27193999999997</v>
      </c>
      <c r="E235" s="708" t="s">
        <v>369</v>
      </c>
      <c r="F235" s="706">
        <v>0</v>
      </c>
      <c r="G235" s="707">
        <v>0</v>
      </c>
      <c r="H235" s="709">
        <v>370.17122000000001</v>
      </c>
      <c r="I235" s="706">
        <v>539.24616000000003</v>
      </c>
      <c r="J235" s="707">
        <v>539.24616000000003</v>
      </c>
      <c r="K235" s="710" t="s">
        <v>369</v>
      </c>
    </row>
    <row r="236" spans="1:11" ht="14.4" customHeight="1" thickBot="1" x14ac:dyDescent="0.35">
      <c r="A236" s="723" t="s">
        <v>556</v>
      </c>
      <c r="B236" s="701">
        <v>0</v>
      </c>
      <c r="C236" s="701">
        <v>587.27193999999997</v>
      </c>
      <c r="D236" s="702">
        <v>587.27193999999997</v>
      </c>
      <c r="E236" s="711" t="s">
        <v>369</v>
      </c>
      <c r="F236" s="701">
        <v>0</v>
      </c>
      <c r="G236" s="702">
        <v>0</v>
      </c>
      <c r="H236" s="704">
        <v>370.17122000000001</v>
      </c>
      <c r="I236" s="701">
        <v>539.24616000000003</v>
      </c>
      <c r="J236" s="702">
        <v>539.24616000000003</v>
      </c>
      <c r="K236" s="712" t="s">
        <v>369</v>
      </c>
    </row>
    <row r="237" spans="1:11" ht="14.4" customHeight="1" thickBot="1" x14ac:dyDescent="0.35">
      <c r="A237" s="722" t="s">
        <v>557</v>
      </c>
      <c r="B237" s="706">
        <v>3679.7105699436202</v>
      </c>
      <c r="C237" s="706">
        <v>3950.9578799999999</v>
      </c>
      <c r="D237" s="707">
        <v>271.24731005637602</v>
      </c>
      <c r="E237" s="713">
        <v>1.0737143057580001</v>
      </c>
      <c r="F237" s="706">
        <v>3431.0007713679902</v>
      </c>
      <c r="G237" s="707">
        <v>1429.58365473666</v>
      </c>
      <c r="H237" s="709">
        <v>297.58136999999999</v>
      </c>
      <c r="I237" s="706">
        <v>1576.8240000000001</v>
      </c>
      <c r="J237" s="707">
        <v>147.24034526333801</v>
      </c>
      <c r="K237" s="714">
        <v>0.45958135980499998</v>
      </c>
    </row>
    <row r="238" spans="1:11" ht="14.4" customHeight="1" thickBot="1" x14ac:dyDescent="0.35">
      <c r="A238" s="723" t="s">
        <v>558</v>
      </c>
      <c r="B238" s="701">
        <v>3679.7105699436202</v>
      </c>
      <c r="C238" s="701">
        <v>3950.9578799999999</v>
      </c>
      <c r="D238" s="702">
        <v>271.24731005637602</v>
      </c>
      <c r="E238" s="703">
        <v>1.0737143057580001</v>
      </c>
      <c r="F238" s="701">
        <v>3431.0007713679902</v>
      </c>
      <c r="G238" s="702">
        <v>1429.58365473666</v>
      </c>
      <c r="H238" s="704">
        <v>297.58136999999999</v>
      </c>
      <c r="I238" s="701">
        <v>1576.8240000000001</v>
      </c>
      <c r="J238" s="702">
        <v>147.24034526333801</v>
      </c>
      <c r="K238" s="705">
        <v>0.45958135980499998</v>
      </c>
    </row>
    <row r="239" spans="1:11" ht="14.4" customHeight="1" thickBot="1" x14ac:dyDescent="0.35">
      <c r="A239" s="719" t="s">
        <v>559</v>
      </c>
      <c r="B239" s="701">
        <v>0</v>
      </c>
      <c r="C239" s="701">
        <v>2.1303999999999998</v>
      </c>
      <c r="D239" s="702">
        <v>2.1303999999999998</v>
      </c>
      <c r="E239" s="711" t="s">
        <v>329</v>
      </c>
      <c r="F239" s="701">
        <v>0</v>
      </c>
      <c r="G239" s="702">
        <v>0</v>
      </c>
      <c r="H239" s="704">
        <v>7.0669999999999997E-2</v>
      </c>
      <c r="I239" s="701">
        <v>7.0669999999999997E-2</v>
      </c>
      <c r="J239" s="702">
        <v>7.0669999999999997E-2</v>
      </c>
      <c r="K239" s="712" t="s">
        <v>369</v>
      </c>
    </row>
    <row r="240" spans="1:11" ht="14.4" customHeight="1" thickBot="1" x14ac:dyDescent="0.35">
      <c r="A240" s="724" t="s">
        <v>560</v>
      </c>
      <c r="B240" s="706">
        <v>0</v>
      </c>
      <c r="C240" s="706">
        <v>2.1303999999999998</v>
      </c>
      <c r="D240" s="707">
        <v>2.1303999999999998</v>
      </c>
      <c r="E240" s="708" t="s">
        <v>329</v>
      </c>
      <c r="F240" s="706">
        <v>0</v>
      </c>
      <c r="G240" s="707">
        <v>0</v>
      </c>
      <c r="H240" s="709">
        <v>7.0669999999999997E-2</v>
      </c>
      <c r="I240" s="706">
        <v>7.0669999999999997E-2</v>
      </c>
      <c r="J240" s="707">
        <v>7.0669999999999997E-2</v>
      </c>
      <c r="K240" s="710" t="s">
        <v>369</v>
      </c>
    </row>
    <row r="241" spans="1:11" ht="14.4" customHeight="1" thickBot="1" x14ac:dyDescent="0.35">
      <c r="A241" s="726" t="s">
        <v>561</v>
      </c>
      <c r="B241" s="706">
        <v>0</v>
      </c>
      <c r="C241" s="706">
        <v>2.1303999999999998</v>
      </c>
      <c r="D241" s="707">
        <v>2.1303999999999998</v>
      </c>
      <c r="E241" s="708" t="s">
        <v>329</v>
      </c>
      <c r="F241" s="706">
        <v>0</v>
      </c>
      <c r="G241" s="707">
        <v>0</v>
      </c>
      <c r="H241" s="709">
        <v>7.0669999999999997E-2</v>
      </c>
      <c r="I241" s="706">
        <v>7.0669999999999997E-2</v>
      </c>
      <c r="J241" s="707">
        <v>7.0669999999999997E-2</v>
      </c>
      <c r="K241" s="710" t="s">
        <v>369</v>
      </c>
    </row>
    <row r="242" spans="1:11" ht="14.4" customHeight="1" thickBot="1" x14ac:dyDescent="0.35">
      <c r="A242" s="722" t="s">
        <v>562</v>
      </c>
      <c r="B242" s="706">
        <v>0</v>
      </c>
      <c r="C242" s="706">
        <v>2.1303999999999998</v>
      </c>
      <c r="D242" s="707">
        <v>2.1303999999999998</v>
      </c>
      <c r="E242" s="708" t="s">
        <v>369</v>
      </c>
      <c r="F242" s="706">
        <v>0</v>
      </c>
      <c r="G242" s="707">
        <v>0</v>
      </c>
      <c r="H242" s="709">
        <v>7.0669999999999997E-2</v>
      </c>
      <c r="I242" s="706">
        <v>7.0669999999999997E-2</v>
      </c>
      <c r="J242" s="707">
        <v>7.0669999999999997E-2</v>
      </c>
      <c r="K242" s="710" t="s">
        <v>369</v>
      </c>
    </row>
    <row r="243" spans="1:11" ht="14.4" customHeight="1" thickBot="1" x14ac:dyDescent="0.35">
      <c r="A243" s="723" t="s">
        <v>563</v>
      </c>
      <c r="B243" s="701">
        <v>0</v>
      </c>
      <c r="C243" s="701">
        <v>2</v>
      </c>
      <c r="D243" s="702">
        <v>2</v>
      </c>
      <c r="E243" s="711" t="s">
        <v>369</v>
      </c>
      <c r="F243" s="701">
        <v>0</v>
      </c>
      <c r="G243" s="702">
        <v>0</v>
      </c>
      <c r="H243" s="704">
        <v>0</v>
      </c>
      <c r="I243" s="701">
        <v>0</v>
      </c>
      <c r="J243" s="702">
        <v>0</v>
      </c>
      <c r="K243" s="705">
        <v>0</v>
      </c>
    </row>
    <row r="244" spans="1:11" ht="14.4" customHeight="1" thickBot="1" x14ac:dyDescent="0.35">
      <c r="A244" s="723" t="s">
        <v>564</v>
      </c>
      <c r="B244" s="701">
        <v>0</v>
      </c>
      <c r="C244" s="701">
        <v>0.13039999999999999</v>
      </c>
      <c r="D244" s="702">
        <v>0.13039999999999999</v>
      </c>
      <c r="E244" s="711" t="s">
        <v>369</v>
      </c>
      <c r="F244" s="701">
        <v>0</v>
      </c>
      <c r="G244" s="702">
        <v>0</v>
      </c>
      <c r="H244" s="704">
        <v>7.0669999999999997E-2</v>
      </c>
      <c r="I244" s="701">
        <v>7.0669999999999997E-2</v>
      </c>
      <c r="J244" s="702">
        <v>7.0669999999999997E-2</v>
      </c>
      <c r="K244" s="712" t="s">
        <v>369</v>
      </c>
    </row>
    <row r="245" spans="1:11" ht="14.4" customHeight="1" thickBot="1" x14ac:dyDescent="0.35">
      <c r="A245" s="727"/>
      <c r="B245" s="701">
        <v>-36368.834548955798</v>
      </c>
      <c r="C245" s="701">
        <v>-27528.5022400001</v>
      </c>
      <c r="D245" s="702">
        <v>8840.3323089556598</v>
      </c>
      <c r="E245" s="703">
        <v>0.75692560901100003</v>
      </c>
      <c r="F245" s="701">
        <v>-29968.1486218215</v>
      </c>
      <c r="G245" s="702">
        <v>-12486.728592425599</v>
      </c>
      <c r="H245" s="704">
        <v>-2358.5947799999999</v>
      </c>
      <c r="I245" s="701">
        <v>-10081.6949</v>
      </c>
      <c r="J245" s="702">
        <v>2405.0336924256299</v>
      </c>
      <c r="K245" s="705">
        <v>0.33641367130200001</v>
      </c>
    </row>
    <row r="246" spans="1:11" ht="14.4" customHeight="1" thickBot="1" x14ac:dyDescent="0.35">
      <c r="A246" s="728" t="s">
        <v>66</v>
      </c>
      <c r="B246" s="715">
        <v>-36368.834548955798</v>
      </c>
      <c r="C246" s="715">
        <v>-27528.5022400001</v>
      </c>
      <c r="D246" s="716">
        <v>8840.3323089556707</v>
      </c>
      <c r="E246" s="717" t="s">
        <v>329</v>
      </c>
      <c r="F246" s="715">
        <v>-29968.1486218215</v>
      </c>
      <c r="G246" s="716">
        <v>-12486.728592425599</v>
      </c>
      <c r="H246" s="715">
        <v>-2358.5947799999999</v>
      </c>
      <c r="I246" s="715">
        <v>-10081.6949</v>
      </c>
      <c r="J246" s="716">
        <v>2405.0336924256299</v>
      </c>
      <c r="K246" s="718">
        <v>0.33641367130200001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565</v>
      </c>
      <c r="B5" s="730" t="s">
        <v>566</v>
      </c>
      <c r="C5" s="731" t="s">
        <v>567</v>
      </c>
      <c r="D5" s="731" t="s">
        <v>567</v>
      </c>
      <c r="E5" s="731"/>
      <c r="F5" s="731" t="s">
        <v>567</v>
      </c>
      <c r="G5" s="731" t="s">
        <v>567</v>
      </c>
      <c r="H5" s="731" t="s">
        <v>567</v>
      </c>
      <c r="I5" s="732" t="s">
        <v>567</v>
      </c>
      <c r="J5" s="733" t="s">
        <v>73</v>
      </c>
    </row>
    <row r="6" spans="1:10" ht="14.4" customHeight="1" x14ac:dyDescent="0.3">
      <c r="A6" s="729" t="s">
        <v>565</v>
      </c>
      <c r="B6" s="730" t="s">
        <v>568</v>
      </c>
      <c r="C6" s="731">
        <v>680.53526000000045</v>
      </c>
      <c r="D6" s="731">
        <v>954.75083000000041</v>
      </c>
      <c r="E6" s="731"/>
      <c r="F6" s="731">
        <v>874.55067000000008</v>
      </c>
      <c r="G6" s="731">
        <v>700.6495625</v>
      </c>
      <c r="H6" s="731">
        <v>173.90110750000008</v>
      </c>
      <c r="I6" s="732">
        <v>1.248199837418724</v>
      </c>
      <c r="J6" s="733" t="s">
        <v>1</v>
      </c>
    </row>
    <row r="7" spans="1:10" ht="14.4" customHeight="1" x14ac:dyDescent="0.3">
      <c r="A7" s="729" t="s">
        <v>565</v>
      </c>
      <c r="B7" s="730" t="s">
        <v>569</v>
      </c>
      <c r="C7" s="731">
        <v>17.387790000000003</v>
      </c>
      <c r="D7" s="731">
        <v>13.88768</v>
      </c>
      <c r="E7" s="731"/>
      <c r="F7" s="731">
        <v>11.90457</v>
      </c>
      <c r="G7" s="731">
        <v>30.416666992187498</v>
      </c>
      <c r="H7" s="731">
        <v>-18.512096992187498</v>
      </c>
      <c r="I7" s="732">
        <v>0.39138311909906764</v>
      </c>
      <c r="J7" s="733" t="s">
        <v>1</v>
      </c>
    </row>
    <row r="8" spans="1:10" ht="14.4" customHeight="1" x14ac:dyDescent="0.3">
      <c r="A8" s="729" t="s">
        <v>565</v>
      </c>
      <c r="B8" s="730" t="s">
        <v>570</v>
      </c>
      <c r="C8" s="731">
        <v>-1.5149999999999999</v>
      </c>
      <c r="D8" s="731">
        <v>0</v>
      </c>
      <c r="E8" s="731"/>
      <c r="F8" s="731">
        <v>0</v>
      </c>
      <c r="G8" s="731">
        <v>0</v>
      </c>
      <c r="H8" s="731">
        <v>0</v>
      </c>
      <c r="I8" s="732" t="s">
        <v>567</v>
      </c>
      <c r="J8" s="733" t="s">
        <v>1</v>
      </c>
    </row>
    <row r="9" spans="1:10" ht="14.4" customHeight="1" x14ac:dyDescent="0.3">
      <c r="A9" s="729" t="s">
        <v>565</v>
      </c>
      <c r="B9" s="730" t="s">
        <v>571</v>
      </c>
      <c r="C9" s="731">
        <v>66.381360000000001</v>
      </c>
      <c r="D9" s="731">
        <v>78.970880000000008</v>
      </c>
      <c r="E9" s="731"/>
      <c r="F9" s="731">
        <v>145.28068000000002</v>
      </c>
      <c r="G9" s="731">
        <v>98.341460937500003</v>
      </c>
      <c r="H9" s="731">
        <v>46.939219062500015</v>
      </c>
      <c r="I9" s="732">
        <v>1.4773085391962175</v>
      </c>
      <c r="J9" s="733" t="s">
        <v>1</v>
      </c>
    </row>
    <row r="10" spans="1:10" ht="14.4" customHeight="1" x14ac:dyDescent="0.3">
      <c r="A10" s="729" t="s">
        <v>565</v>
      </c>
      <c r="B10" s="730" t="s">
        <v>572</v>
      </c>
      <c r="C10" s="731">
        <v>0</v>
      </c>
      <c r="D10" s="731">
        <v>0</v>
      </c>
      <c r="E10" s="731"/>
      <c r="F10" s="731">
        <v>0</v>
      </c>
      <c r="G10" s="731">
        <v>5.4166669921875004</v>
      </c>
      <c r="H10" s="731">
        <v>-5.4166669921875004</v>
      </c>
      <c r="I10" s="732">
        <v>0</v>
      </c>
      <c r="J10" s="733" t="s">
        <v>1</v>
      </c>
    </row>
    <row r="11" spans="1:10" ht="14.4" customHeight="1" x14ac:dyDescent="0.3">
      <c r="A11" s="729" t="s">
        <v>565</v>
      </c>
      <c r="B11" s="730" t="s">
        <v>573</v>
      </c>
      <c r="C11" s="731">
        <v>131.32527999999999</v>
      </c>
      <c r="D11" s="731">
        <v>162.83107999999999</v>
      </c>
      <c r="E11" s="731"/>
      <c r="F11" s="731">
        <v>168.75026000000003</v>
      </c>
      <c r="G11" s="731">
        <v>208.72982812499998</v>
      </c>
      <c r="H11" s="731">
        <v>-39.979568124999957</v>
      </c>
      <c r="I11" s="732">
        <v>0.80846260218708277</v>
      </c>
      <c r="J11" s="733" t="s">
        <v>1</v>
      </c>
    </row>
    <row r="12" spans="1:10" ht="14.4" customHeight="1" x14ac:dyDescent="0.3">
      <c r="A12" s="729" t="s">
        <v>565</v>
      </c>
      <c r="B12" s="730" t="s">
        <v>574</v>
      </c>
      <c r="C12" s="731">
        <v>9.3369300000000006</v>
      </c>
      <c r="D12" s="731">
        <v>49.262469999999993</v>
      </c>
      <c r="E12" s="731"/>
      <c r="F12" s="731">
        <v>28.890069999999998</v>
      </c>
      <c r="G12" s="731">
        <v>20.416666259765623</v>
      </c>
      <c r="H12" s="731">
        <v>8.4734037402343745</v>
      </c>
      <c r="I12" s="732">
        <v>1.4150238649359028</v>
      </c>
      <c r="J12" s="733" t="s">
        <v>1</v>
      </c>
    </row>
    <row r="13" spans="1:10" ht="14.4" customHeight="1" x14ac:dyDescent="0.3">
      <c r="A13" s="729" t="s">
        <v>565</v>
      </c>
      <c r="B13" s="730" t="s">
        <v>575</v>
      </c>
      <c r="C13" s="731">
        <v>16.45636</v>
      </c>
      <c r="D13" s="731">
        <v>12.97879</v>
      </c>
      <c r="E13" s="731"/>
      <c r="F13" s="731">
        <v>13.301399999999999</v>
      </c>
      <c r="G13" s="731">
        <v>16.666666015625001</v>
      </c>
      <c r="H13" s="731">
        <v>-3.3652660156250018</v>
      </c>
      <c r="I13" s="732">
        <v>0.79808403117515736</v>
      </c>
      <c r="J13" s="733" t="s">
        <v>1</v>
      </c>
    </row>
    <row r="14" spans="1:10" ht="14.4" customHeight="1" x14ac:dyDescent="0.3">
      <c r="A14" s="729" t="s">
        <v>565</v>
      </c>
      <c r="B14" s="730" t="s">
        <v>576</v>
      </c>
      <c r="C14" s="731">
        <v>919.90798000000052</v>
      </c>
      <c r="D14" s="731">
        <v>1272.6817300000002</v>
      </c>
      <c r="E14" s="731"/>
      <c r="F14" s="731">
        <v>1242.6776500000001</v>
      </c>
      <c r="G14" s="731">
        <v>1080.6375178222656</v>
      </c>
      <c r="H14" s="731">
        <v>162.04013217773445</v>
      </c>
      <c r="I14" s="732">
        <v>1.1499486455960577</v>
      </c>
      <c r="J14" s="733" t="s">
        <v>577</v>
      </c>
    </row>
    <row r="16" spans="1:10" ht="14.4" customHeight="1" x14ac:dyDescent="0.3">
      <c r="A16" s="729" t="s">
        <v>565</v>
      </c>
      <c r="B16" s="730" t="s">
        <v>566</v>
      </c>
      <c r="C16" s="731" t="s">
        <v>567</v>
      </c>
      <c r="D16" s="731" t="s">
        <v>567</v>
      </c>
      <c r="E16" s="731"/>
      <c r="F16" s="731" t="s">
        <v>567</v>
      </c>
      <c r="G16" s="731" t="s">
        <v>567</v>
      </c>
      <c r="H16" s="731" t="s">
        <v>567</v>
      </c>
      <c r="I16" s="732" t="s">
        <v>567</v>
      </c>
      <c r="J16" s="733" t="s">
        <v>73</v>
      </c>
    </row>
    <row r="17" spans="1:10" ht="14.4" customHeight="1" x14ac:dyDescent="0.3">
      <c r="A17" s="729" t="s">
        <v>578</v>
      </c>
      <c r="B17" s="730" t="s">
        <v>579</v>
      </c>
      <c r="C17" s="731" t="s">
        <v>567</v>
      </c>
      <c r="D17" s="731" t="s">
        <v>567</v>
      </c>
      <c r="E17" s="731"/>
      <c r="F17" s="731" t="s">
        <v>567</v>
      </c>
      <c r="G17" s="731" t="s">
        <v>567</v>
      </c>
      <c r="H17" s="731" t="s">
        <v>567</v>
      </c>
      <c r="I17" s="732" t="s">
        <v>567</v>
      </c>
      <c r="J17" s="733" t="s">
        <v>0</v>
      </c>
    </row>
    <row r="18" spans="1:10" ht="14.4" customHeight="1" x14ac:dyDescent="0.3">
      <c r="A18" s="729" t="s">
        <v>578</v>
      </c>
      <c r="B18" s="730" t="s">
        <v>568</v>
      </c>
      <c r="C18" s="731">
        <v>665.17498000000046</v>
      </c>
      <c r="D18" s="731">
        <v>648.77789000000041</v>
      </c>
      <c r="E18" s="731"/>
      <c r="F18" s="731">
        <v>445.56794999999994</v>
      </c>
      <c r="G18" s="731">
        <v>344</v>
      </c>
      <c r="H18" s="731">
        <v>101.56794999999994</v>
      </c>
      <c r="I18" s="732">
        <v>1.295255668604651</v>
      </c>
      <c r="J18" s="733" t="s">
        <v>1</v>
      </c>
    </row>
    <row r="19" spans="1:10" ht="14.4" customHeight="1" x14ac:dyDescent="0.3">
      <c r="A19" s="729" t="s">
        <v>578</v>
      </c>
      <c r="B19" s="730" t="s">
        <v>569</v>
      </c>
      <c r="C19" s="731">
        <v>17.387790000000003</v>
      </c>
      <c r="D19" s="731">
        <v>4.8863799999999999</v>
      </c>
      <c r="E19" s="731"/>
      <c r="F19" s="731">
        <v>0</v>
      </c>
      <c r="G19" s="731">
        <v>11</v>
      </c>
      <c r="H19" s="731">
        <v>-11</v>
      </c>
      <c r="I19" s="732">
        <v>0</v>
      </c>
      <c r="J19" s="733" t="s">
        <v>1</v>
      </c>
    </row>
    <row r="20" spans="1:10" ht="14.4" customHeight="1" x14ac:dyDescent="0.3">
      <c r="A20" s="729" t="s">
        <v>578</v>
      </c>
      <c r="B20" s="730" t="s">
        <v>570</v>
      </c>
      <c r="C20" s="731">
        <v>-1.5149999999999999</v>
      </c>
      <c r="D20" s="731">
        <v>0</v>
      </c>
      <c r="E20" s="731"/>
      <c r="F20" s="731">
        <v>0</v>
      </c>
      <c r="G20" s="731">
        <v>0</v>
      </c>
      <c r="H20" s="731">
        <v>0</v>
      </c>
      <c r="I20" s="732" t="s">
        <v>567</v>
      </c>
      <c r="J20" s="733" t="s">
        <v>1</v>
      </c>
    </row>
    <row r="21" spans="1:10" ht="14.4" customHeight="1" x14ac:dyDescent="0.3">
      <c r="A21" s="729" t="s">
        <v>578</v>
      </c>
      <c r="B21" s="730" t="s">
        <v>571</v>
      </c>
      <c r="C21" s="731">
        <v>66.381360000000001</v>
      </c>
      <c r="D21" s="731">
        <v>51.458600000000004</v>
      </c>
      <c r="E21" s="731"/>
      <c r="F21" s="731">
        <v>66.739080000000001</v>
      </c>
      <c r="G21" s="731">
        <v>49</v>
      </c>
      <c r="H21" s="731">
        <v>17.739080000000001</v>
      </c>
      <c r="I21" s="732">
        <v>1.3620220408163266</v>
      </c>
      <c r="J21" s="733" t="s">
        <v>1</v>
      </c>
    </row>
    <row r="22" spans="1:10" ht="14.4" customHeight="1" x14ac:dyDescent="0.3">
      <c r="A22" s="729" t="s">
        <v>578</v>
      </c>
      <c r="B22" s="730" t="s">
        <v>572</v>
      </c>
      <c r="C22" s="731">
        <v>0</v>
      </c>
      <c r="D22" s="731">
        <v>0</v>
      </c>
      <c r="E22" s="731"/>
      <c r="F22" s="731">
        <v>0</v>
      </c>
      <c r="G22" s="731">
        <v>5</v>
      </c>
      <c r="H22" s="731">
        <v>-5</v>
      </c>
      <c r="I22" s="732">
        <v>0</v>
      </c>
      <c r="J22" s="733" t="s">
        <v>1</v>
      </c>
    </row>
    <row r="23" spans="1:10" ht="14.4" customHeight="1" x14ac:dyDescent="0.3">
      <c r="A23" s="729" t="s">
        <v>578</v>
      </c>
      <c r="B23" s="730" t="s">
        <v>573</v>
      </c>
      <c r="C23" s="731">
        <v>131.32527999999999</v>
      </c>
      <c r="D23" s="731">
        <v>147.13353999999998</v>
      </c>
      <c r="E23" s="731"/>
      <c r="F23" s="731">
        <v>110.14110000000001</v>
      </c>
      <c r="G23" s="731">
        <v>183</v>
      </c>
      <c r="H23" s="731">
        <v>-72.858899999999991</v>
      </c>
      <c r="I23" s="732">
        <v>0.60186393442622954</v>
      </c>
      <c r="J23" s="733" t="s">
        <v>1</v>
      </c>
    </row>
    <row r="24" spans="1:10" ht="14.4" customHeight="1" x14ac:dyDescent="0.3">
      <c r="A24" s="729" t="s">
        <v>578</v>
      </c>
      <c r="B24" s="730" t="s">
        <v>574</v>
      </c>
      <c r="C24" s="731">
        <v>9.3369300000000006</v>
      </c>
      <c r="D24" s="731">
        <v>41.673299999999998</v>
      </c>
      <c r="E24" s="731"/>
      <c r="F24" s="731">
        <v>25.399169999999998</v>
      </c>
      <c r="G24" s="731">
        <v>18</v>
      </c>
      <c r="H24" s="731">
        <v>7.399169999999998</v>
      </c>
      <c r="I24" s="732">
        <v>1.4110649999999998</v>
      </c>
      <c r="J24" s="733" t="s">
        <v>1</v>
      </c>
    </row>
    <row r="25" spans="1:10" ht="14.4" customHeight="1" x14ac:dyDescent="0.3">
      <c r="A25" s="729" t="s">
        <v>578</v>
      </c>
      <c r="B25" s="730" t="s">
        <v>575</v>
      </c>
      <c r="C25" s="731">
        <v>16.45636</v>
      </c>
      <c r="D25" s="731">
        <v>12.97879</v>
      </c>
      <c r="E25" s="731"/>
      <c r="F25" s="731">
        <v>13.301399999999999</v>
      </c>
      <c r="G25" s="731">
        <v>17</v>
      </c>
      <c r="H25" s="731">
        <v>-3.6986000000000008</v>
      </c>
      <c r="I25" s="732">
        <v>0.78243529411764701</v>
      </c>
      <c r="J25" s="733" t="s">
        <v>1</v>
      </c>
    </row>
    <row r="26" spans="1:10" ht="14.4" customHeight="1" x14ac:dyDescent="0.3">
      <c r="A26" s="729" t="s">
        <v>578</v>
      </c>
      <c r="B26" s="730" t="s">
        <v>580</v>
      </c>
      <c r="C26" s="731">
        <v>904.54770000000053</v>
      </c>
      <c r="D26" s="731">
        <v>906.90850000000046</v>
      </c>
      <c r="E26" s="731"/>
      <c r="F26" s="731">
        <v>661.14869999999996</v>
      </c>
      <c r="G26" s="731">
        <v>627</v>
      </c>
      <c r="H26" s="731">
        <v>34.148699999999963</v>
      </c>
      <c r="I26" s="732">
        <v>1.0544636363636364</v>
      </c>
      <c r="J26" s="733" t="s">
        <v>581</v>
      </c>
    </row>
    <row r="27" spans="1:10" ht="14.4" customHeight="1" x14ac:dyDescent="0.3">
      <c r="A27" s="729" t="s">
        <v>567</v>
      </c>
      <c r="B27" s="730" t="s">
        <v>567</v>
      </c>
      <c r="C27" s="731" t="s">
        <v>567</v>
      </c>
      <c r="D27" s="731" t="s">
        <v>567</v>
      </c>
      <c r="E27" s="731"/>
      <c r="F27" s="731" t="s">
        <v>567</v>
      </c>
      <c r="G27" s="731" t="s">
        <v>567</v>
      </c>
      <c r="H27" s="731" t="s">
        <v>567</v>
      </c>
      <c r="I27" s="732" t="s">
        <v>567</v>
      </c>
      <c r="J27" s="733" t="s">
        <v>582</v>
      </c>
    </row>
    <row r="28" spans="1:10" ht="14.4" customHeight="1" x14ac:dyDescent="0.3">
      <c r="A28" s="729" t="s">
        <v>583</v>
      </c>
      <c r="B28" s="730" t="s">
        <v>584</v>
      </c>
      <c r="C28" s="731" t="s">
        <v>567</v>
      </c>
      <c r="D28" s="731" t="s">
        <v>567</v>
      </c>
      <c r="E28" s="731"/>
      <c r="F28" s="731" t="s">
        <v>567</v>
      </c>
      <c r="G28" s="731" t="s">
        <v>567</v>
      </c>
      <c r="H28" s="731" t="s">
        <v>567</v>
      </c>
      <c r="I28" s="732" t="s">
        <v>567</v>
      </c>
      <c r="J28" s="733" t="s">
        <v>0</v>
      </c>
    </row>
    <row r="29" spans="1:10" ht="14.4" customHeight="1" x14ac:dyDescent="0.3">
      <c r="A29" s="729" t="s">
        <v>583</v>
      </c>
      <c r="B29" s="730" t="s">
        <v>568</v>
      </c>
      <c r="C29" s="731">
        <v>15.360280000000001</v>
      </c>
      <c r="D29" s="731">
        <v>21.115210000000001</v>
      </c>
      <c r="E29" s="731"/>
      <c r="F29" s="731">
        <v>22.090540000000001</v>
      </c>
      <c r="G29" s="731">
        <v>19</v>
      </c>
      <c r="H29" s="731">
        <v>3.0905400000000007</v>
      </c>
      <c r="I29" s="732">
        <v>1.16266</v>
      </c>
      <c r="J29" s="733" t="s">
        <v>1</v>
      </c>
    </row>
    <row r="30" spans="1:10" ht="14.4" customHeight="1" x14ac:dyDescent="0.3">
      <c r="A30" s="729" t="s">
        <v>583</v>
      </c>
      <c r="B30" s="730" t="s">
        <v>585</v>
      </c>
      <c r="C30" s="731">
        <v>15.360280000000001</v>
      </c>
      <c r="D30" s="731">
        <v>21.115210000000001</v>
      </c>
      <c r="E30" s="731"/>
      <c r="F30" s="731">
        <v>22.090540000000001</v>
      </c>
      <c r="G30" s="731">
        <v>19</v>
      </c>
      <c r="H30" s="731">
        <v>3.0905400000000007</v>
      </c>
      <c r="I30" s="732">
        <v>1.16266</v>
      </c>
      <c r="J30" s="733" t="s">
        <v>581</v>
      </c>
    </row>
    <row r="31" spans="1:10" ht="14.4" customHeight="1" x14ac:dyDescent="0.3">
      <c r="A31" s="729" t="s">
        <v>567</v>
      </c>
      <c r="B31" s="730" t="s">
        <v>567</v>
      </c>
      <c r="C31" s="731" t="s">
        <v>567</v>
      </c>
      <c r="D31" s="731" t="s">
        <v>567</v>
      </c>
      <c r="E31" s="731"/>
      <c r="F31" s="731" t="s">
        <v>567</v>
      </c>
      <c r="G31" s="731" t="s">
        <v>567</v>
      </c>
      <c r="H31" s="731" t="s">
        <v>567</v>
      </c>
      <c r="I31" s="732" t="s">
        <v>567</v>
      </c>
      <c r="J31" s="733" t="s">
        <v>582</v>
      </c>
    </row>
    <row r="32" spans="1:10" ht="14.4" customHeight="1" x14ac:dyDescent="0.3">
      <c r="A32" s="729" t="s">
        <v>586</v>
      </c>
      <c r="B32" s="730" t="s">
        <v>587</v>
      </c>
      <c r="C32" s="731" t="s">
        <v>567</v>
      </c>
      <c r="D32" s="731" t="s">
        <v>567</v>
      </c>
      <c r="E32" s="731"/>
      <c r="F32" s="731" t="s">
        <v>567</v>
      </c>
      <c r="G32" s="731" t="s">
        <v>567</v>
      </c>
      <c r="H32" s="731" t="s">
        <v>567</v>
      </c>
      <c r="I32" s="732" t="s">
        <v>567</v>
      </c>
      <c r="J32" s="733" t="s">
        <v>0</v>
      </c>
    </row>
    <row r="33" spans="1:10" ht="14.4" customHeight="1" x14ac:dyDescent="0.3">
      <c r="A33" s="729" t="s">
        <v>586</v>
      </c>
      <c r="B33" s="730" t="s">
        <v>568</v>
      </c>
      <c r="C33" s="731">
        <v>0</v>
      </c>
      <c r="D33" s="731">
        <v>284.85772999999995</v>
      </c>
      <c r="E33" s="731"/>
      <c r="F33" s="731">
        <v>406.89218000000011</v>
      </c>
      <c r="G33" s="731">
        <v>338</v>
      </c>
      <c r="H33" s="731">
        <v>68.89218000000011</v>
      </c>
      <c r="I33" s="732">
        <v>1.2038230177514797</v>
      </c>
      <c r="J33" s="733" t="s">
        <v>1</v>
      </c>
    </row>
    <row r="34" spans="1:10" ht="14.4" customHeight="1" x14ac:dyDescent="0.3">
      <c r="A34" s="729" t="s">
        <v>586</v>
      </c>
      <c r="B34" s="730" t="s">
        <v>569</v>
      </c>
      <c r="C34" s="731">
        <v>0</v>
      </c>
      <c r="D34" s="731">
        <v>9.0012999999999987</v>
      </c>
      <c r="E34" s="731"/>
      <c r="F34" s="731">
        <v>11.90457</v>
      </c>
      <c r="G34" s="731">
        <v>20</v>
      </c>
      <c r="H34" s="731">
        <v>-8.0954300000000003</v>
      </c>
      <c r="I34" s="732">
        <v>0.59522849999999994</v>
      </c>
      <c r="J34" s="733" t="s">
        <v>1</v>
      </c>
    </row>
    <row r="35" spans="1:10" ht="14.4" customHeight="1" x14ac:dyDescent="0.3">
      <c r="A35" s="729" t="s">
        <v>586</v>
      </c>
      <c r="B35" s="730" t="s">
        <v>571</v>
      </c>
      <c r="C35" s="731">
        <v>0</v>
      </c>
      <c r="D35" s="731">
        <v>27.512280000000008</v>
      </c>
      <c r="E35" s="731"/>
      <c r="F35" s="731">
        <v>78.541600000000003</v>
      </c>
      <c r="G35" s="731">
        <v>49</v>
      </c>
      <c r="H35" s="731">
        <v>29.541600000000003</v>
      </c>
      <c r="I35" s="732">
        <v>1.6028897959183674</v>
      </c>
      <c r="J35" s="733" t="s">
        <v>1</v>
      </c>
    </row>
    <row r="36" spans="1:10" ht="14.4" customHeight="1" x14ac:dyDescent="0.3">
      <c r="A36" s="729" t="s">
        <v>586</v>
      </c>
      <c r="B36" s="730" t="s">
        <v>572</v>
      </c>
      <c r="C36" s="731">
        <v>0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567</v>
      </c>
      <c r="J36" s="733" t="s">
        <v>1</v>
      </c>
    </row>
    <row r="37" spans="1:10" ht="14.4" customHeight="1" x14ac:dyDescent="0.3">
      <c r="A37" s="729" t="s">
        <v>586</v>
      </c>
      <c r="B37" s="730" t="s">
        <v>573</v>
      </c>
      <c r="C37" s="731">
        <v>0</v>
      </c>
      <c r="D37" s="731">
        <v>15.697540000000002</v>
      </c>
      <c r="E37" s="731"/>
      <c r="F37" s="731">
        <v>58.60916000000001</v>
      </c>
      <c r="G37" s="731">
        <v>26</v>
      </c>
      <c r="H37" s="731">
        <v>32.60916000000001</v>
      </c>
      <c r="I37" s="732">
        <v>2.2541984615384618</v>
      </c>
      <c r="J37" s="733" t="s">
        <v>1</v>
      </c>
    </row>
    <row r="38" spans="1:10" ht="14.4" customHeight="1" x14ac:dyDescent="0.3">
      <c r="A38" s="729" t="s">
        <v>586</v>
      </c>
      <c r="B38" s="730" t="s">
        <v>574</v>
      </c>
      <c r="C38" s="731">
        <v>0</v>
      </c>
      <c r="D38" s="731">
        <v>7.5891699999999993</v>
      </c>
      <c r="E38" s="731"/>
      <c r="F38" s="731">
        <v>3.4908999999999994</v>
      </c>
      <c r="G38" s="731">
        <v>2</v>
      </c>
      <c r="H38" s="731">
        <v>1.4908999999999994</v>
      </c>
      <c r="I38" s="732">
        <v>1.7454499999999997</v>
      </c>
      <c r="J38" s="733" t="s">
        <v>1</v>
      </c>
    </row>
    <row r="39" spans="1:10" ht="14.4" customHeight="1" x14ac:dyDescent="0.3">
      <c r="A39" s="729" t="s">
        <v>586</v>
      </c>
      <c r="B39" s="730" t="s">
        <v>575</v>
      </c>
      <c r="C39" s="731">
        <v>0</v>
      </c>
      <c r="D39" s="731">
        <v>0</v>
      </c>
      <c r="E39" s="731"/>
      <c r="F39" s="731">
        <v>0</v>
      </c>
      <c r="G39" s="731">
        <v>0</v>
      </c>
      <c r="H39" s="731">
        <v>0</v>
      </c>
      <c r="I39" s="732" t="s">
        <v>567</v>
      </c>
      <c r="J39" s="733" t="s">
        <v>1</v>
      </c>
    </row>
    <row r="40" spans="1:10" ht="14.4" customHeight="1" x14ac:dyDescent="0.3">
      <c r="A40" s="729" t="s">
        <v>586</v>
      </c>
      <c r="B40" s="730" t="s">
        <v>588</v>
      </c>
      <c r="C40" s="731">
        <v>0</v>
      </c>
      <c r="D40" s="731">
        <v>344.65802000000002</v>
      </c>
      <c r="E40" s="731"/>
      <c r="F40" s="731">
        <v>559.43841000000009</v>
      </c>
      <c r="G40" s="731">
        <v>435</v>
      </c>
      <c r="H40" s="731">
        <v>124.43841000000009</v>
      </c>
      <c r="I40" s="732">
        <v>1.2860653103448279</v>
      </c>
      <c r="J40" s="733" t="s">
        <v>581</v>
      </c>
    </row>
    <row r="41" spans="1:10" ht="14.4" customHeight="1" x14ac:dyDescent="0.3">
      <c r="A41" s="729" t="s">
        <v>567</v>
      </c>
      <c r="B41" s="730" t="s">
        <v>567</v>
      </c>
      <c r="C41" s="731" t="s">
        <v>567</v>
      </c>
      <c r="D41" s="731" t="s">
        <v>567</v>
      </c>
      <c r="E41" s="731"/>
      <c r="F41" s="731" t="s">
        <v>567</v>
      </c>
      <c r="G41" s="731" t="s">
        <v>567</v>
      </c>
      <c r="H41" s="731" t="s">
        <v>567</v>
      </c>
      <c r="I41" s="732" t="s">
        <v>567</v>
      </c>
      <c r="J41" s="733" t="s">
        <v>582</v>
      </c>
    </row>
    <row r="42" spans="1:10" ht="14.4" customHeight="1" x14ac:dyDescent="0.3">
      <c r="A42" s="729" t="s">
        <v>565</v>
      </c>
      <c r="B42" s="730" t="s">
        <v>576</v>
      </c>
      <c r="C42" s="731">
        <v>919.90798000000052</v>
      </c>
      <c r="D42" s="731">
        <v>1272.6817300000002</v>
      </c>
      <c r="E42" s="731"/>
      <c r="F42" s="731">
        <v>1242.6776500000001</v>
      </c>
      <c r="G42" s="731">
        <v>1081</v>
      </c>
      <c r="H42" s="731">
        <v>161.67765000000009</v>
      </c>
      <c r="I42" s="732">
        <v>1.1495630434782609</v>
      </c>
      <c r="J42" s="733" t="s">
        <v>577</v>
      </c>
    </row>
  </sheetData>
  <mergeCells count="3">
    <mergeCell ref="F3:I3"/>
    <mergeCell ref="C4:D4"/>
    <mergeCell ref="A1:I1"/>
  </mergeCells>
  <conditionalFormatting sqref="F15 F43:F65537">
    <cfRule type="cellIs" dxfId="75" priority="18" stopIfTrue="1" operator="greaterThan">
      <formula>1</formula>
    </cfRule>
  </conditionalFormatting>
  <conditionalFormatting sqref="H5:H14">
    <cfRule type="expression" dxfId="74" priority="14">
      <formula>$H5&gt;0</formula>
    </cfRule>
  </conditionalFormatting>
  <conditionalFormatting sqref="I5:I14">
    <cfRule type="expression" dxfId="73" priority="15">
      <formula>$I5&gt;1</formula>
    </cfRule>
  </conditionalFormatting>
  <conditionalFormatting sqref="B5:B14">
    <cfRule type="expression" dxfId="72" priority="11">
      <formula>OR($J5="NS",$J5="SumaNS",$J5="Účet")</formula>
    </cfRule>
  </conditionalFormatting>
  <conditionalFormatting sqref="B5:D14 F5:I14">
    <cfRule type="expression" dxfId="71" priority="17">
      <formula>AND($J5&lt;&gt;"",$J5&lt;&gt;"mezeraKL")</formula>
    </cfRule>
  </conditionalFormatting>
  <conditionalFormatting sqref="B5:D14 F5:I14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9" priority="13">
      <formula>OR($J5="SumaNS",$J5="NS")</formula>
    </cfRule>
  </conditionalFormatting>
  <conditionalFormatting sqref="A5:A14">
    <cfRule type="expression" dxfId="68" priority="9">
      <formula>AND($J5&lt;&gt;"mezeraKL",$J5&lt;&gt;"")</formula>
    </cfRule>
  </conditionalFormatting>
  <conditionalFormatting sqref="A5:A14">
    <cfRule type="expression" dxfId="67" priority="10">
      <formula>AND($J5&lt;&gt;"",$J5&lt;&gt;"mezeraKL")</formula>
    </cfRule>
  </conditionalFormatting>
  <conditionalFormatting sqref="H16:H42">
    <cfRule type="expression" dxfId="66" priority="5">
      <formula>$H16&gt;0</formula>
    </cfRule>
  </conditionalFormatting>
  <conditionalFormatting sqref="A16:A42">
    <cfRule type="expression" dxfId="65" priority="2">
      <formula>AND($J16&lt;&gt;"mezeraKL",$J16&lt;&gt;"")</formula>
    </cfRule>
  </conditionalFormatting>
  <conditionalFormatting sqref="I16:I42">
    <cfRule type="expression" dxfId="64" priority="6">
      <formula>$I16&gt;1</formula>
    </cfRule>
  </conditionalFormatting>
  <conditionalFormatting sqref="B16:B42">
    <cfRule type="expression" dxfId="63" priority="1">
      <formula>OR($J16="NS",$J16="SumaNS",$J16="Účet")</formula>
    </cfRule>
  </conditionalFormatting>
  <conditionalFormatting sqref="A16:D42 F16:I42">
    <cfRule type="expression" dxfId="62" priority="8">
      <formula>AND($J16&lt;&gt;"",$J16&lt;&gt;"mezeraKL")</formula>
    </cfRule>
  </conditionalFormatting>
  <conditionalFormatting sqref="B16:D42 F16:I42">
    <cfRule type="expression" dxfId="61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2 F16:I42">
    <cfRule type="expression" dxfId="60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2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184.63129554531059</v>
      </c>
      <c r="M3" s="203">
        <f>SUBTOTAL(9,M5:M1048576)</f>
        <v>6658.4</v>
      </c>
      <c r="N3" s="204">
        <f>SUBTOTAL(9,N5:N1048576)</f>
        <v>1229349.018258896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565</v>
      </c>
      <c r="B5" s="741" t="s">
        <v>566</v>
      </c>
      <c r="C5" s="742" t="s">
        <v>578</v>
      </c>
      <c r="D5" s="743" t="s">
        <v>579</v>
      </c>
      <c r="E5" s="744">
        <v>50113001</v>
      </c>
      <c r="F5" s="743" t="s">
        <v>589</v>
      </c>
      <c r="G5" s="742" t="s">
        <v>590</v>
      </c>
      <c r="H5" s="742">
        <v>846758</v>
      </c>
      <c r="I5" s="742">
        <v>103387</v>
      </c>
      <c r="J5" s="742" t="s">
        <v>591</v>
      </c>
      <c r="K5" s="742" t="s">
        <v>592</v>
      </c>
      <c r="L5" s="745">
        <v>71.72</v>
      </c>
      <c r="M5" s="745">
        <v>2</v>
      </c>
      <c r="N5" s="746">
        <v>143.44</v>
      </c>
    </row>
    <row r="6" spans="1:14" ht="14.4" customHeight="1" x14ac:dyDescent="0.3">
      <c r="A6" s="747" t="s">
        <v>565</v>
      </c>
      <c r="B6" s="748" t="s">
        <v>566</v>
      </c>
      <c r="C6" s="749" t="s">
        <v>578</v>
      </c>
      <c r="D6" s="750" t="s">
        <v>579</v>
      </c>
      <c r="E6" s="751">
        <v>50113001</v>
      </c>
      <c r="F6" s="750" t="s">
        <v>589</v>
      </c>
      <c r="G6" s="749" t="s">
        <v>590</v>
      </c>
      <c r="H6" s="749">
        <v>176064</v>
      </c>
      <c r="I6" s="749">
        <v>76064</v>
      </c>
      <c r="J6" s="749" t="s">
        <v>593</v>
      </c>
      <c r="K6" s="749" t="s">
        <v>594</v>
      </c>
      <c r="L6" s="752">
        <v>83.950000000000017</v>
      </c>
      <c r="M6" s="752">
        <v>10</v>
      </c>
      <c r="N6" s="753">
        <v>839.50000000000011</v>
      </c>
    </row>
    <row r="7" spans="1:14" ht="14.4" customHeight="1" x14ac:dyDescent="0.3">
      <c r="A7" s="747" t="s">
        <v>565</v>
      </c>
      <c r="B7" s="748" t="s">
        <v>566</v>
      </c>
      <c r="C7" s="749" t="s">
        <v>578</v>
      </c>
      <c r="D7" s="750" t="s">
        <v>579</v>
      </c>
      <c r="E7" s="751">
        <v>50113001</v>
      </c>
      <c r="F7" s="750" t="s">
        <v>589</v>
      </c>
      <c r="G7" s="749" t="s">
        <v>595</v>
      </c>
      <c r="H7" s="749">
        <v>126486</v>
      </c>
      <c r="I7" s="749">
        <v>26486</v>
      </c>
      <c r="J7" s="749" t="s">
        <v>596</v>
      </c>
      <c r="K7" s="749" t="s">
        <v>597</v>
      </c>
      <c r="L7" s="752">
        <v>629.66</v>
      </c>
      <c r="M7" s="752">
        <v>2</v>
      </c>
      <c r="N7" s="753">
        <v>1259.32</v>
      </c>
    </row>
    <row r="8" spans="1:14" ht="14.4" customHeight="1" x14ac:dyDescent="0.3">
      <c r="A8" s="747" t="s">
        <v>565</v>
      </c>
      <c r="B8" s="748" t="s">
        <v>566</v>
      </c>
      <c r="C8" s="749" t="s">
        <v>578</v>
      </c>
      <c r="D8" s="750" t="s">
        <v>579</v>
      </c>
      <c r="E8" s="751">
        <v>50113001</v>
      </c>
      <c r="F8" s="750" t="s">
        <v>589</v>
      </c>
      <c r="G8" s="749" t="s">
        <v>590</v>
      </c>
      <c r="H8" s="749">
        <v>100362</v>
      </c>
      <c r="I8" s="749">
        <v>362</v>
      </c>
      <c r="J8" s="749" t="s">
        <v>598</v>
      </c>
      <c r="K8" s="749" t="s">
        <v>599</v>
      </c>
      <c r="L8" s="752">
        <v>72.92</v>
      </c>
      <c r="M8" s="752">
        <v>1</v>
      </c>
      <c r="N8" s="753">
        <v>72.92</v>
      </c>
    </row>
    <row r="9" spans="1:14" ht="14.4" customHeight="1" x14ac:dyDescent="0.3">
      <c r="A9" s="747" t="s">
        <v>565</v>
      </c>
      <c r="B9" s="748" t="s">
        <v>566</v>
      </c>
      <c r="C9" s="749" t="s">
        <v>578</v>
      </c>
      <c r="D9" s="750" t="s">
        <v>579</v>
      </c>
      <c r="E9" s="751">
        <v>50113001</v>
      </c>
      <c r="F9" s="750" t="s">
        <v>589</v>
      </c>
      <c r="G9" s="749" t="s">
        <v>590</v>
      </c>
      <c r="H9" s="749">
        <v>128831</v>
      </c>
      <c r="I9" s="749">
        <v>28831</v>
      </c>
      <c r="J9" s="749" t="s">
        <v>600</v>
      </c>
      <c r="K9" s="749" t="s">
        <v>601</v>
      </c>
      <c r="L9" s="752">
        <v>162.9</v>
      </c>
      <c r="M9" s="752">
        <v>1</v>
      </c>
      <c r="N9" s="753">
        <v>162.9</v>
      </c>
    </row>
    <row r="10" spans="1:14" ht="14.4" customHeight="1" x14ac:dyDescent="0.3">
      <c r="A10" s="747" t="s">
        <v>565</v>
      </c>
      <c r="B10" s="748" t="s">
        <v>566</v>
      </c>
      <c r="C10" s="749" t="s">
        <v>578</v>
      </c>
      <c r="D10" s="750" t="s">
        <v>579</v>
      </c>
      <c r="E10" s="751">
        <v>50113001</v>
      </c>
      <c r="F10" s="750" t="s">
        <v>589</v>
      </c>
      <c r="G10" s="749" t="s">
        <v>590</v>
      </c>
      <c r="H10" s="749">
        <v>845008</v>
      </c>
      <c r="I10" s="749">
        <v>107806</v>
      </c>
      <c r="J10" s="749" t="s">
        <v>602</v>
      </c>
      <c r="K10" s="749" t="s">
        <v>603</v>
      </c>
      <c r="L10" s="752">
        <v>66.92</v>
      </c>
      <c r="M10" s="752">
        <v>5</v>
      </c>
      <c r="N10" s="753">
        <v>334.6</v>
      </c>
    </row>
    <row r="11" spans="1:14" ht="14.4" customHeight="1" x14ac:dyDescent="0.3">
      <c r="A11" s="747" t="s">
        <v>565</v>
      </c>
      <c r="B11" s="748" t="s">
        <v>566</v>
      </c>
      <c r="C11" s="749" t="s">
        <v>578</v>
      </c>
      <c r="D11" s="750" t="s">
        <v>579</v>
      </c>
      <c r="E11" s="751">
        <v>50113001</v>
      </c>
      <c r="F11" s="750" t="s">
        <v>589</v>
      </c>
      <c r="G11" s="749" t="s">
        <v>590</v>
      </c>
      <c r="H11" s="749">
        <v>202701</v>
      </c>
      <c r="I11" s="749">
        <v>202701</v>
      </c>
      <c r="J11" s="749" t="s">
        <v>602</v>
      </c>
      <c r="K11" s="749" t="s">
        <v>604</v>
      </c>
      <c r="L11" s="752">
        <v>129.07000000000002</v>
      </c>
      <c r="M11" s="752">
        <v>5</v>
      </c>
      <c r="N11" s="753">
        <v>645.35000000000014</v>
      </c>
    </row>
    <row r="12" spans="1:14" ht="14.4" customHeight="1" x14ac:dyDescent="0.3">
      <c r="A12" s="747" t="s">
        <v>565</v>
      </c>
      <c r="B12" s="748" t="s">
        <v>566</v>
      </c>
      <c r="C12" s="749" t="s">
        <v>578</v>
      </c>
      <c r="D12" s="750" t="s">
        <v>579</v>
      </c>
      <c r="E12" s="751">
        <v>50113001</v>
      </c>
      <c r="F12" s="750" t="s">
        <v>589</v>
      </c>
      <c r="G12" s="749" t="s">
        <v>595</v>
      </c>
      <c r="H12" s="749">
        <v>102954</v>
      </c>
      <c r="I12" s="749">
        <v>2954</v>
      </c>
      <c r="J12" s="749" t="s">
        <v>605</v>
      </c>
      <c r="K12" s="749" t="s">
        <v>606</v>
      </c>
      <c r="L12" s="752">
        <v>14.99</v>
      </c>
      <c r="M12" s="752">
        <v>2</v>
      </c>
      <c r="N12" s="753">
        <v>29.98</v>
      </c>
    </row>
    <row r="13" spans="1:14" ht="14.4" customHeight="1" x14ac:dyDescent="0.3">
      <c r="A13" s="747" t="s">
        <v>565</v>
      </c>
      <c r="B13" s="748" t="s">
        <v>566</v>
      </c>
      <c r="C13" s="749" t="s">
        <v>578</v>
      </c>
      <c r="D13" s="750" t="s">
        <v>579</v>
      </c>
      <c r="E13" s="751">
        <v>50113001</v>
      </c>
      <c r="F13" s="750" t="s">
        <v>589</v>
      </c>
      <c r="G13" s="749" t="s">
        <v>595</v>
      </c>
      <c r="H13" s="749">
        <v>102945</v>
      </c>
      <c r="I13" s="749">
        <v>2945</v>
      </c>
      <c r="J13" s="749" t="s">
        <v>607</v>
      </c>
      <c r="K13" s="749" t="s">
        <v>608</v>
      </c>
      <c r="L13" s="752">
        <v>8.66</v>
      </c>
      <c r="M13" s="752">
        <v>14</v>
      </c>
      <c r="N13" s="753">
        <v>121.24000000000001</v>
      </c>
    </row>
    <row r="14" spans="1:14" ht="14.4" customHeight="1" x14ac:dyDescent="0.3">
      <c r="A14" s="747" t="s">
        <v>565</v>
      </c>
      <c r="B14" s="748" t="s">
        <v>566</v>
      </c>
      <c r="C14" s="749" t="s">
        <v>578</v>
      </c>
      <c r="D14" s="750" t="s">
        <v>579</v>
      </c>
      <c r="E14" s="751">
        <v>50113001</v>
      </c>
      <c r="F14" s="750" t="s">
        <v>589</v>
      </c>
      <c r="G14" s="749" t="s">
        <v>595</v>
      </c>
      <c r="H14" s="749">
        <v>205583</v>
      </c>
      <c r="I14" s="749">
        <v>205583</v>
      </c>
      <c r="J14" s="749" t="s">
        <v>609</v>
      </c>
      <c r="K14" s="749" t="s">
        <v>610</v>
      </c>
      <c r="L14" s="752">
        <v>552.21</v>
      </c>
      <c r="M14" s="752">
        <v>1</v>
      </c>
      <c r="N14" s="753">
        <v>552.21</v>
      </c>
    </row>
    <row r="15" spans="1:14" ht="14.4" customHeight="1" x14ac:dyDescent="0.3">
      <c r="A15" s="747" t="s">
        <v>565</v>
      </c>
      <c r="B15" s="748" t="s">
        <v>566</v>
      </c>
      <c r="C15" s="749" t="s">
        <v>578</v>
      </c>
      <c r="D15" s="750" t="s">
        <v>579</v>
      </c>
      <c r="E15" s="751">
        <v>50113001</v>
      </c>
      <c r="F15" s="750" t="s">
        <v>589</v>
      </c>
      <c r="G15" s="749" t="s">
        <v>590</v>
      </c>
      <c r="H15" s="749">
        <v>121887</v>
      </c>
      <c r="I15" s="749">
        <v>21887</v>
      </c>
      <c r="J15" s="749" t="s">
        <v>611</v>
      </c>
      <c r="K15" s="749" t="s">
        <v>612</v>
      </c>
      <c r="L15" s="752">
        <v>45.263333333333343</v>
      </c>
      <c r="M15" s="752">
        <v>3</v>
      </c>
      <c r="N15" s="753">
        <v>135.79000000000002</v>
      </c>
    </row>
    <row r="16" spans="1:14" ht="14.4" customHeight="1" x14ac:dyDescent="0.3">
      <c r="A16" s="747" t="s">
        <v>565</v>
      </c>
      <c r="B16" s="748" t="s">
        <v>566</v>
      </c>
      <c r="C16" s="749" t="s">
        <v>578</v>
      </c>
      <c r="D16" s="750" t="s">
        <v>579</v>
      </c>
      <c r="E16" s="751">
        <v>50113001</v>
      </c>
      <c r="F16" s="750" t="s">
        <v>589</v>
      </c>
      <c r="G16" s="749" t="s">
        <v>590</v>
      </c>
      <c r="H16" s="749">
        <v>176954</v>
      </c>
      <c r="I16" s="749">
        <v>176954</v>
      </c>
      <c r="J16" s="749" t="s">
        <v>613</v>
      </c>
      <c r="K16" s="749" t="s">
        <v>614</v>
      </c>
      <c r="L16" s="752">
        <v>94.765000000000001</v>
      </c>
      <c r="M16" s="752">
        <v>6</v>
      </c>
      <c r="N16" s="753">
        <v>568.59</v>
      </c>
    </row>
    <row r="17" spans="1:14" ht="14.4" customHeight="1" x14ac:dyDescent="0.3">
      <c r="A17" s="747" t="s">
        <v>565</v>
      </c>
      <c r="B17" s="748" t="s">
        <v>566</v>
      </c>
      <c r="C17" s="749" t="s">
        <v>578</v>
      </c>
      <c r="D17" s="750" t="s">
        <v>579</v>
      </c>
      <c r="E17" s="751">
        <v>50113001</v>
      </c>
      <c r="F17" s="750" t="s">
        <v>589</v>
      </c>
      <c r="G17" s="749" t="s">
        <v>595</v>
      </c>
      <c r="H17" s="749">
        <v>127263</v>
      </c>
      <c r="I17" s="749">
        <v>127263</v>
      </c>
      <c r="J17" s="749" t="s">
        <v>615</v>
      </c>
      <c r="K17" s="749" t="s">
        <v>616</v>
      </c>
      <c r="L17" s="752">
        <v>54.009999999999991</v>
      </c>
      <c r="M17" s="752">
        <v>5</v>
      </c>
      <c r="N17" s="753">
        <v>270.04999999999995</v>
      </c>
    </row>
    <row r="18" spans="1:14" ht="14.4" customHeight="1" x14ac:dyDescent="0.3">
      <c r="A18" s="747" t="s">
        <v>565</v>
      </c>
      <c r="B18" s="748" t="s">
        <v>566</v>
      </c>
      <c r="C18" s="749" t="s">
        <v>578</v>
      </c>
      <c r="D18" s="750" t="s">
        <v>579</v>
      </c>
      <c r="E18" s="751">
        <v>50113001</v>
      </c>
      <c r="F18" s="750" t="s">
        <v>589</v>
      </c>
      <c r="G18" s="749" t="s">
        <v>595</v>
      </c>
      <c r="H18" s="749">
        <v>127272</v>
      </c>
      <c r="I18" s="749">
        <v>127272</v>
      </c>
      <c r="J18" s="749" t="s">
        <v>615</v>
      </c>
      <c r="K18" s="749" t="s">
        <v>617</v>
      </c>
      <c r="L18" s="752">
        <v>48.130000000000024</v>
      </c>
      <c r="M18" s="752">
        <v>1</v>
      </c>
      <c r="N18" s="753">
        <v>48.130000000000024</v>
      </c>
    </row>
    <row r="19" spans="1:14" ht="14.4" customHeight="1" x14ac:dyDescent="0.3">
      <c r="A19" s="747" t="s">
        <v>565</v>
      </c>
      <c r="B19" s="748" t="s">
        <v>566</v>
      </c>
      <c r="C19" s="749" t="s">
        <v>578</v>
      </c>
      <c r="D19" s="750" t="s">
        <v>579</v>
      </c>
      <c r="E19" s="751">
        <v>50113001</v>
      </c>
      <c r="F19" s="750" t="s">
        <v>589</v>
      </c>
      <c r="G19" s="749" t="s">
        <v>595</v>
      </c>
      <c r="H19" s="749">
        <v>849453</v>
      </c>
      <c r="I19" s="749">
        <v>163077</v>
      </c>
      <c r="J19" s="749" t="s">
        <v>618</v>
      </c>
      <c r="K19" s="749" t="s">
        <v>619</v>
      </c>
      <c r="L19" s="752">
        <v>15.51</v>
      </c>
      <c r="M19" s="752">
        <v>3</v>
      </c>
      <c r="N19" s="753">
        <v>46.53</v>
      </c>
    </row>
    <row r="20" spans="1:14" ht="14.4" customHeight="1" x14ac:dyDescent="0.3">
      <c r="A20" s="747" t="s">
        <v>565</v>
      </c>
      <c r="B20" s="748" t="s">
        <v>566</v>
      </c>
      <c r="C20" s="749" t="s">
        <v>578</v>
      </c>
      <c r="D20" s="750" t="s">
        <v>579</v>
      </c>
      <c r="E20" s="751">
        <v>50113001</v>
      </c>
      <c r="F20" s="750" t="s">
        <v>589</v>
      </c>
      <c r="G20" s="749" t="s">
        <v>595</v>
      </c>
      <c r="H20" s="749">
        <v>849444</v>
      </c>
      <c r="I20" s="749">
        <v>163085</v>
      </c>
      <c r="J20" s="749" t="s">
        <v>620</v>
      </c>
      <c r="K20" s="749" t="s">
        <v>621</v>
      </c>
      <c r="L20" s="752">
        <v>23.24</v>
      </c>
      <c r="M20" s="752">
        <v>1</v>
      </c>
      <c r="N20" s="753">
        <v>23.24</v>
      </c>
    </row>
    <row r="21" spans="1:14" ht="14.4" customHeight="1" x14ac:dyDescent="0.3">
      <c r="A21" s="747" t="s">
        <v>565</v>
      </c>
      <c r="B21" s="748" t="s">
        <v>566</v>
      </c>
      <c r="C21" s="749" t="s">
        <v>578</v>
      </c>
      <c r="D21" s="750" t="s">
        <v>579</v>
      </c>
      <c r="E21" s="751">
        <v>50113001</v>
      </c>
      <c r="F21" s="750" t="s">
        <v>589</v>
      </c>
      <c r="G21" s="749" t="s">
        <v>590</v>
      </c>
      <c r="H21" s="749">
        <v>187167</v>
      </c>
      <c r="I21" s="749">
        <v>87167</v>
      </c>
      <c r="J21" s="749" t="s">
        <v>622</v>
      </c>
      <c r="K21" s="749" t="s">
        <v>623</v>
      </c>
      <c r="L21" s="752">
        <v>41.529999999999994</v>
      </c>
      <c r="M21" s="752">
        <v>1</v>
      </c>
      <c r="N21" s="753">
        <v>41.529999999999994</v>
      </c>
    </row>
    <row r="22" spans="1:14" ht="14.4" customHeight="1" x14ac:dyDescent="0.3">
      <c r="A22" s="747" t="s">
        <v>565</v>
      </c>
      <c r="B22" s="748" t="s">
        <v>566</v>
      </c>
      <c r="C22" s="749" t="s">
        <v>578</v>
      </c>
      <c r="D22" s="750" t="s">
        <v>579</v>
      </c>
      <c r="E22" s="751">
        <v>50113001</v>
      </c>
      <c r="F22" s="750" t="s">
        <v>589</v>
      </c>
      <c r="G22" s="749" t="s">
        <v>595</v>
      </c>
      <c r="H22" s="749">
        <v>220426</v>
      </c>
      <c r="I22" s="749">
        <v>220426</v>
      </c>
      <c r="J22" s="749" t="s">
        <v>624</v>
      </c>
      <c r="K22" s="749" t="s">
        <v>625</v>
      </c>
      <c r="L22" s="752">
        <v>5857.2800000000007</v>
      </c>
      <c r="M22" s="752">
        <v>1</v>
      </c>
      <c r="N22" s="753">
        <v>5857.2800000000007</v>
      </c>
    </row>
    <row r="23" spans="1:14" ht="14.4" customHeight="1" x14ac:dyDescent="0.3">
      <c r="A23" s="747" t="s">
        <v>565</v>
      </c>
      <c r="B23" s="748" t="s">
        <v>566</v>
      </c>
      <c r="C23" s="749" t="s">
        <v>578</v>
      </c>
      <c r="D23" s="750" t="s">
        <v>579</v>
      </c>
      <c r="E23" s="751">
        <v>50113001</v>
      </c>
      <c r="F23" s="750" t="s">
        <v>589</v>
      </c>
      <c r="G23" s="749" t="s">
        <v>590</v>
      </c>
      <c r="H23" s="749">
        <v>235897</v>
      </c>
      <c r="I23" s="749">
        <v>235897</v>
      </c>
      <c r="J23" s="749" t="s">
        <v>626</v>
      </c>
      <c r="K23" s="749" t="s">
        <v>627</v>
      </c>
      <c r="L23" s="752">
        <v>59.9</v>
      </c>
      <c r="M23" s="752">
        <v>1</v>
      </c>
      <c r="N23" s="753">
        <v>59.9</v>
      </c>
    </row>
    <row r="24" spans="1:14" ht="14.4" customHeight="1" x14ac:dyDescent="0.3">
      <c r="A24" s="747" t="s">
        <v>565</v>
      </c>
      <c r="B24" s="748" t="s">
        <v>566</v>
      </c>
      <c r="C24" s="749" t="s">
        <v>578</v>
      </c>
      <c r="D24" s="750" t="s">
        <v>579</v>
      </c>
      <c r="E24" s="751">
        <v>50113001</v>
      </c>
      <c r="F24" s="750" t="s">
        <v>589</v>
      </c>
      <c r="G24" s="749" t="s">
        <v>590</v>
      </c>
      <c r="H24" s="749">
        <v>207931</v>
      </c>
      <c r="I24" s="749">
        <v>207931</v>
      </c>
      <c r="J24" s="749" t="s">
        <v>628</v>
      </c>
      <c r="K24" s="749" t="s">
        <v>629</v>
      </c>
      <c r="L24" s="752">
        <v>26.09</v>
      </c>
      <c r="M24" s="752">
        <v>11</v>
      </c>
      <c r="N24" s="753">
        <v>286.99</v>
      </c>
    </row>
    <row r="25" spans="1:14" ht="14.4" customHeight="1" x14ac:dyDescent="0.3">
      <c r="A25" s="747" t="s">
        <v>565</v>
      </c>
      <c r="B25" s="748" t="s">
        <v>566</v>
      </c>
      <c r="C25" s="749" t="s">
        <v>578</v>
      </c>
      <c r="D25" s="750" t="s">
        <v>579</v>
      </c>
      <c r="E25" s="751">
        <v>50113001</v>
      </c>
      <c r="F25" s="750" t="s">
        <v>589</v>
      </c>
      <c r="G25" s="749" t="s">
        <v>595</v>
      </c>
      <c r="H25" s="749">
        <v>849054</v>
      </c>
      <c r="I25" s="749">
        <v>107847</v>
      </c>
      <c r="J25" s="749" t="s">
        <v>630</v>
      </c>
      <c r="K25" s="749" t="s">
        <v>603</v>
      </c>
      <c r="L25" s="752">
        <v>98.265000000000015</v>
      </c>
      <c r="M25" s="752">
        <v>2</v>
      </c>
      <c r="N25" s="753">
        <v>196.53000000000003</v>
      </c>
    </row>
    <row r="26" spans="1:14" ht="14.4" customHeight="1" x14ac:dyDescent="0.3">
      <c r="A26" s="747" t="s">
        <v>565</v>
      </c>
      <c r="B26" s="748" t="s">
        <v>566</v>
      </c>
      <c r="C26" s="749" t="s">
        <v>578</v>
      </c>
      <c r="D26" s="750" t="s">
        <v>579</v>
      </c>
      <c r="E26" s="751">
        <v>50113001</v>
      </c>
      <c r="F26" s="750" t="s">
        <v>589</v>
      </c>
      <c r="G26" s="749" t="s">
        <v>590</v>
      </c>
      <c r="H26" s="749">
        <v>848751</v>
      </c>
      <c r="I26" s="749">
        <v>125073</v>
      </c>
      <c r="J26" s="749" t="s">
        <v>631</v>
      </c>
      <c r="K26" s="749" t="s">
        <v>632</v>
      </c>
      <c r="L26" s="752">
        <v>32.450000000000003</v>
      </c>
      <c r="M26" s="752">
        <v>1</v>
      </c>
      <c r="N26" s="753">
        <v>32.450000000000003</v>
      </c>
    </row>
    <row r="27" spans="1:14" ht="14.4" customHeight="1" x14ac:dyDescent="0.3">
      <c r="A27" s="747" t="s">
        <v>565</v>
      </c>
      <c r="B27" s="748" t="s">
        <v>566</v>
      </c>
      <c r="C27" s="749" t="s">
        <v>578</v>
      </c>
      <c r="D27" s="750" t="s">
        <v>579</v>
      </c>
      <c r="E27" s="751">
        <v>50113001</v>
      </c>
      <c r="F27" s="750" t="s">
        <v>589</v>
      </c>
      <c r="G27" s="749" t="s">
        <v>590</v>
      </c>
      <c r="H27" s="749">
        <v>110555</v>
      </c>
      <c r="I27" s="749">
        <v>10555</v>
      </c>
      <c r="J27" s="749" t="s">
        <v>633</v>
      </c>
      <c r="K27" s="749" t="s">
        <v>634</v>
      </c>
      <c r="L27" s="752">
        <v>254.98</v>
      </c>
      <c r="M27" s="752">
        <v>12</v>
      </c>
      <c r="N27" s="753">
        <v>3059.7599999999998</v>
      </c>
    </row>
    <row r="28" spans="1:14" ht="14.4" customHeight="1" x14ac:dyDescent="0.3">
      <c r="A28" s="747" t="s">
        <v>565</v>
      </c>
      <c r="B28" s="748" t="s">
        <v>566</v>
      </c>
      <c r="C28" s="749" t="s">
        <v>578</v>
      </c>
      <c r="D28" s="750" t="s">
        <v>579</v>
      </c>
      <c r="E28" s="751">
        <v>50113001</v>
      </c>
      <c r="F28" s="750" t="s">
        <v>589</v>
      </c>
      <c r="G28" s="749" t="s">
        <v>590</v>
      </c>
      <c r="H28" s="749">
        <v>230405</v>
      </c>
      <c r="I28" s="749">
        <v>230405</v>
      </c>
      <c r="J28" s="749" t="s">
        <v>635</v>
      </c>
      <c r="K28" s="749" t="s">
        <v>636</v>
      </c>
      <c r="L28" s="752">
        <v>74.110000000000014</v>
      </c>
      <c r="M28" s="752">
        <v>1</v>
      </c>
      <c r="N28" s="753">
        <v>74.110000000000014</v>
      </c>
    </row>
    <row r="29" spans="1:14" ht="14.4" customHeight="1" x14ac:dyDescent="0.3">
      <c r="A29" s="747" t="s">
        <v>565</v>
      </c>
      <c r="B29" s="748" t="s">
        <v>566</v>
      </c>
      <c r="C29" s="749" t="s">
        <v>578</v>
      </c>
      <c r="D29" s="750" t="s">
        <v>579</v>
      </c>
      <c r="E29" s="751">
        <v>50113001</v>
      </c>
      <c r="F29" s="750" t="s">
        <v>589</v>
      </c>
      <c r="G29" s="749" t="s">
        <v>590</v>
      </c>
      <c r="H29" s="749">
        <v>203803</v>
      </c>
      <c r="I29" s="749">
        <v>203803</v>
      </c>
      <c r="J29" s="749" t="s">
        <v>637</v>
      </c>
      <c r="K29" s="749" t="s">
        <v>638</v>
      </c>
      <c r="L29" s="752">
        <v>514.38</v>
      </c>
      <c r="M29" s="752">
        <v>1</v>
      </c>
      <c r="N29" s="753">
        <v>514.38</v>
      </c>
    </row>
    <row r="30" spans="1:14" ht="14.4" customHeight="1" x14ac:dyDescent="0.3">
      <c r="A30" s="747" t="s">
        <v>565</v>
      </c>
      <c r="B30" s="748" t="s">
        <v>566</v>
      </c>
      <c r="C30" s="749" t="s">
        <v>578</v>
      </c>
      <c r="D30" s="750" t="s">
        <v>579</v>
      </c>
      <c r="E30" s="751">
        <v>50113001</v>
      </c>
      <c r="F30" s="750" t="s">
        <v>589</v>
      </c>
      <c r="G30" s="749" t="s">
        <v>590</v>
      </c>
      <c r="H30" s="749">
        <v>196303</v>
      </c>
      <c r="I30" s="749">
        <v>96303</v>
      </c>
      <c r="J30" s="749" t="s">
        <v>639</v>
      </c>
      <c r="K30" s="749" t="s">
        <v>640</v>
      </c>
      <c r="L30" s="752">
        <v>55.090000000000011</v>
      </c>
      <c r="M30" s="752">
        <v>4</v>
      </c>
      <c r="N30" s="753">
        <v>220.36000000000004</v>
      </c>
    </row>
    <row r="31" spans="1:14" ht="14.4" customHeight="1" x14ac:dyDescent="0.3">
      <c r="A31" s="747" t="s">
        <v>565</v>
      </c>
      <c r="B31" s="748" t="s">
        <v>566</v>
      </c>
      <c r="C31" s="749" t="s">
        <v>578</v>
      </c>
      <c r="D31" s="750" t="s">
        <v>579</v>
      </c>
      <c r="E31" s="751">
        <v>50113001</v>
      </c>
      <c r="F31" s="750" t="s">
        <v>589</v>
      </c>
      <c r="G31" s="749" t="s">
        <v>590</v>
      </c>
      <c r="H31" s="749">
        <v>148888</v>
      </c>
      <c r="I31" s="749">
        <v>48888</v>
      </c>
      <c r="J31" s="749" t="s">
        <v>641</v>
      </c>
      <c r="K31" s="749" t="s">
        <v>642</v>
      </c>
      <c r="L31" s="752">
        <v>65.069999999999993</v>
      </c>
      <c r="M31" s="752">
        <v>5</v>
      </c>
      <c r="N31" s="753">
        <v>325.34999999999997</v>
      </c>
    </row>
    <row r="32" spans="1:14" ht="14.4" customHeight="1" x14ac:dyDescent="0.3">
      <c r="A32" s="747" t="s">
        <v>565</v>
      </c>
      <c r="B32" s="748" t="s">
        <v>566</v>
      </c>
      <c r="C32" s="749" t="s">
        <v>578</v>
      </c>
      <c r="D32" s="750" t="s">
        <v>579</v>
      </c>
      <c r="E32" s="751">
        <v>50113001</v>
      </c>
      <c r="F32" s="750" t="s">
        <v>589</v>
      </c>
      <c r="G32" s="749" t="s">
        <v>590</v>
      </c>
      <c r="H32" s="749">
        <v>192351</v>
      </c>
      <c r="I32" s="749">
        <v>92351</v>
      </c>
      <c r="J32" s="749" t="s">
        <v>643</v>
      </c>
      <c r="K32" s="749" t="s">
        <v>644</v>
      </c>
      <c r="L32" s="752">
        <v>86.22</v>
      </c>
      <c r="M32" s="752">
        <v>21</v>
      </c>
      <c r="N32" s="753">
        <v>1810.62</v>
      </c>
    </row>
    <row r="33" spans="1:14" ht="14.4" customHeight="1" x14ac:dyDescent="0.3">
      <c r="A33" s="747" t="s">
        <v>565</v>
      </c>
      <c r="B33" s="748" t="s">
        <v>566</v>
      </c>
      <c r="C33" s="749" t="s">
        <v>578</v>
      </c>
      <c r="D33" s="750" t="s">
        <v>579</v>
      </c>
      <c r="E33" s="751">
        <v>50113001</v>
      </c>
      <c r="F33" s="750" t="s">
        <v>589</v>
      </c>
      <c r="G33" s="749" t="s">
        <v>590</v>
      </c>
      <c r="H33" s="749">
        <v>132992</v>
      </c>
      <c r="I33" s="749">
        <v>32992</v>
      </c>
      <c r="J33" s="749" t="s">
        <v>645</v>
      </c>
      <c r="K33" s="749" t="s">
        <v>646</v>
      </c>
      <c r="L33" s="752">
        <v>108.39</v>
      </c>
      <c r="M33" s="752">
        <v>1</v>
      </c>
      <c r="N33" s="753">
        <v>108.39</v>
      </c>
    </row>
    <row r="34" spans="1:14" ht="14.4" customHeight="1" x14ac:dyDescent="0.3">
      <c r="A34" s="747" t="s">
        <v>565</v>
      </c>
      <c r="B34" s="748" t="s">
        <v>566</v>
      </c>
      <c r="C34" s="749" t="s">
        <v>578</v>
      </c>
      <c r="D34" s="750" t="s">
        <v>579</v>
      </c>
      <c r="E34" s="751">
        <v>50113001</v>
      </c>
      <c r="F34" s="750" t="s">
        <v>589</v>
      </c>
      <c r="G34" s="749" t="s">
        <v>590</v>
      </c>
      <c r="H34" s="749">
        <v>112892</v>
      </c>
      <c r="I34" s="749">
        <v>12892</v>
      </c>
      <c r="J34" s="749" t="s">
        <v>647</v>
      </c>
      <c r="K34" s="749" t="s">
        <v>648</v>
      </c>
      <c r="L34" s="752">
        <v>104.35</v>
      </c>
      <c r="M34" s="752">
        <v>4</v>
      </c>
      <c r="N34" s="753">
        <v>417.4</v>
      </c>
    </row>
    <row r="35" spans="1:14" ht="14.4" customHeight="1" x14ac:dyDescent="0.3">
      <c r="A35" s="747" t="s">
        <v>565</v>
      </c>
      <c r="B35" s="748" t="s">
        <v>566</v>
      </c>
      <c r="C35" s="749" t="s">
        <v>578</v>
      </c>
      <c r="D35" s="750" t="s">
        <v>579</v>
      </c>
      <c r="E35" s="751">
        <v>50113001</v>
      </c>
      <c r="F35" s="750" t="s">
        <v>589</v>
      </c>
      <c r="G35" s="749" t="s">
        <v>590</v>
      </c>
      <c r="H35" s="749">
        <v>140275</v>
      </c>
      <c r="I35" s="749">
        <v>40275</v>
      </c>
      <c r="J35" s="749" t="s">
        <v>649</v>
      </c>
      <c r="K35" s="749" t="s">
        <v>650</v>
      </c>
      <c r="L35" s="752">
        <v>149.41</v>
      </c>
      <c r="M35" s="752">
        <v>1</v>
      </c>
      <c r="N35" s="753">
        <v>149.41</v>
      </c>
    </row>
    <row r="36" spans="1:14" ht="14.4" customHeight="1" x14ac:dyDescent="0.3">
      <c r="A36" s="747" t="s">
        <v>565</v>
      </c>
      <c r="B36" s="748" t="s">
        <v>566</v>
      </c>
      <c r="C36" s="749" t="s">
        <v>578</v>
      </c>
      <c r="D36" s="750" t="s">
        <v>579</v>
      </c>
      <c r="E36" s="751">
        <v>50113001</v>
      </c>
      <c r="F36" s="750" t="s">
        <v>589</v>
      </c>
      <c r="G36" s="749" t="s">
        <v>590</v>
      </c>
      <c r="H36" s="749">
        <v>140274</v>
      </c>
      <c r="I36" s="749">
        <v>40274</v>
      </c>
      <c r="J36" s="749" t="s">
        <v>649</v>
      </c>
      <c r="K36" s="749" t="s">
        <v>651</v>
      </c>
      <c r="L36" s="752">
        <v>87.570000000000007</v>
      </c>
      <c r="M36" s="752">
        <v>1</v>
      </c>
      <c r="N36" s="753">
        <v>87.570000000000007</v>
      </c>
    </row>
    <row r="37" spans="1:14" ht="14.4" customHeight="1" x14ac:dyDescent="0.3">
      <c r="A37" s="747" t="s">
        <v>565</v>
      </c>
      <c r="B37" s="748" t="s">
        <v>566</v>
      </c>
      <c r="C37" s="749" t="s">
        <v>578</v>
      </c>
      <c r="D37" s="750" t="s">
        <v>579</v>
      </c>
      <c r="E37" s="751">
        <v>50113001</v>
      </c>
      <c r="F37" s="750" t="s">
        <v>589</v>
      </c>
      <c r="G37" s="749" t="s">
        <v>590</v>
      </c>
      <c r="H37" s="749">
        <v>117166</v>
      </c>
      <c r="I37" s="749">
        <v>17166</v>
      </c>
      <c r="J37" s="749" t="s">
        <v>652</v>
      </c>
      <c r="K37" s="749" t="s">
        <v>653</v>
      </c>
      <c r="L37" s="752">
        <v>81.04000000000002</v>
      </c>
      <c r="M37" s="752">
        <v>2</v>
      </c>
      <c r="N37" s="753">
        <v>162.08000000000004</v>
      </c>
    </row>
    <row r="38" spans="1:14" ht="14.4" customHeight="1" x14ac:dyDescent="0.3">
      <c r="A38" s="747" t="s">
        <v>565</v>
      </c>
      <c r="B38" s="748" t="s">
        <v>566</v>
      </c>
      <c r="C38" s="749" t="s">
        <v>578</v>
      </c>
      <c r="D38" s="750" t="s">
        <v>579</v>
      </c>
      <c r="E38" s="751">
        <v>50113001</v>
      </c>
      <c r="F38" s="750" t="s">
        <v>589</v>
      </c>
      <c r="G38" s="749" t="s">
        <v>590</v>
      </c>
      <c r="H38" s="749">
        <v>176496</v>
      </c>
      <c r="I38" s="749">
        <v>76496</v>
      </c>
      <c r="J38" s="749" t="s">
        <v>654</v>
      </c>
      <c r="K38" s="749" t="s">
        <v>655</v>
      </c>
      <c r="L38" s="752">
        <v>125.43</v>
      </c>
      <c r="M38" s="752">
        <v>18</v>
      </c>
      <c r="N38" s="753">
        <v>2257.7400000000002</v>
      </c>
    </row>
    <row r="39" spans="1:14" ht="14.4" customHeight="1" x14ac:dyDescent="0.3">
      <c r="A39" s="747" t="s">
        <v>565</v>
      </c>
      <c r="B39" s="748" t="s">
        <v>566</v>
      </c>
      <c r="C39" s="749" t="s">
        <v>578</v>
      </c>
      <c r="D39" s="750" t="s">
        <v>579</v>
      </c>
      <c r="E39" s="751">
        <v>50113001</v>
      </c>
      <c r="F39" s="750" t="s">
        <v>589</v>
      </c>
      <c r="G39" s="749" t="s">
        <v>590</v>
      </c>
      <c r="H39" s="749">
        <v>102679</v>
      </c>
      <c r="I39" s="749">
        <v>2679</v>
      </c>
      <c r="J39" s="749" t="s">
        <v>656</v>
      </c>
      <c r="K39" s="749" t="s">
        <v>657</v>
      </c>
      <c r="L39" s="752">
        <v>164.48</v>
      </c>
      <c r="M39" s="752">
        <v>6</v>
      </c>
      <c r="N39" s="753">
        <v>986.88</v>
      </c>
    </row>
    <row r="40" spans="1:14" ht="14.4" customHeight="1" x14ac:dyDescent="0.3">
      <c r="A40" s="747" t="s">
        <v>565</v>
      </c>
      <c r="B40" s="748" t="s">
        <v>566</v>
      </c>
      <c r="C40" s="749" t="s">
        <v>578</v>
      </c>
      <c r="D40" s="750" t="s">
        <v>579</v>
      </c>
      <c r="E40" s="751">
        <v>50113001</v>
      </c>
      <c r="F40" s="750" t="s">
        <v>589</v>
      </c>
      <c r="G40" s="749" t="s">
        <v>590</v>
      </c>
      <c r="H40" s="749">
        <v>203323</v>
      </c>
      <c r="I40" s="749">
        <v>203323</v>
      </c>
      <c r="J40" s="749" t="s">
        <v>658</v>
      </c>
      <c r="K40" s="749" t="s">
        <v>659</v>
      </c>
      <c r="L40" s="752">
        <v>251.87999999999997</v>
      </c>
      <c r="M40" s="752">
        <v>1</v>
      </c>
      <c r="N40" s="753">
        <v>251.87999999999997</v>
      </c>
    </row>
    <row r="41" spans="1:14" ht="14.4" customHeight="1" x14ac:dyDescent="0.3">
      <c r="A41" s="747" t="s">
        <v>565</v>
      </c>
      <c r="B41" s="748" t="s">
        <v>566</v>
      </c>
      <c r="C41" s="749" t="s">
        <v>578</v>
      </c>
      <c r="D41" s="750" t="s">
        <v>579</v>
      </c>
      <c r="E41" s="751">
        <v>50113001</v>
      </c>
      <c r="F41" s="750" t="s">
        <v>589</v>
      </c>
      <c r="G41" s="749" t="s">
        <v>567</v>
      </c>
      <c r="H41" s="749">
        <v>225589</v>
      </c>
      <c r="I41" s="749">
        <v>225589</v>
      </c>
      <c r="J41" s="749" t="s">
        <v>660</v>
      </c>
      <c r="K41" s="749" t="s">
        <v>661</v>
      </c>
      <c r="L41" s="752">
        <v>77.290000000000006</v>
      </c>
      <c r="M41" s="752">
        <v>3</v>
      </c>
      <c r="N41" s="753">
        <v>231.87</v>
      </c>
    </row>
    <row r="42" spans="1:14" ht="14.4" customHeight="1" x14ac:dyDescent="0.3">
      <c r="A42" s="747" t="s">
        <v>565</v>
      </c>
      <c r="B42" s="748" t="s">
        <v>566</v>
      </c>
      <c r="C42" s="749" t="s">
        <v>578</v>
      </c>
      <c r="D42" s="750" t="s">
        <v>579</v>
      </c>
      <c r="E42" s="751">
        <v>50113001</v>
      </c>
      <c r="F42" s="750" t="s">
        <v>589</v>
      </c>
      <c r="G42" s="749" t="s">
        <v>567</v>
      </c>
      <c r="H42" s="749">
        <v>848562</v>
      </c>
      <c r="I42" s="749">
        <v>126618</v>
      </c>
      <c r="J42" s="749" t="s">
        <v>662</v>
      </c>
      <c r="K42" s="749" t="s">
        <v>663</v>
      </c>
      <c r="L42" s="752">
        <v>77.290000000000006</v>
      </c>
      <c r="M42" s="752">
        <v>2</v>
      </c>
      <c r="N42" s="753">
        <v>154.58000000000001</v>
      </c>
    </row>
    <row r="43" spans="1:14" ht="14.4" customHeight="1" x14ac:dyDescent="0.3">
      <c r="A43" s="747" t="s">
        <v>565</v>
      </c>
      <c r="B43" s="748" t="s">
        <v>566</v>
      </c>
      <c r="C43" s="749" t="s">
        <v>578</v>
      </c>
      <c r="D43" s="750" t="s">
        <v>579</v>
      </c>
      <c r="E43" s="751">
        <v>50113001</v>
      </c>
      <c r="F43" s="750" t="s">
        <v>589</v>
      </c>
      <c r="G43" s="749" t="s">
        <v>595</v>
      </c>
      <c r="H43" s="749">
        <v>146981</v>
      </c>
      <c r="I43" s="749">
        <v>46981</v>
      </c>
      <c r="J43" s="749" t="s">
        <v>664</v>
      </c>
      <c r="K43" s="749" t="s">
        <v>665</v>
      </c>
      <c r="L43" s="752">
        <v>97.479999999999976</v>
      </c>
      <c r="M43" s="752">
        <v>2</v>
      </c>
      <c r="N43" s="753">
        <v>194.95999999999995</v>
      </c>
    </row>
    <row r="44" spans="1:14" ht="14.4" customHeight="1" x14ac:dyDescent="0.3">
      <c r="A44" s="747" t="s">
        <v>565</v>
      </c>
      <c r="B44" s="748" t="s">
        <v>566</v>
      </c>
      <c r="C44" s="749" t="s">
        <v>578</v>
      </c>
      <c r="D44" s="750" t="s">
        <v>579</v>
      </c>
      <c r="E44" s="751">
        <v>50113001</v>
      </c>
      <c r="F44" s="750" t="s">
        <v>589</v>
      </c>
      <c r="G44" s="749" t="s">
        <v>590</v>
      </c>
      <c r="H44" s="749">
        <v>231688</v>
      </c>
      <c r="I44" s="749">
        <v>231688</v>
      </c>
      <c r="J44" s="749" t="s">
        <v>664</v>
      </c>
      <c r="K44" s="749" t="s">
        <v>665</v>
      </c>
      <c r="L44" s="752">
        <v>97.489999999999981</v>
      </c>
      <c r="M44" s="752">
        <v>5</v>
      </c>
      <c r="N44" s="753">
        <v>487.44999999999993</v>
      </c>
    </row>
    <row r="45" spans="1:14" ht="14.4" customHeight="1" x14ac:dyDescent="0.3">
      <c r="A45" s="747" t="s">
        <v>565</v>
      </c>
      <c r="B45" s="748" t="s">
        <v>566</v>
      </c>
      <c r="C45" s="749" t="s">
        <v>578</v>
      </c>
      <c r="D45" s="750" t="s">
        <v>579</v>
      </c>
      <c r="E45" s="751">
        <v>50113001</v>
      </c>
      <c r="F45" s="750" t="s">
        <v>589</v>
      </c>
      <c r="G45" s="749" t="s">
        <v>595</v>
      </c>
      <c r="H45" s="749">
        <v>146980</v>
      </c>
      <c r="I45" s="749">
        <v>46980</v>
      </c>
      <c r="J45" s="749" t="s">
        <v>664</v>
      </c>
      <c r="K45" s="749" t="s">
        <v>666</v>
      </c>
      <c r="L45" s="752">
        <v>204.89000000000004</v>
      </c>
      <c r="M45" s="752">
        <v>1</v>
      </c>
      <c r="N45" s="753">
        <v>204.89000000000004</v>
      </c>
    </row>
    <row r="46" spans="1:14" ht="14.4" customHeight="1" x14ac:dyDescent="0.3">
      <c r="A46" s="747" t="s">
        <v>565</v>
      </c>
      <c r="B46" s="748" t="s">
        <v>566</v>
      </c>
      <c r="C46" s="749" t="s">
        <v>578</v>
      </c>
      <c r="D46" s="750" t="s">
        <v>579</v>
      </c>
      <c r="E46" s="751">
        <v>50113001</v>
      </c>
      <c r="F46" s="750" t="s">
        <v>589</v>
      </c>
      <c r="G46" s="749" t="s">
        <v>595</v>
      </c>
      <c r="H46" s="749">
        <v>132225</v>
      </c>
      <c r="I46" s="749">
        <v>32225</v>
      </c>
      <c r="J46" s="749" t="s">
        <v>667</v>
      </c>
      <c r="K46" s="749" t="s">
        <v>668</v>
      </c>
      <c r="L46" s="752">
        <v>72.329999999999984</v>
      </c>
      <c r="M46" s="752">
        <v>4</v>
      </c>
      <c r="N46" s="753">
        <v>289.31999999999994</v>
      </c>
    </row>
    <row r="47" spans="1:14" ht="14.4" customHeight="1" x14ac:dyDescent="0.3">
      <c r="A47" s="747" t="s">
        <v>565</v>
      </c>
      <c r="B47" s="748" t="s">
        <v>566</v>
      </c>
      <c r="C47" s="749" t="s">
        <v>578</v>
      </c>
      <c r="D47" s="750" t="s">
        <v>579</v>
      </c>
      <c r="E47" s="751">
        <v>50113001</v>
      </c>
      <c r="F47" s="750" t="s">
        <v>589</v>
      </c>
      <c r="G47" s="749" t="s">
        <v>590</v>
      </c>
      <c r="H47" s="749">
        <v>231702</v>
      </c>
      <c r="I47" s="749">
        <v>231702</v>
      </c>
      <c r="J47" s="749" t="s">
        <v>667</v>
      </c>
      <c r="K47" s="749" t="s">
        <v>669</v>
      </c>
      <c r="L47" s="752">
        <v>252.04</v>
      </c>
      <c r="M47" s="752">
        <v>1</v>
      </c>
      <c r="N47" s="753">
        <v>252.04</v>
      </c>
    </row>
    <row r="48" spans="1:14" ht="14.4" customHeight="1" x14ac:dyDescent="0.3">
      <c r="A48" s="747" t="s">
        <v>565</v>
      </c>
      <c r="B48" s="748" t="s">
        <v>566</v>
      </c>
      <c r="C48" s="749" t="s">
        <v>578</v>
      </c>
      <c r="D48" s="750" t="s">
        <v>579</v>
      </c>
      <c r="E48" s="751">
        <v>50113001</v>
      </c>
      <c r="F48" s="750" t="s">
        <v>589</v>
      </c>
      <c r="G48" s="749" t="s">
        <v>590</v>
      </c>
      <c r="H48" s="749">
        <v>231696</v>
      </c>
      <c r="I48" s="749">
        <v>231696</v>
      </c>
      <c r="J48" s="749" t="s">
        <v>667</v>
      </c>
      <c r="K48" s="749" t="s">
        <v>670</v>
      </c>
      <c r="L48" s="752">
        <v>207.43999999999994</v>
      </c>
      <c r="M48" s="752">
        <v>3</v>
      </c>
      <c r="N48" s="753">
        <v>622.31999999999982</v>
      </c>
    </row>
    <row r="49" spans="1:14" ht="14.4" customHeight="1" x14ac:dyDescent="0.3">
      <c r="A49" s="747" t="s">
        <v>565</v>
      </c>
      <c r="B49" s="748" t="s">
        <v>566</v>
      </c>
      <c r="C49" s="749" t="s">
        <v>578</v>
      </c>
      <c r="D49" s="750" t="s">
        <v>579</v>
      </c>
      <c r="E49" s="751">
        <v>50113001</v>
      </c>
      <c r="F49" s="750" t="s">
        <v>589</v>
      </c>
      <c r="G49" s="749" t="s">
        <v>590</v>
      </c>
      <c r="H49" s="749">
        <v>231701</v>
      </c>
      <c r="I49" s="749">
        <v>231701</v>
      </c>
      <c r="J49" s="749" t="s">
        <v>667</v>
      </c>
      <c r="K49" s="749" t="s">
        <v>671</v>
      </c>
      <c r="L49" s="752">
        <v>93.86</v>
      </c>
      <c r="M49" s="752">
        <v>3</v>
      </c>
      <c r="N49" s="753">
        <v>281.58</v>
      </c>
    </row>
    <row r="50" spans="1:14" ht="14.4" customHeight="1" x14ac:dyDescent="0.3">
      <c r="A50" s="747" t="s">
        <v>565</v>
      </c>
      <c r="B50" s="748" t="s">
        <v>566</v>
      </c>
      <c r="C50" s="749" t="s">
        <v>578</v>
      </c>
      <c r="D50" s="750" t="s">
        <v>579</v>
      </c>
      <c r="E50" s="751">
        <v>50113001</v>
      </c>
      <c r="F50" s="750" t="s">
        <v>589</v>
      </c>
      <c r="G50" s="749" t="s">
        <v>590</v>
      </c>
      <c r="H50" s="749">
        <v>231691</v>
      </c>
      <c r="I50" s="749">
        <v>231691</v>
      </c>
      <c r="J50" s="749" t="s">
        <v>672</v>
      </c>
      <c r="K50" s="749" t="s">
        <v>673</v>
      </c>
      <c r="L50" s="752">
        <v>101.73</v>
      </c>
      <c r="M50" s="752">
        <v>3</v>
      </c>
      <c r="N50" s="753">
        <v>305.19</v>
      </c>
    </row>
    <row r="51" spans="1:14" ht="14.4" customHeight="1" x14ac:dyDescent="0.3">
      <c r="A51" s="747" t="s">
        <v>565</v>
      </c>
      <c r="B51" s="748" t="s">
        <v>566</v>
      </c>
      <c r="C51" s="749" t="s">
        <v>578</v>
      </c>
      <c r="D51" s="750" t="s">
        <v>579</v>
      </c>
      <c r="E51" s="751">
        <v>50113001</v>
      </c>
      <c r="F51" s="750" t="s">
        <v>589</v>
      </c>
      <c r="G51" s="749" t="s">
        <v>595</v>
      </c>
      <c r="H51" s="749">
        <v>229646</v>
      </c>
      <c r="I51" s="749">
        <v>229646</v>
      </c>
      <c r="J51" s="749" t="s">
        <v>674</v>
      </c>
      <c r="K51" s="749" t="s">
        <v>663</v>
      </c>
      <c r="L51" s="752">
        <v>77.190000000000012</v>
      </c>
      <c r="M51" s="752">
        <v>3</v>
      </c>
      <c r="N51" s="753">
        <v>231.57000000000002</v>
      </c>
    </row>
    <row r="52" spans="1:14" ht="14.4" customHeight="1" x14ac:dyDescent="0.3">
      <c r="A52" s="747" t="s">
        <v>565</v>
      </c>
      <c r="B52" s="748" t="s">
        <v>566</v>
      </c>
      <c r="C52" s="749" t="s">
        <v>578</v>
      </c>
      <c r="D52" s="750" t="s">
        <v>579</v>
      </c>
      <c r="E52" s="751">
        <v>50113001</v>
      </c>
      <c r="F52" s="750" t="s">
        <v>589</v>
      </c>
      <c r="G52" s="749" t="s">
        <v>590</v>
      </c>
      <c r="H52" s="749">
        <v>191729</v>
      </c>
      <c r="I52" s="749">
        <v>191729</v>
      </c>
      <c r="J52" s="749" t="s">
        <v>675</v>
      </c>
      <c r="K52" s="749" t="s">
        <v>676</v>
      </c>
      <c r="L52" s="752">
        <v>91.839999999999989</v>
      </c>
      <c r="M52" s="752">
        <v>1</v>
      </c>
      <c r="N52" s="753">
        <v>91.839999999999989</v>
      </c>
    </row>
    <row r="53" spans="1:14" ht="14.4" customHeight="1" x14ac:dyDescent="0.3">
      <c r="A53" s="747" t="s">
        <v>565</v>
      </c>
      <c r="B53" s="748" t="s">
        <v>566</v>
      </c>
      <c r="C53" s="749" t="s">
        <v>578</v>
      </c>
      <c r="D53" s="750" t="s">
        <v>579</v>
      </c>
      <c r="E53" s="751">
        <v>50113001</v>
      </c>
      <c r="F53" s="750" t="s">
        <v>589</v>
      </c>
      <c r="G53" s="749" t="s">
        <v>590</v>
      </c>
      <c r="H53" s="749">
        <v>993603</v>
      </c>
      <c r="I53" s="749">
        <v>0</v>
      </c>
      <c r="J53" s="749" t="s">
        <v>677</v>
      </c>
      <c r="K53" s="749" t="s">
        <v>567</v>
      </c>
      <c r="L53" s="752">
        <v>178.36749900880255</v>
      </c>
      <c r="M53" s="752">
        <v>40</v>
      </c>
      <c r="N53" s="753">
        <v>7134.6999603521026</v>
      </c>
    </row>
    <row r="54" spans="1:14" ht="14.4" customHeight="1" x14ac:dyDescent="0.3">
      <c r="A54" s="747" t="s">
        <v>565</v>
      </c>
      <c r="B54" s="748" t="s">
        <v>566</v>
      </c>
      <c r="C54" s="749" t="s">
        <v>578</v>
      </c>
      <c r="D54" s="750" t="s">
        <v>579</v>
      </c>
      <c r="E54" s="751">
        <v>50113001</v>
      </c>
      <c r="F54" s="750" t="s">
        <v>589</v>
      </c>
      <c r="G54" s="749" t="s">
        <v>590</v>
      </c>
      <c r="H54" s="749">
        <v>196620</v>
      </c>
      <c r="I54" s="749">
        <v>96620</v>
      </c>
      <c r="J54" s="749" t="s">
        <v>678</v>
      </c>
      <c r="K54" s="749" t="s">
        <v>679</v>
      </c>
      <c r="L54" s="752">
        <v>186.02</v>
      </c>
      <c r="M54" s="752">
        <v>1</v>
      </c>
      <c r="N54" s="753">
        <v>186.02</v>
      </c>
    </row>
    <row r="55" spans="1:14" ht="14.4" customHeight="1" x14ac:dyDescent="0.3">
      <c r="A55" s="747" t="s">
        <v>565</v>
      </c>
      <c r="B55" s="748" t="s">
        <v>566</v>
      </c>
      <c r="C55" s="749" t="s">
        <v>578</v>
      </c>
      <c r="D55" s="750" t="s">
        <v>579</v>
      </c>
      <c r="E55" s="751">
        <v>50113001</v>
      </c>
      <c r="F55" s="750" t="s">
        <v>589</v>
      </c>
      <c r="G55" s="749" t="s">
        <v>590</v>
      </c>
      <c r="H55" s="749">
        <v>203954</v>
      </c>
      <c r="I55" s="749">
        <v>203954</v>
      </c>
      <c r="J55" s="749" t="s">
        <v>680</v>
      </c>
      <c r="K55" s="749" t="s">
        <v>681</v>
      </c>
      <c r="L55" s="752">
        <v>92.399999999999991</v>
      </c>
      <c r="M55" s="752">
        <v>20</v>
      </c>
      <c r="N55" s="753">
        <v>1847.9999999999998</v>
      </c>
    </row>
    <row r="56" spans="1:14" ht="14.4" customHeight="1" x14ac:dyDescent="0.3">
      <c r="A56" s="747" t="s">
        <v>565</v>
      </c>
      <c r="B56" s="748" t="s">
        <v>566</v>
      </c>
      <c r="C56" s="749" t="s">
        <v>578</v>
      </c>
      <c r="D56" s="750" t="s">
        <v>579</v>
      </c>
      <c r="E56" s="751">
        <v>50113001</v>
      </c>
      <c r="F56" s="750" t="s">
        <v>589</v>
      </c>
      <c r="G56" s="749" t="s">
        <v>595</v>
      </c>
      <c r="H56" s="749">
        <v>158716</v>
      </c>
      <c r="I56" s="749">
        <v>158716</v>
      </c>
      <c r="J56" s="749" t="s">
        <v>682</v>
      </c>
      <c r="K56" s="749" t="s">
        <v>683</v>
      </c>
      <c r="L56" s="752">
        <v>174.44999999999996</v>
      </c>
      <c r="M56" s="752">
        <v>2</v>
      </c>
      <c r="N56" s="753">
        <v>348.89999999999992</v>
      </c>
    </row>
    <row r="57" spans="1:14" ht="14.4" customHeight="1" x14ac:dyDescent="0.3">
      <c r="A57" s="747" t="s">
        <v>565</v>
      </c>
      <c r="B57" s="748" t="s">
        <v>566</v>
      </c>
      <c r="C57" s="749" t="s">
        <v>578</v>
      </c>
      <c r="D57" s="750" t="s">
        <v>579</v>
      </c>
      <c r="E57" s="751">
        <v>50113001</v>
      </c>
      <c r="F57" s="750" t="s">
        <v>589</v>
      </c>
      <c r="G57" s="749" t="s">
        <v>595</v>
      </c>
      <c r="H57" s="749">
        <v>158673</v>
      </c>
      <c r="I57" s="749">
        <v>158673</v>
      </c>
      <c r="J57" s="749" t="s">
        <v>684</v>
      </c>
      <c r="K57" s="749" t="s">
        <v>685</v>
      </c>
      <c r="L57" s="752">
        <v>26.421250000000001</v>
      </c>
      <c r="M57" s="752">
        <v>16</v>
      </c>
      <c r="N57" s="753">
        <v>422.74</v>
      </c>
    </row>
    <row r="58" spans="1:14" ht="14.4" customHeight="1" x14ac:dyDescent="0.3">
      <c r="A58" s="747" t="s">
        <v>565</v>
      </c>
      <c r="B58" s="748" t="s">
        <v>566</v>
      </c>
      <c r="C58" s="749" t="s">
        <v>578</v>
      </c>
      <c r="D58" s="750" t="s">
        <v>579</v>
      </c>
      <c r="E58" s="751">
        <v>50113001</v>
      </c>
      <c r="F58" s="750" t="s">
        <v>589</v>
      </c>
      <c r="G58" s="749" t="s">
        <v>595</v>
      </c>
      <c r="H58" s="749">
        <v>158692</v>
      </c>
      <c r="I58" s="749">
        <v>158692</v>
      </c>
      <c r="J58" s="749" t="s">
        <v>686</v>
      </c>
      <c r="K58" s="749" t="s">
        <v>687</v>
      </c>
      <c r="L58" s="752">
        <v>26.141249999999999</v>
      </c>
      <c r="M58" s="752">
        <v>8</v>
      </c>
      <c r="N58" s="753">
        <v>209.13</v>
      </c>
    </row>
    <row r="59" spans="1:14" ht="14.4" customHeight="1" x14ac:dyDescent="0.3">
      <c r="A59" s="747" t="s">
        <v>565</v>
      </c>
      <c r="B59" s="748" t="s">
        <v>566</v>
      </c>
      <c r="C59" s="749" t="s">
        <v>578</v>
      </c>
      <c r="D59" s="750" t="s">
        <v>579</v>
      </c>
      <c r="E59" s="751">
        <v>50113001</v>
      </c>
      <c r="F59" s="750" t="s">
        <v>589</v>
      </c>
      <c r="G59" s="749" t="s">
        <v>590</v>
      </c>
      <c r="H59" s="749">
        <v>207938</v>
      </c>
      <c r="I59" s="749">
        <v>207938</v>
      </c>
      <c r="J59" s="749" t="s">
        <v>688</v>
      </c>
      <c r="K59" s="749" t="s">
        <v>689</v>
      </c>
      <c r="L59" s="752">
        <v>150.22666666666669</v>
      </c>
      <c r="M59" s="752">
        <v>3</v>
      </c>
      <c r="N59" s="753">
        <v>450.68000000000006</v>
      </c>
    </row>
    <row r="60" spans="1:14" ht="14.4" customHeight="1" x14ac:dyDescent="0.3">
      <c r="A60" s="747" t="s">
        <v>565</v>
      </c>
      <c r="B60" s="748" t="s">
        <v>566</v>
      </c>
      <c r="C60" s="749" t="s">
        <v>578</v>
      </c>
      <c r="D60" s="750" t="s">
        <v>579</v>
      </c>
      <c r="E60" s="751">
        <v>50113001</v>
      </c>
      <c r="F60" s="750" t="s">
        <v>589</v>
      </c>
      <c r="G60" s="749" t="s">
        <v>590</v>
      </c>
      <c r="H60" s="749">
        <v>850607</v>
      </c>
      <c r="I60" s="749">
        <v>0</v>
      </c>
      <c r="J60" s="749" t="s">
        <v>690</v>
      </c>
      <c r="K60" s="749" t="s">
        <v>567</v>
      </c>
      <c r="L60" s="752">
        <v>75.95999999999998</v>
      </c>
      <c r="M60" s="752">
        <v>2</v>
      </c>
      <c r="N60" s="753">
        <v>151.91999999999996</v>
      </c>
    </row>
    <row r="61" spans="1:14" ht="14.4" customHeight="1" x14ac:dyDescent="0.3">
      <c r="A61" s="747" t="s">
        <v>565</v>
      </c>
      <c r="B61" s="748" t="s">
        <v>566</v>
      </c>
      <c r="C61" s="749" t="s">
        <v>578</v>
      </c>
      <c r="D61" s="750" t="s">
        <v>579</v>
      </c>
      <c r="E61" s="751">
        <v>50113001</v>
      </c>
      <c r="F61" s="750" t="s">
        <v>589</v>
      </c>
      <c r="G61" s="749" t="s">
        <v>590</v>
      </c>
      <c r="H61" s="749">
        <v>185300</v>
      </c>
      <c r="I61" s="749">
        <v>185300</v>
      </c>
      <c r="J61" s="749" t="s">
        <v>691</v>
      </c>
      <c r="K61" s="749" t="s">
        <v>692</v>
      </c>
      <c r="L61" s="752">
        <v>763.04</v>
      </c>
      <c r="M61" s="752">
        <v>1</v>
      </c>
      <c r="N61" s="753">
        <v>763.04</v>
      </c>
    </row>
    <row r="62" spans="1:14" ht="14.4" customHeight="1" x14ac:dyDescent="0.3">
      <c r="A62" s="747" t="s">
        <v>565</v>
      </c>
      <c r="B62" s="748" t="s">
        <v>566</v>
      </c>
      <c r="C62" s="749" t="s">
        <v>578</v>
      </c>
      <c r="D62" s="750" t="s">
        <v>579</v>
      </c>
      <c r="E62" s="751">
        <v>50113001</v>
      </c>
      <c r="F62" s="750" t="s">
        <v>589</v>
      </c>
      <c r="G62" s="749" t="s">
        <v>590</v>
      </c>
      <c r="H62" s="749">
        <v>194726</v>
      </c>
      <c r="I62" s="749">
        <v>194726</v>
      </c>
      <c r="J62" s="749" t="s">
        <v>693</v>
      </c>
      <c r="K62" s="749" t="s">
        <v>694</v>
      </c>
      <c r="L62" s="752">
        <v>840.86000000000024</v>
      </c>
      <c r="M62" s="752">
        <v>1</v>
      </c>
      <c r="N62" s="753">
        <v>840.86000000000024</v>
      </c>
    </row>
    <row r="63" spans="1:14" ht="14.4" customHeight="1" x14ac:dyDescent="0.3">
      <c r="A63" s="747" t="s">
        <v>565</v>
      </c>
      <c r="B63" s="748" t="s">
        <v>566</v>
      </c>
      <c r="C63" s="749" t="s">
        <v>578</v>
      </c>
      <c r="D63" s="750" t="s">
        <v>579</v>
      </c>
      <c r="E63" s="751">
        <v>50113001</v>
      </c>
      <c r="F63" s="750" t="s">
        <v>589</v>
      </c>
      <c r="G63" s="749" t="s">
        <v>590</v>
      </c>
      <c r="H63" s="749">
        <v>215582</v>
      </c>
      <c r="I63" s="749">
        <v>215582</v>
      </c>
      <c r="J63" s="749" t="s">
        <v>695</v>
      </c>
      <c r="K63" s="749" t="s">
        <v>696</v>
      </c>
      <c r="L63" s="752">
        <v>35.5</v>
      </c>
      <c r="M63" s="752">
        <v>1</v>
      </c>
      <c r="N63" s="753">
        <v>35.5</v>
      </c>
    </row>
    <row r="64" spans="1:14" ht="14.4" customHeight="1" x14ac:dyDescent="0.3">
      <c r="A64" s="747" t="s">
        <v>565</v>
      </c>
      <c r="B64" s="748" t="s">
        <v>566</v>
      </c>
      <c r="C64" s="749" t="s">
        <v>578</v>
      </c>
      <c r="D64" s="750" t="s">
        <v>579</v>
      </c>
      <c r="E64" s="751">
        <v>50113001</v>
      </c>
      <c r="F64" s="750" t="s">
        <v>589</v>
      </c>
      <c r="G64" s="749" t="s">
        <v>590</v>
      </c>
      <c r="H64" s="749">
        <v>199466</v>
      </c>
      <c r="I64" s="749">
        <v>199466</v>
      </c>
      <c r="J64" s="749" t="s">
        <v>697</v>
      </c>
      <c r="K64" s="749" t="s">
        <v>698</v>
      </c>
      <c r="L64" s="752">
        <v>112.51500000000003</v>
      </c>
      <c r="M64" s="752">
        <v>8</v>
      </c>
      <c r="N64" s="753">
        <v>900.12000000000023</v>
      </c>
    </row>
    <row r="65" spans="1:14" ht="14.4" customHeight="1" x14ac:dyDescent="0.3">
      <c r="A65" s="747" t="s">
        <v>565</v>
      </c>
      <c r="B65" s="748" t="s">
        <v>566</v>
      </c>
      <c r="C65" s="749" t="s">
        <v>578</v>
      </c>
      <c r="D65" s="750" t="s">
        <v>579</v>
      </c>
      <c r="E65" s="751">
        <v>50113001</v>
      </c>
      <c r="F65" s="750" t="s">
        <v>589</v>
      </c>
      <c r="G65" s="749" t="s">
        <v>590</v>
      </c>
      <c r="H65" s="749">
        <v>225150</v>
      </c>
      <c r="I65" s="749">
        <v>225150</v>
      </c>
      <c r="J65" s="749" t="s">
        <v>699</v>
      </c>
      <c r="K65" s="749" t="s">
        <v>700</v>
      </c>
      <c r="L65" s="752">
        <v>88.210000000000008</v>
      </c>
      <c r="M65" s="752">
        <v>1</v>
      </c>
      <c r="N65" s="753">
        <v>88.210000000000008</v>
      </c>
    </row>
    <row r="66" spans="1:14" ht="14.4" customHeight="1" x14ac:dyDescent="0.3">
      <c r="A66" s="747" t="s">
        <v>565</v>
      </c>
      <c r="B66" s="748" t="s">
        <v>566</v>
      </c>
      <c r="C66" s="749" t="s">
        <v>578</v>
      </c>
      <c r="D66" s="750" t="s">
        <v>579</v>
      </c>
      <c r="E66" s="751">
        <v>50113001</v>
      </c>
      <c r="F66" s="750" t="s">
        <v>589</v>
      </c>
      <c r="G66" s="749" t="s">
        <v>590</v>
      </c>
      <c r="H66" s="749">
        <v>225146</v>
      </c>
      <c r="I66" s="749">
        <v>225146</v>
      </c>
      <c r="J66" s="749" t="s">
        <v>701</v>
      </c>
      <c r="K66" s="749" t="s">
        <v>702</v>
      </c>
      <c r="L66" s="752">
        <v>50.34</v>
      </c>
      <c r="M66" s="752">
        <v>1</v>
      </c>
      <c r="N66" s="753">
        <v>50.34</v>
      </c>
    </row>
    <row r="67" spans="1:14" ht="14.4" customHeight="1" x14ac:dyDescent="0.3">
      <c r="A67" s="747" t="s">
        <v>565</v>
      </c>
      <c r="B67" s="748" t="s">
        <v>566</v>
      </c>
      <c r="C67" s="749" t="s">
        <v>578</v>
      </c>
      <c r="D67" s="750" t="s">
        <v>579</v>
      </c>
      <c r="E67" s="751">
        <v>50113001</v>
      </c>
      <c r="F67" s="750" t="s">
        <v>589</v>
      </c>
      <c r="G67" s="749" t="s">
        <v>590</v>
      </c>
      <c r="H67" s="749">
        <v>147514</v>
      </c>
      <c r="I67" s="749">
        <v>47514</v>
      </c>
      <c r="J67" s="749" t="s">
        <v>703</v>
      </c>
      <c r="K67" s="749" t="s">
        <v>704</v>
      </c>
      <c r="L67" s="752">
        <v>37.63000000000001</v>
      </c>
      <c r="M67" s="752">
        <v>3</v>
      </c>
      <c r="N67" s="753">
        <v>112.89000000000003</v>
      </c>
    </row>
    <row r="68" spans="1:14" ht="14.4" customHeight="1" x14ac:dyDescent="0.3">
      <c r="A68" s="747" t="s">
        <v>565</v>
      </c>
      <c r="B68" s="748" t="s">
        <v>566</v>
      </c>
      <c r="C68" s="749" t="s">
        <v>578</v>
      </c>
      <c r="D68" s="750" t="s">
        <v>579</v>
      </c>
      <c r="E68" s="751">
        <v>50113001</v>
      </c>
      <c r="F68" s="750" t="s">
        <v>589</v>
      </c>
      <c r="G68" s="749" t="s">
        <v>590</v>
      </c>
      <c r="H68" s="749">
        <v>206529</v>
      </c>
      <c r="I68" s="749">
        <v>206529</v>
      </c>
      <c r="J68" s="749" t="s">
        <v>705</v>
      </c>
      <c r="K68" s="749" t="s">
        <v>706</v>
      </c>
      <c r="L68" s="752">
        <v>132.38999999999996</v>
      </c>
      <c r="M68" s="752">
        <v>4</v>
      </c>
      <c r="N68" s="753">
        <v>529.55999999999983</v>
      </c>
    </row>
    <row r="69" spans="1:14" ht="14.4" customHeight="1" x14ac:dyDescent="0.3">
      <c r="A69" s="747" t="s">
        <v>565</v>
      </c>
      <c r="B69" s="748" t="s">
        <v>566</v>
      </c>
      <c r="C69" s="749" t="s">
        <v>578</v>
      </c>
      <c r="D69" s="750" t="s">
        <v>579</v>
      </c>
      <c r="E69" s="751">
        <v>50113001</v>
      </c>
      <c r="F69" s="750" t="s">
        <v>589</v>
      </c>
      <c r="G69" s="749" t="s">
        <v>590</v>
      </c>
      <c r="H69" s="749">
        <v>137275</v>
      </c>
      <c r="I69" s="749">
        <v>137275</v>
      </c>
      <c r="J69" s="749" t="s">
        <v>707</v>
      </c>
      <c r="K69" s="749" t="s">
        <v>708</v>
      </c>
      <c r="L69" s="752">
        <v>1055.8900000000003</v>
      </c>
      <c r="M69" s="752">
        <v>1</v>
      </c>
      <c r="N69" s="753">
        <v>1055.8900000000003</v>
      </c>
    </row>
    <row r="70" spans="1:14" ht="14.4" customHeight="1" x14ac:dyDescent="0.3">
      <c r="A70" s="747" t="s">
        <v>565</v>
      </c>
      <c r="B70" s="748" t="s">
        <v>566</v>
      </c>
      <c r="C70" s="749" t="s">
        <v>578</v>
      </c>
      <c r="D70" s="750" t="s">
        <v>579</v>
      </c>
      <c r="E70" s="751">
        <v>50113001</v>
      </c>
      <c r="F70" s="750" t="s">
        <v>589</v>
      </c>
      <c r="G70" s="749" t="s">
        <v>590</v>
      </c>
      <c r="H70" s="749">
        <v>164888</v>
      </c>
      <c r="I70" s="749">
        <v>164888</v>
      </c>
      <c r="J70" s="749" t="s">
        <v>709</v>
      </c>
      <c r="K70" s="749" t="s">
        <v>710</v>
      </c>
      <c r="L70" s="752">
        <v>233.44999999999993</v>
      </c>
      <c r="M70" s="752">
        <v>2</v>
      </c>
      <c r="N70" s="753">
        <v>466.89999999999986</v>
      </c>
    </row>
    <row r="71" spans="1:14" ht="14.4" customHeight="1" x14ac:dyDescent="0.3">
      <c r="A71" s="747" t="s">
        <v>565</v>
      </c>
      <c r="B71" s="748" t="s">
        <v>566</v>
      </c>
      <c r="C71" s="749" t="s">
        <v>578</v>
      </c>
      <c r="D71" s="750" t="s">
        <v>579</v>
      </c>
      <c r="E71" s="751">
        <v>50113001</v>
      </c>
      <c r="F71" s="750" t="s">
        <v>589</v>
      </c>
      <c r="G71" s="749" t="s">
        <v>590</v>
      </c>
      <c r="H71" s="749">
        <v>195474</v>
      </c>
      <c r="I71" s="749">
        <v>195474</v>
      </c>
      <c r="J71" s="749" t="s">
        <v>711</v>
      </c>
      <c r="K71" s="749" t="s">
        <v>712</v>
      </c>
      <c r="L71" s="752">
        <v>70.66</v>
      </c>
      <c r="M71" s="752">
        <v>3</v>
      </c>
      <c r="N71" s="753">
        <v>211.98</v>
      </c>
    </row>
    <row r="72" spans="1:14" ht="14.4" customHeight="1" x14ac:dyDescent="0.3">
      <c r="A72" s="747" t="s">
        <v>565</v>
      </c>
      <c r="B72" s="748" t="s">
        <v>566</v>
      </c>
      <c r="C72" s="749" t="s">
        <v>578</v>
      </c>
      <c r="D72" s="750" t="s">
        <v>579</v>
      </c>
      <c r="E72" s="751">
        <v>50113001</v>
      </c>
      <c r="F72" s="750" t="s">
        <v>589</v>
      </c>
      <c r="G72" s="749" t="s">
        <v>590</v>
      </c>
      <c r="H72" s="749">
        <v>841498</v>
      </c>
      <c r="I72" s="749">
        <v>0</v>
      </c>
      <c r="J72" s="749" t="s">
        <v>713</v>
      </c>
      <c r="K72" s="749" t="s">
        <v>567</v>
      </c>
      <c r="L72" s="752">
        <v>51.81</v>
      </c>
      <c r="M72" s="752">
        <v>2</v>
      </c>
      <c r="N72" s="753">
        <v>103.62</v>
      </c>
    </row>
    <row r="73" spans="1:14" ht="14.4" customHeight="1" x14ac:dyDescent="0.3">
      <c r="A73" s="747" t="s">
        <v>565</v>
      </c>
      <c r="B73" s="748" t="s">
        <v>566</v>
      </c>
      <c r="C73" s="749" t="s">
        <v>578</v>
      </c>
      <c r="D73" s="750" t="s">
        <v>579</v>
      </c>
      <c r="E73" s="751">
        <v>50113001</v>
      </c>
      <c r="F73" s="750" t="s">
        <v>589</v>
      </c>
      <c r="G73" s="749" t="s">
        <v>590</v>
      </c>
      <c r="H73" s="749">
        <v>218181</v>
      </c>
      <c r="I73" s="749">
        <v>218181</v>
      </c>
      <c r="J73" s="749" t="s">
        <v>714</v>
      </c>
      <c r="K73" s="749" t="s">
        <v>715</v>
      </c>
      <c r="L73" s="752">
        <v>86.39</v>
      </c>
      <c r="M73" s="752">
        <v>2</v>
      </c>
      <c r="N73" s="753">
        <v>172.78</v>
      </c>
    </row>
    <row r="74" spans="1:14" ht="14.4" customHeight="1" x14ac:dyDescent="0.3">
      <c r="A74" s="747" t="s">
        <v>565</v>
      </c>
      <c r="B74" s="748" t="s">
        <v>566</v>
      </c>
      <c r="C74" s="749" t="s">
        <v>578</v>
      </c>
      <c r="D74" s="750" t="s">
        <v>579</v>
      </c>
      <c r="E74" s="751">
        <v>50113001</v>
      </c>
      <c r="F74" s="750" t="s">
        <v>589</v>
      </c>
      <c r="G74" s="749" t="s">
        <v>595</v>
      </c>
      <c r="H74" s="749">
        <v>850078</v>
      </c>
      <c r="I74" s="749">
        <v>102608</v>
      </c>
      <c r="J74" s="749" t="s">
        <v>716</v>
      </c>
      <c r="K74" s="749" t="s">
        <v>717</v>
      </c>
      <c r="L74" s="752">
        <v>43.82</v>
      </c>
      <c r="M74" s="752">
        <v>1</v>
      </c>
      <c r="N74" s="753">
        <v>43.82</v>
      </c>
    </row>
    <row r="75" spans="1:14" ht="14.4" customHeight="1" x14ac:dyDescent="0.3">
      <c r="A75" s="747" t="s">
        <v>565</v>
      </c>
      <c r="B75" s="748" t="s">
        <v>566</v>
      </c>
      <c r="C75" s="749" t="s">
        <v>578</v>
      </c>
      <c r="D75" s="750" t="s">
        <v>579</v>
      </c>
      <c r="E75" s="751">
        <v>50113001</v>
      </c>
      <c r="F75" s="750" t="s">
        <v>589</v>
      </c>
      <c r="G75" s="749" t="s">
        <v>595</v>
      </c>
      <c r="H75" s="749">
        <v>849990</v>
      </c>
      <c r="I75" s="749">
        <v>102596</v>
      </c>
      <c r="J75" s="749" t="s">
        <v>718</v>
      </c>
      <c r="K75" s="749" t="s">
        <v>719</v>
      </c>
      <c r="L75" s="752">
        <v>24.750000000000007</v>
      </c>
      <c r="M75" s="752">
        <v>2</v>
      </c>
      <c r="N75" s="753">
        <v>49.500000000000014</v>
      </c>
    </row>
    <row r="76" spans="1:14" ht="14.4" customHeight="1" x14ac:dyDescent="0.3">
      <c r="A76" s="747" t="s">
        <v>565</v>
      </c>
      <c r="B76" s="748" t="s">
        <v>566</v>
      </c>
      <c r="C76" s="749" t="s">
        <v>578</v>
      </c>
      <c r="D76" s="750" t="s">
        <v>579</v>
      </c>
      <c r="E76" s="751">
        <v>50113001</v>
      </c>
      <c r="F76" s="750" t="s">
        <v>589</v>
      </c>
      <c r="G76" s="749" t="s">
        <v>595</v>
      </c>
      <c r="H76" s="749">
        <v>850390</v>
      </c>
      <c r="I76" s="749">
        <v>102600</v>
      </c>
      <c r="J76" s="749" t="s">
        <v>718</v>
      </c>
      <c r="K76" s="749" t="s">
        <v>720</v>
      </c>
      <c r="L76" s="752">
        <v>68</v>
      </c>
      <c r="M76" s="752">
        <v>2</v>
      </c>
      <c r="N76" s="753">
        <v>136</v>
      </c>
    </row>
    <row r="77" spans="1:14" ht="14.4" customHeight="1" x14ac:dyDescent="0.3">
      <c r="A77" s="747" t="s">
        <v>565</v>
      </c>
      <c r="B77" s="748" t="s">
        <v>566</v>
      </c>
      <c r="C77" s="749" t="s">
        <v>578</v>
      </c>
      <c r="D77" s="750" t="s">
        <v>579</v>
      </c>
      <c r="E77" s="751">
        <v>50113001</v>
      </c>
      <c r="F77" s="750" t="s">
        <v>589</v>
      </c>
      <c r="G77" s="749" t="s">
        <v>590</v>
      </c>
      <c r="H77" s="749">
        <v>171539</v>
      </c>
      <c r="I77" s="749">
        <v>171539</v>
      </c>
      <c r="J77" s="749" t="s">
        <v>721</v>
      </c>
      <c r="K77" s="749" t="s">
        <v>722</v>
      </c>
      <c r="L77" s="752">
        <v>27.479999999999997</v>
      </c>
      <c r="M77" s="752">
        <v>2</v>
      </c>
      <c r="N77" s="753">
        <v>54.959999999999994</v>
      </c>
    </row>
    <row r="78" spans="1:14" ht="14.4" customHeight="1" x14ac:dyDescent="0.3">
      <c r="A78" s="747" t="s">
        <v>565</v>
      </c>
      <c r="B78" s="748" t="s">
        <v>566</v>
      </c>
      <c r="C78" s="749" t="s">
        <v>578</v>
      </c>
      <c r="D78" s="750" t="s">
        <v>579</v>
      </c>
      <c r="E78" s="751">
        <v>50113001</v>
      </c>
      <c r="F78" s="750" t="s">
        <v>589</v>
      </c>
      <c r="G78" s="749" t="s">
        <v>590</v>
      </c>
      <c r="H78" s="749">
        <v>171571</v>
      </c>
      <c r="I78" s="749">
        <v>171571</v>
      </c>
      <c r="J78" s="749" t="s">
        <v>723</v>
      </c>
      <c r="K78" s="749" t="s">
        <v>712</v>
      </c>
      <c r="L78" s="752">
        <v>59.76</v>
      </c>
      <c r="M78" s="752">
        <v>1</v>
      </c>
      <c r="N78" s="753">
        <v>59.76</v>
      </c>
    </row>
    <row r="79" spans="1:14" ht="14.4" customHeight="1" x14ac:dyDescent="0.3">
      <c r="A79" s="747" t="s">
        <v>565</v>
      </c>
      <c r="B79" s="748" t="s">
        <v>566</v>
      </c>
      <c r="C79" s="749" t="s">
        <v>578</v>
      </c>
      <c r="D79" s="750" t="s">
        <v>579</v>
      </c>
      <c r="E79" s="751">
        <v>50113001</v>
      </c>
      <c r="F79" s="750" t="s">
        <v>589</v>
      </c>
      <c r="G79" s="749" t="s">
        <v>595</v>
      </c>
      <c r="H79" s="749">
        <v>110252</v>
      </c>
      <c r="I79" s="749">
        <v>10252</v>
      </c>
      <c r="J79" s="749" t="s">
        <v>724</v>
      </c>
      <c r="K79" s="749" t="s">
        <v>606</v>
      </c>
      <c r="L79" s="752">
        <v>70.400000000000006</v>
      </c>
      <c r="M79" s="752">
        <v>2</v>
      </c>
      <c r="N79" s="753">
        <v>140.80000000000001</v>
      </c>
    </row>
    <row r="80" spans="1:14" ht="14.4" customHeight="1" x14ac:dyDescent="0.3">
      <c r="A80" s="747" t="s">
        <v>565</v>
      </c>
      <c r="B80" s="748" t="s">
        <v>566</v>
      </c>
      <c r="C80" s="749" t="s">
        <v>578</v>
      </c>
      <c r="D80" s="750" t="s">
        <v>579</v>
      </c>
      <c r="E80" s="751">
        <v>50113001</v>
      </c>
      <c r="F80" s="750" t="s">
        <v>589</v>
      </c>
      <c r="G80" s="749" t="s">
        <v>590</v>
      </c>
      <c r="H80" s="749">
        <v>145981</v>
      </c>
      <c r="I80" s="749">
        <v>45981</v>
      </c>
      <c r="J80" s="749" t="s">
        <v>725</v>
      </c>
      <c r="K80" s="749" t="s">
        <v>726</v>
      </c>
      <c r="L80" s="752">
        <v>1704.5600000000004</v>
      </c>
      <c r="M80" s="752">
        <v>1</v>
      </c>
      <c r="N80" s="753">
        <v>1704.5600000000004</v>
      </c>
    </row>
    <row r="81" spans="1:14" ht="14.4" customHeight="1" x14ac:dyDescent="0.3">
      <c r="A81" s="747" t="s">
        <v>565</v>
      </c>
      <c r="B81" s="748" t="s">
        <v>566</v>
      </c>
      <c r="C81" s="749" t="s">
        <v>578</v>
      </c>
      <c r="D81" s="750" t="s">
        <v>579</v>
      </c>
      <c r="E81" s="751">
        <v>50113001</v>
      </c>
      <c r="F81" s="750" t="s">
        <v>589</v>
      </c>
      <c r="G81" s="749" t="s">
        <v>590</v>
      </c>
      <c r="H81" s="749">
        <v>846446</v>
      </c>
      <c r="I81" s="749">
        <v>124343</v>
      </c>
      <c r="J81" s="749" t="s">
        <v>727</v>
      </c>
      <c r="K81" s="749" t="s">
        <v>687</v>
      </c>
      <c r="L81" s="752">
        <v>30.64</v>
      </c>
      <c r="M81" s="752">
        <v>1</v>
      </c>
      <c r="N81" s="753">
        <v>30.64</v>
      </c>
    </row>
    <row r="82" spans="1:14" ht="14.4" customHeight="1" x14ac:dyDescent="0.3">
      <c r="A82" s="747" t="s">
        <v>565</v>
      </c>
      <c r="B82" s="748" t="s">
        <v>566</v>
      </c>
      <c r="C82" s="749" t="s">
        <v>578</v>
      </c>
      <c r="D82" s="750" t="s">
        <v>579</v>
      </c>
      <c r="E82" s="751">
        <v>50113001</v>
      </c>
      <c r="F82" s="750" t="s">
        <v>589</v>
      </c>
      <c r="G82" s="749" t="s">
        <v>590</v>
      </c>
      <c r="H82" s="749">
        <v>848477</v>
      </c>
      <c r="I82" s="749">
        <v>124346</v>
      </c>
      <c r="J82" s="749" t="s">
        <v>727</v>
      </c>
      <c r="K82" s="749" t="s">
        <v>728</v>
      </c>
      <c r="L82" s="752">
        <v>131.27000000000004</v>
      </c>
      <c r="M82" s="752">
        <v>1</v>
      </c>
      <c r="N82" s="753">
        <v>131.27000000000004</v>
      </c>
    </row>
    <row r="83" spans="1:14" ht="14.4" customHeight="1" x14ac:dyDescent="0.3">
      <c r="A83" s="747" t="s">
        <v>565</v>
      </c>
      <c r="B83" s="748" t="s">
        <v>566</v>
      </c>
      <c r="C83" s="749" t="s">
        <v>578</v>
      </c>
      <c r="D83" s="750" t="s">
        <v>579</v>
      </c>
      <c r="E83" s="751">
        <v>50113001</v>
      </c>
      <c r="F83" s="750" t="s">
        <v>589</v>
      </c>
      <c r="G83" s="749" t="s">
        <v>590</v>
      </c>
      <c r="H83" s="749">
        <v>230409</v>
      </c>
      <c r="I83" s="749">
        <v>230409</v>
      </c>
      <c r="J83" s="749" t="s">
        <v>729</v>
      </c>
      <c r="K83" s="749" t="s">
        <v>730</v>
      </c>
      <c r="L83" s="752">
        <v>19.82</v>
      </c>
      <c r="M83" s="752">
        <v>3</v>
      </c>
      <c r="N83" s="753">
        <v>59.46</v>
      </c>
    </row>
    <row r="84" spans="1:14" ht="14.4" customHeight="1" x14ac:dyDescent="0.3">
      <c r="A84" s="747" t="s">
        <v>565</v>
      </c>
      <c r="B84" s="748" t="s">
        <v>566</v>
      </c>
      <c r="C84" s="749" t="s">
        <v>578</v>
      </c>
      <c r="D84" s="750" t="s">
        <v>579</v>
      </c>
      <c r="E84" s="751">
        <v>50113001</v>
      </c>
      <c r="F84" s="750" t="s">
        <v>589</v>
      </c>
      <c r="G84" s="749" t="s">
        <v>590</v>
      </c>
      <c r="H84" s="749">
        <v>230415</v>
      </c>
      <c r="I84" s="749">
        <v>230415</v>
      </c>
      <c r="J84" s="749" t="s">
        <v>731</v>
      </c>
      <c r="K84" s="749" t="s">
        <v>732</v>
      </c>
      <c r="L84" s="752">
        <v>27.244</v>
      </c>
      <c r="M84" s="752">
        <v>5</v>
      </c>
      <c r="N84" s="753">
        <v>136.22</v>
      </c>
    </row>
    <row r="85" spans="1:14" ht="14.4" customHeight="1" x14ac:dyDescent="0.3">
      <c r="A85" s="747" t="s">
        <v>565</v>
      </c>
      <c r="B85" s="748" t="s">
        <v>566</v>
      </c>
      <c r="C85" s="749" t="s">
        <v>578</v>
      </c>
      <c r="D85" s="750" t="s">
        <v>579</v>
      </c>
      <c r="E85" s="751">
        <v>50113001</v>
      </c>
      <c r="F85" s="750" t="s">
        <v>589</v>
      </c>
      <c r="G85" s="749" t="s">
        <v>590</v>
      </c>
      <c r="H85" s="749">
        <v>848783</v>
      </c>
      <c r="I85" s="749">
        <v>115400</v>
      </c>
      <c r="J85" s="749" t="s">
        <v>733</v>
      </c>
      <c r="K85" s="749" t="s">
        <v>734</v>
      </c>
      <c r="L85" s="752">
        <v>309.4408753694272</v>
      </c>
      <c r="M85" s="752">
        <v>2</v>
      </c>
      <c r="N85" s="753">
        <v>618.88175073885441</v>
      </c>
    </row>
    <row r="86" spans="1:14" ht="14.4" customHeight="1" x14ac:dyDescent="0.3">
      <c r="A86" s="747" t="s">
        <v>565</v>
      </c>
      <c r="B86" s="748" t="s">
        <v>566</v>
      </c>
      <c r="C86" s="749" t="s">
        <v>578</v>
      </c>
      <c r="D86" s="750" t="s">
        <v>579</v>
      </c>
      <c r="E86" s="751">
        <v>50113001</v>
      </c>
      <c r="F86" s="750" t="s">
        <v>589</v>
      </c>
      <c r="G86" s="749" t="s">
        <v>590</v>
      </c>
      <c r="H86" s="749">
        <v>114808</v>
      </c>
      <c r="I86" s="749">
        <v>14808</v>
      </c>
      <c r="J86" s="749" t="s">
        <v>735</v>
      </c>
      <c r="K86" s="749" t="s">
        <v>736</v>
      </c>
      <c r="L86" s="752">
        <v>53.46</v>
      </c>
      <c r="M86" s="752">
        <v>6</v>
      </c>
      <c r="N86" s="753">
        <v>320.76</v>
      </c>
    </row>
    <row r="87" spans="1:14" ht="14.4" customHeight="1" x14ac:dyDescent="0.3">
      <c r="A87" s="747" t="s">
        <v>565</v>
      </c>
      <c r="B87" s="748" t="s">
        <v>566</v>
      </c>
      <c r="C87" s="749" t="s">
        <v>578</v>
      </c>
      <c r="D87" s="750" t="s">
        <v>579</v>
      </c>
      <c r="E87" s="751">
        <v>50113001</v>
      </c>
      <c r="F87" s="750" t="s">
        <v>589</v>
      </c>
      <c r="G87" s="749" t="s">
        <v>590</v>
      </c>
      <c r="H87" s="749">
        <v>849382</v>
      </c>
      <c r="I87" s="749">
        <v>119697</v>
      </c>
      <c r="J87" s="749" t="s">
        <v>737</v>
      </c>
      <c r="K87" s="749" t="s">
        <v>738</v>
      </c>
      <c r="L87" s="752">
        <v>172.21000000000004</v>
      </c>
      <c r="M87" s="752">
        <v>1</v>
      </c>
      <c r="N87" s="753">
        <v>172.21000000000004</v>
      </c>
    </row>
    <row r="88" spans="1:14" ht="14.4" customHeight="1" x14ac:dyDescent="0.3">
      <c r="A88" s="747" t="s">
        <v>565</v>
      </c>
      <c r="B88" s="748" t="s">
        <v>566</v>
      </c>
      <c r="C88" s="749" t="s">
        <v>578</v>
      </c>
      <c r="D88" s="750" t="s">
        <v>579</v>
      </c>
      <c r="E88" s="751">
        <v>50113001</v>
      </c>
      <c r="F88" s="750" t="s">
        <v>589</v>
      </c>
      <c r="G88" s="749" t="s">
        <v>590</v>
      </c>
      <c r="H88" s="749">
        <v>114821</v>
      </c>
      <c r="I88" s="749">
        <v>14821</v>
      </c>
      <c r="J88" s="749" t="s">
        <v>739</v>
      </c>
      <c r="K88" s="749" t="s">
        <v>740</v>
      </c>
      <c r="L88" s="752">
        <v>289.92000000000013</v>
      </c>
      <c r="M88" s="752">
        <v>1</v>
      </c>
      <c r="N88" s="753">
        <v>289.92000000000013</v>
      </c>
    </row>
    <row r="89" spans="1:14" ht="14.4" customHeight="1" x14ac:dyDescent="0.3">
      <c r="A89" s="747" t="s">
        <v>565</v>
      </c>
      <c r="B89" s="748" t="s">
        <v>566</v>
      </c>
      <c r="C89" s="749" t="s">
        <v>578</v>
      </c>
      <c r="D89" s="750" t="s">
        <v>579</v>
      </c>
      <c r="E89" s="751">
        <v>50113001</v>
      </c>
      <c r="F89" s="750" t="s">
        <v>589</v>
      </c>
      <c r="G89" s="749" t="s">
        <v>595</v>
      </c>
      <c r="H89" s="749">
        <v>214433</v>
      </c>
      <c r="I89" s="749">
        <v>214433</v>
      </c>
      <c r="J89" s="749" t="s">
        <v>741</v>
      </c>
      <c r="K89" s="749" t="s">
        <v>742</v>
      </c>
      <c r="L89" s="752">
        <v>12.209999999999999</v>
      </c>
      <c r="M89" s="752">
        <v>28</v>
      </c>
      <c r="N89" s="753">
        <v>341.88</v>
      </c>
    </row>
    <row r="90" spans="1:14" ht="14.4" customHeight="1" x14ac:dyDescent="0.3">
      <c r="A90" s="747" t="s">
        <v>565</v>
      </c>
      <c r="B90" s="748" t="s">
        <v>566</v>
      </c>
      <c r="C90" s="749" t="s">
        <v>578</v>
      </c>
      <c r="D90" s="750" t="s">
        <v>579</v>
      </c>
      <c r="E90" s="751">
        <v>50113001</v>
      </c>
      <c r="F90" s="750" t="s">
        <v>589</v>
      </c>
      <c r="G90" s="749" t="s">
        <v>595</v>
      </c>
      <c r="H90" s="749">
        <v>214435</v>
      </c>
      <c r="I90" s="749">
        <v>214435</v>
      </c>
      <c r="J90" s="749" t="s">
        <v>741</v>
      </c>
      <c r="K90" s="749" t="s">
        <v>743</v>
      </c>
      <c r="L90" s="752">
        <v>42.879999999999995</v>
      </c>
      <c r="M90" s="752">
        <v>12</v>
      </c>
      <c r="N90" s="753">
        <v>514.55999999999995</v>
      </c>
    </row>
    <row r="91" spans="1:14" ht="14.4" customHeight="1" x14ac:dyDescent="0.3">
      <c r="A91" s="747" t="s">
        <v>565</v>
      </c>
      <c r="B91" s="748" t="s">
        <v>566</v>
      </c>
      <c r="C91" s="749" t="s">
        <v>578</v>
      </c>
      <c r="D91" s="750" t="s">
        <v>579</v>
      </c>
      <c r="E91" s="751">
        <v>50113001</v>
      </c>
      <c r="F91" s="750" t="s">
        <v>589</v>
      </c>
      <c r="G91" s="749" t="s">
        <v>595</v>
      </c>
      <c r="H91" s="749">
        <v>214526</v>
      </c>
      <c r="I91" s="749">
        <v>214526</v>
      </c>
      <c r="J91" s="749" t="s">
        <v>744</v>
      </c>
      <c r="K91" s="749" t="s">
        <v>745</v>
      </c>
      <c r="L91" s="752">
        <v>85.759999999999991</v>
      </c>
      <c r="M91" s="752">
        <v>3</v>
      </c>
      <c r="N91" s="753">
        <v>257.27999999999997</v>
      </c>
    </row>
    <row r="92" spans="1:14" ht="14.4" customHeight="1" x14ac:dyDescent="0.3">
      <c r="A92" s="747" t="s">
        <v>565</v>
      </c>
      <c r="B92" s="748" t="s">
        <v>566</v>
      </c>
      <c r="C92" s="749" t="s">
        <v>578</v>
      </c>
      <c r="D92" s="750" t="s">
        <v>579</v>
      </c>
      <c r="E92" s="751">
        <v>50113001</v>
      </c>
      <c r="F92" s="750" t="s">
        <v>589</v>
      </c>
      <c r="G92" s="749" t="s">
        <v>595</v>
      </c>
      <c r="H92" s="749">
        <v>214525</v>
      </c>
      <c r="I92" s="749">
        <v>214525</v>
      </c>
      <c r="J92" s="749" t="s">
        <v>744</v>
      </c>
      <c r="K92" s="749" t="s">
        <v>746</v>
      </c>
      <c r="L92" s="752">
        <v>26.49</v>
      </c>
      <c r="M92" s="752">
        <v>3</v>
      </c>
      <c r="N92" s="753">
        <v>79.47</v>
      </c>
    </row>
    <row r="93" spans="1:14" ht="14.4" customHeight="1" x14ac:dyDescent="0.3">
      <c r="A93" s="747" t="s">
        <v>565</v>
      </c>
      <c r="B93" s="748" t="s">
        <v>566</v>
      </c>
      <c r="C93" s="749" t="s">
        <v>578</v>
      </c>
      <c r="D93" s="750" t="s">
        <v>579</v>
      </c>
      <c r="E93" s="751">
        <v>50113001</v>
      </c>
      <c r="F93" s="750" t="s">
        <v>589</v>
      </c>
      <c r="G93" s="749" t="s">
        <v>595</v>
      </c>
      <c r="H93" s="749">
        <v>214427</v>
      </c>
      <c r="I93" s="749">
        <v>214427</v>
      </c>
      <c r="J93" s="749" t="s">
        <v>747</v>
      </c>
      <c r="K93" s="749" t="s">
        <v>748</v>
      </c>
      <c r="L93" s="752">
        <v>16.580000000000002</v>
      </c>
      <c r="M93" s="752">
        <v>10</v>
      </c>
      <c r="N93" s="753">
        <v>165.8</v>
      </c>
    </row>
    <row r="94" spans="1:14" ht="14.4" customHeight="1" x14ac:dyDescent="0.3">
      <c r="A94" s="747" t="s">
        <v>565</v>
      </c>
      <c r="B94" s="748" t="s">
        <v>566</v>
      </c>
      <c r="C94" s="749" t="s">
        <v>578</v>
      </c>
      <c r="D94" s="750" t="s">
        <v>579</v>
      </c>
      <c r="E94" s="751">
        <v>50113001</v>
      </c>
      <c r="F94" s="750" t="s">
        <v>589</v>
      </c>
      <c r="G94" s="749" t="s">
        <v>595</v>
      </c>
      <c r="H94" s="749">
        <v>848765</v>
      </c>
      <c r="I94" s="749">
        <v>107938</v>
      </c>
      <c r="J94" s="749" t="s">
        <v>749</v>
      </c>
      <c r="K94" s="749" t="s">
        <v>750</v>
      </c>
      <c r="L94" s="752">
        <v>128.44999999999999</v>
      </c>
      <c r="M94" s="752">
        <v>1</v>
      </c>
      <c r="N94" s="753">
        <v>128.44999999999999</v>
      </c>
    </row>
    <row r="95" spans="1:14" ht="14.4" customHeight="1" x14ac:dyDescent="0.3">
      <c r="A95" s="747" t="s">
        <v>565</v>
      </c>
      <c r="B95" s="748" t="s">
        <v>566</v>
      </c>
      <c r="C95" s="749" t="s">
        <v>578</v>
      </c>
      <c r="D95" s="750" t="s">
        <v>579</v>
      </c>
      <c r="E95" s="751">
        <v>50113001</v>
      </c>
      <c r="F95" s="750" t="s">
        <v>589</v>
      </c>
      <c r="G95" s="749" t="s">
        <v>595</v>
      </c>
      <c r="H95" s="749">
        <v>113767</v>
      </c>
      <c r="I95" s="749">
        <v>13767</v>
      </c>
      <c r="J95" s="749" t="s">
        <v>749</v>
      </c>
      <c r="K95" s="749" t="s">
        <v>751</v>
      </c>
      <c r="L95" s="752">
        <v>44.66</v>
      </c>
      <c r="M95" s="752">
        <v>4</v>
      </c>
      <c r="N95" s="753">
        <v>178.64</v>
      </c>
    </row>
    <row r="96" spans="1:14" ht="14.4" customHeight="1" x14ac:dyDescent="0.3">
      <c r="A96" s="747" t="s">
        <v>565</v>
      </c>
      <c r="B96" s="748" t="s">
        <v>566</v>
      </c>
      <c r="C96" s="749" t="s">
        <v>578</v>
      </c>
      <c r="D96" s="750" t="s">
        <v>579</v>
      </c>
      <c r="E96" s="751">
        <v>50113001</v>
      </c>
      <c r="F96" s="750" t="s">
        <v>589</v>
      </c>
      <c r="G96" s="749" t="s">
        <v>590</v>
      </c>
      <c r="H96" s="749">
        <v>176155</v>
      </c>
      <c r="I96" s="749">
        <v>76155</v>
      </c>
      <c r="J96" s="749" t="s">
        <v>752</v>
      </c>
      <c r="K96" s="749" t="s">
        <v>753</v>
      </c>
      <c r="L96" s="752">
        <v>61.41</v>
      </c>
      <c r="M96" s="752">
        <v>2</v>
      </c>
      <c r="N96" s="753">
        <v>122.82</v>
      </c>
    </row>
    <row r="97" spans="1:14" ht="14.4" customHeight="1" x14ac:dyDescent="0.3">
      <c r="A97" s="747" t="s">
        <v>565</v>
      </c>
      <c r="B97" s="748" t="s">
        <v>566</v>
      </c>
      <c r="C97" s="749" t="s">
        <v>578</v>
      </c>
      <c r="D97" s="750" t="s">
        <v>579</v>
      </c>
      <c r="E97" s="751">
        <v>50113001</v>
      </c>
      <c r="F97" s="750" t="s">
        <v>589</v>
      </c>
      <c r="G97" s="749" t="s">
        <v>590</v>
      </c>
      <c r="H97" s="749">
        <v>213255</v>
      </c>
      <c r="I97" s="749">
        <v>213255</v>
      </c>
      <c r="J97" s="749" t="s">
        <v>754</v>
      </c>
      <c r="K97" s="749" t="s">
        <v>755</v>
      </c>
      <c r="L97" s="752">
        <v>125.71999999999997</v>
      </c>
      <c r="M97" s="752">
        <v>1</v>
      </c>
      <c r="N97" s="753">
        <v>125.71999999999997</v>
      </c>
    </row>
    <row r="98" spans="1:14" ht="14.4" customHeight="1" x14ac:dyDescent="0.3">
      <c r="A98" s="747" t="s">
        <v>565</v>
      </c>
      <c r="B98" s="748" t="s">
        <v>566</v>
      </c>
      <c r="C98" s="749" t="s">
        <v>578</v>
      </c>
      <c r="D98" s="750" t="s">
        <v>579</v>
      </c>
      <c r="E98" s="751">
        <v>50113001</v>
      </c>
      <c r="F98" s="750" t="s">
        <v>589</v>
      </c>
      <c r="G98" s="749" t="s">
        <v>595</v>
      </c>
      <c r="H98" s="749">
        <v>128389</v>
      </c>
      <c r="I98" s="749">
        <v>28389</v>
      </c>
      <c r="J98" s="749" t="s">
        <v>756</v>
      </c>
      <c r="K98" s="749" t="s">
        <v>757</v>
      </c>
      <c r="L98" s="752">
        <v>427.99</v>
      </c>
      <c r="M98" s="752">
        <v>1</v>
      </c>
      <c r="N98" s="753">
        <v>427.99</v>
      </c>
    </row>
    <row r="99" spans="1:14" ht="14.4" customHeight="1" x14ac:dyDescent="0.3">
      <c r="A99" s="747" t="s">
        <v>565</v>
      </c>
      <c r="B99" s="748" t="s">
        <v>566</v>
      </c>
      <c r="C99" s="749" t="s">
        <v>578</v>
      </c>
      <c r="D99" s="750" t="s">
        <v>579</v>
      </c>
      <c r="E99" s="751">
        <v>50113001</v>
      </c>
      <c r="F99" s="750" t="s">
        <v>589</v>
      </c>
      <c r="G99" s="749" t="s">
        <v>595</v>
      </c>
      <c r="H99" s="749">
        <v>192587</v>
      </c>
      <c r="I99" s="749">
        <v>92587</v>
      </c>
      <c r="J99" s="749" t="s">
        <v>758</v>
      </c>
      <c r="K99" s="749" t="s">
        <v>759</v>
      </c>
      <c r="L99" s="752">
        <v>58.250000000000014</v>
      </c>
      <c r="M99" s="752">
        <v>5</v>
      </c>
      <c r="N99" s="753">
        <v>291.25000000000006</v>
      </c>
    </row>
    <row r="100" spans="1:14" ht="14.4" customHeight="1" x14ac:dyDescent="0.3">
      <c r="A100" s="747" t="s">
        <v>565</v>
      </c>
      <c r="B100" s="748" t="s">
        <v>566</v>
      </c>
      <c r="C100" s="749" t="s">
        <v>578</v>
      </c>
      <c r="D100" s="750" t="s">
        <v>579</v>
      </c>
      <c r="E100" s="751">
        <v>50113001</v>
      </c>
      <c r="F100" s="750" t="s">
        <v>589</v>
      </c>
      <c r="G100" s="749" t="s">
        <v>590</v>
      </c>
      <c r="H100" s="749">
        <v>201992</v>
      </c>
      <c r="I100" s="749">
        <v>201992</v>
      </c>
      <c r="J100" s="749" t="s">
        <v>760</v>
      </c>
      <c r="K100" s="749" t="s">
        <v>761</v>
      </c>
      <c r="L100" s="752">
        <v>553.47399999999993</v>
      </c>
      <c r="M100" s="752">
        <v>5</v>
      </c>
      <c r="N100" s="753">
        <v>2767.37</v>
      </c>
    </row>
    <row r="101" spans="1:14" ht="14.4" customHeight="1" x14ac:dyDescent="0.3">
      <c r="A101" s="747" t="s">
        <v>565</v>
      </c>
      <c r="B101" s="748" t="s">
        <v>566</v>
      </c>
      <c r="C101" s="749" t="s">
        <v>578</v>
      </c>
      <c r="D101" s="750" t="s">
        <v>579</v>
      </c>
      <c r="E101" s="751">
        <v>50113001</v>
      </c>
      <c r="F101" s="750" t="s">
        <v>589</v>
      </c>
      <c r="G101" s="749" t="s">
        <v>590</v>
      </c>
      <c r="H101" s="749">
        <v>197522</v>
      </c>
      <c r="I101" s="749">
        <v>97522</v>
      </c>
      <c r="J101" s="749" t="s">
        <v>760</v>
      </c>
      <c r="K101" s="749" t="s">
        <v>762</v>
      </c>
      <c r="L101" s="752">
        <v>159.20111111111112</v>
      </c>
      <c r="M101" s="752">
        <v>9</v>
      </c>
      <c r="N101" s="753">
        <v>1432.8100000000002</v>
      </c>
    </row>
    <row r="102" spans="1:14" ht="14.4" customHeight="1" x14ac:dyDescent="0.3">
      <c r="A102" s="747" t="s">
        <v>565</v>
      </c>
      <c r="B102" s="748" t="s">
        <v>566</v>
      </c>
      <c r="C102" s="749" t="s">
        <v>578</v>
      </c>
      <c r="D102" s="750" t="s">
        <v>579</v>
      </c>
      <c r="E102" s="751">
        <v>50113001</v>
      </c>
      <c r="F102" s="750" t="s">
        <v>589</v>
      </c>
      <c r="G102" s="749" t="s">
        <v>590</v>
      </c>
      <c r="H102" s="749">
        <v>114075</v>
      </c>
      <c r="I102" s="749">
        <v>14075</v>
      </c>
      <c r="J102" s="749" t="s">
        <v>760</v>
      </c>
      <c r="K102" s="749" t="s">
        <v>763</v>
      </c>
      <c r="L102" s="752">
        <v>294.95000000000005</v>
      </c>
      <c r="M102" s="752">
        <v>12</v>
      </c>
      <c r="N102" s="753">
        <v>3539.4000000000005</v>
      </c>
    </row>
    <row r="103" spans="1:14" ht="14.4" customHeight="1" x14ac:dyDescent="0.3">
      <c r="A103" s="747" t="s">
        <v>565</v>
      </c>
      <c r="B103" s="748" t="s">
        <v>566</v>
      </c>
      <c r="C103" s="749" t="s">
        <v>578</v>
      </c>
      <c r="D103" s="750" t="s">
        <v>579</v>
      </c>
      <c r="E103" s="751">
        <v>50113001</v>
      </c>
      <c r="F103" s="750" t="s">
        <v>589</v>
      </c>
      <c r="G103" s="749" t="s">
        <v>590</v>
      </c>
      <c r="H103" s="749">
        <v>184090</v>
      </c>
      <c r="I103" s="749">
        <v>84090</v>
      </c>
      <c r="J103" s="749" t="s">
        <v>764</v>
      </c>
      <c r="K103" s="749" t="s">
        <v>765</v>
      </c>
      <c r="L103" s="752">
        <v>60.14</v>
      </c>
      <c r="M103" s="752">
        <v>1</v>
      </c>
      <c r="N103" s="753">
        <v>60.14</v>
      </c>
    </row>
    <row r="104" spans="1:14" ht="14.4" customHeight="1" x14ac:dyDescent="0.3">
      <c r="A104" s="747" t="s">
        <v>565</v>
      </c>
      <c r="B104" s="748" t="s">
        <v>566</v>
      </c>
      <c r="C104" s="749" t="s">
        <v>578</v>
      </c>
      <c r="D104" s="750" t="s">
        <v>579</v>
      </c>
      <c r="E104" s="751">
        <v>50113001</v>
      </c>
      <c r="F104" s="750" t="s">
        <v>589</v>
      </c>
      <c r="G104" s="749" t="s">
        <v>590</v>
      </c>
      <c r="H104" s="749">
        <v>102478</v>
      </c>
      <c r="I104" s="749">
        <v>2478</v>
      </c>
      <c r="J104" s="749" t="s">
        <v>766</v>
      </c>
      <c r="K104" s="749" t="s">
        <v>767</v>
      </c>
      <c r="L104" s="752">
        <v>77.076818305703327</v>
      </c>
      <c r="M104" s="752">
        <v>1</v>
      </c>
      <c r="N104" s="753">
        <v>77.076818305703327</v>
      </c>
    </row>
    <row r="105" spans="1:14" ht="14.4" customHeight="1" x14ac:dyDescent="0.3">
      <c r="A105" s="747" t="s">
        <v>565</v>
      </c>
      <c r="B105" s="748" t="s">
        <v>566</v>
      </c>
      <c r="C105" s="749" t="s">
        <v>578</v>
      </c>
      <c r="D105" s="750" t="s">
        <v>579</v>
      </c>
      <c r="E105" s="751">
        <v>50113001</v>
      </c>
      <c r="F105" s="750" t="s">
        <v>589</v>
      </c>
      <c r="G105" s="749" t="s">
        <v>590</v>
      </c>
      <c r="H105" s="749">
        <v>846346</v>
      </c>
      <c r="I105" s="749">
        <v>119672</v>
      </c>
      <c r="J105" s="749" t="s">
        <v>768</v>
      </c>
      <c r="K105" s="749" t="s">
        <v>769</v>
      </c>
      <c r="L105" s="752">
        <v>117.51000000000002</v>
      </c>
      <c r="M105" s="752">
        <v>4</v>
      </c>
      <c r="N105" s="753">
        <v>470.04000000000008</v>
      </c>
    </row>
    <row r="106" spans="1:14" ht="14.4" customHeight="1" x14ac:dyDescent="0.3">
      <c r="A106" s="747" t="s">
        <v>565</v>
      </c>
      <c r="B106" s="748" t="s">
        <v>566</v>
      </c>
      <c r="C106" s="749" t="s">
        <v>578</v>
      </c>
      <c r="D106" s="750" t="s">
        <v>579</v>
      </c>
      <c r="E106" s="751">
        <v>50113001</v>
      </c>
      <c r="F106" s="750" t="s">
        <v>589</v>
      </c>
      <c r="G106" s="749" t="s">
        <v>590</v>
      </c>
      <c r="H106" s="749">
        <v>101807</v>
      </c>
      <c r="I106" s="749">
        <v>40538</v>
      </c>
      <c r="J106" s="749" t="s">
        <v>770</v>
      </c>
      <c r="K106" s="749" t="s">
        <v>771</v>
      </c>
      <c r="L106" s="752">
        <v>758.745</v>
      </c>
      <c r="M106" s="752">
        <v>8</v>
      </c>
      <c r="N106" s="753">
        <v>6069.96</v>
      </c>
    </row>
    <row r="107" spans="1:14" ht="14.4" customHeight="1" x14ac:dyDescent="0.3">
      <c r="A107" s="747" t="s">
        <v>565</v>
      </c>
      <c r="B107" s="748" t="s">
        <v>566</v>
      </c>
      <c r="C107" s="749" t="s">
        <v>578</v>
      </c>
      <c r="D107" s="750" t="s">
        <v>579</v>
      </c>
      <c r="E107" s="751">
        <v>50113001</v>
      </c>
      <c r="F107" s="750" t="s">
        <v>589</v>
      </c>
      <c r="G107" s="749" t="s">
        <v>590</v>
      </c>
      <c r="H107" s="749">
        <v>117011</v>
      </c>
      <c r="I107" s="749">
        <v>17011</v>
      </c>
      <c r="J107" s="749" t="s">
        <v>772</v>
      </c>
      <c r="K107" s="749" t="s">
        <v>773</v>
      </c>
      <c r="L107" s="752">
        <v>145.5</v>
      </c>
      <c r="M107" s="752">
        <v>5</v>
      </c>
      <c r="N107" s="753">
        <v>727.5</v>
      </c>
    </row>
    <row r="108" spans="1:14" ht="14.4" customHeight="1" x14ac:dyDescent="0.3">
      <c r="A108" s="747" t="s">
        <v>565</v>
      </c>
      <c r="B108" s="748" t="s">
        <v>566</v>
      </c>
      <c r="C108" s="749" t="s">
        <v>578</v>
      </c>
      <c r="D108" s="750" t="s">
        <v>579</v>
      </c>
      <c r="E108" s="751">
        <v>50113001</v>
      </c>
      <c r="F108" s="750" t="s">
        <v>589</v>
      </c>
      <c r="G108" s="749" t="s">
        <v>590</v>
      </c>
      <c r="H108" s="749">
        <v>183318</v>
      </c>
      <c r="I108" s="749">
        <v>83318</v>
      </c>
      <c r="J108" s="749" t="s">
        <v>774</v>
      </c>
      <c r="K108" s="749" t="s">
        <v>775</v>
      </c>
      <c r="L108" s="752">
        <v>31.805000000000003</v>
      </c>
      <c r="M108" s="752">
        <v>6</v>
      </c>
      <c r="N108" s="753">
        <v>190.83</v>
      </c>
    </row>
    <row r="109" spans="1:14" ht="14.4" customHeight="1" x14ac:dyDescent="0.3">
      <c r="A109" s="747" t="s">
        <v>565</v>
      </c>
      <c r="B109" s="748" t="s">
        <v>566</v>
      </c>
      <c r="C109" s="749" t="s">
        <v>578</v>
      </c>
      <c r="D109" s="750" t="s">
        <v>579</v>
      </c>
      <c r="E109" s="751">
        <v>50113001</v>
      </c>
      <c r="F109" s="750" t="s">
        <v>589</v>
      </c>
      <c r="G109" s="749" t="s">
        <v>590</v>
      </c>
      <c r="H109" s="749">
        <v>102479</v>
      </c>
      <c r="I109" s="749">
        <v>2479</v>
      </c>
      <c r="J109" s="749" t="s">
        <v>776</v>
      </c>
      <c r="K109" s="749" t="s">
        <v>777</v>
      </c>
      <c r="L109" s="752">
        <v>65.570000000000007</v>
      </c>
      <c r="M109" s="752">
        <v>4</v>
      </c>
      <c r="N109" s="753">
        <v>262.28000000000003</v>
      </c>
    </row>
    <row r="110" spans="1:14" ht="14.4" customHeight="1" x14ac:dyDescent="0.3">
      <c r="A110" s="747" t="s">
        <v>565</v>
      </c>
      <c r="B110" s="748" t="s">
        <v>566</v>
      </c>
      <c r="C110" s="749" t="s">
        <v>578</v>
      </c>
      <c r="D110" s="750" t="s">
        <v>579</v>
      </c>
      <c r="E110" s="751">
        <v>50113001</v>
      </c>
      <c r="F110" s="750" t="s">
        <v>589</v>
      </c>
      <c r="G110" s="749" t="s">
        <v>590</v>
      </c>
      <c r="H110" s="749">
        <v>104071</v>
      </c>
      <c r="I110" s="749">
        <v>4071</v>
      </c>
      <c r="J110" s="749" t="s">
        <v>776</v>
      </c>
      <c r="K110" s="749" t="s">
        <v>778</v>
      </c>
      <c r="L110" s="752">
        <v>152.96999999999997</v>
      </c>
      <c r="M110" s="752">
        <v>1</v>
      </c>
      <c r="N110" s="753">
        <v>152.96999999999997</v>
      </c>
    </row>
    <row r="111" spans="1:14" ht="14.4" customHeight="1" x14ac:dyDescent="0.3">
      <c r="A111" s="747" t="s">
        <v>565</v>
      </c>
      <c r="B111" s="748" t="s">
        <v>566</v>
      </c>
      <c r="C111" s="749" t="s">
        <v>578</v>
      </c>
      <c r="D111" s="750" t="s">
        <v>579</v>
      </c>
      <c r="E111" s="751">
        <v>50113001</v>
      </c>
      <c r="F111" s="750" t="s">
        <v>589</v>
      </c>
      <c r="G111" s="749" t="s">
        <v>590</v>
      </c>
      <c r="H111" s="749">
        <v>58880</v>
      </c>
      <c r="I111" s="749">
        <v>58880</v>
      </c>
      <c r="J111" s="749" t="s">
        <v>779</v>
      </c>
      <c r="K111" s="749" t="s">
        <v>780</v>
      </c>
      <c r="L111" s="752">
        <v>105.22999999999999</v>
      </c>
      <c r="M111" s="752">
        <v>1</v>
      </c>
      <c r="N111" s="753">
        <v>105.22999999999999</v>
      </c>
    </row>
    <row r="112" spans="1:14" ht="14.4" customHeight="1" x14ac:dyDescent="0.3">
      <c r="A112" s="747" t="s">
        <v>565</v>
      </c>
      <c r="B112" s="748" t="s">
        <v>566</v>
      </c>
      <c r="C112" s="749" t="s">
        <v>578</v>
      </c>
      <c r="D112" s="750" t="s">
        <v>579</v>
      </c>
      <c r="E112" s="751">
        <v>50113001</v>
      </c>
      <c r="F112" s="750" t="s">
        <v>589</v>
      </c>
      <c r="G112" s="749" t="s">
        <v>595</v>
      </c>
      <c r="H112" s="749">
        <v>148748</v>
      </c>
      <c r="I112" s="749">
        <v>148748</v>
      </c>
      <c r="J112" s="749" t="s">
        <v>781</v>
      </c>
      <c r="K112" s="749" t="s">
        <v>782</v>
      </c>
      <c r="L112" s="752">
        <v>404.79</v>
      </c>
      <c r="M112" s="752">
        <v>2</v>
      </c>
      <c r="N112" s="753">
        <v>809.58</v>
      </c>
    </row>
    <row r="113" spans="1:14" ht="14.4" customHeight="1" x14ac:dyDescent="0.3">
      <c r="A113" s="747" t="s">
        <v>565</v>
      </c>
      <c r="B113" s="748" t="s">
        <v>566</v>
      </c>
      <c r="C113" s="749" t="s">
        <v>578</v>
      </c>
      <c r="D113" s="750" t="s">
        <v>579</v>
      </c>
      <c r="E113" s="751">
        <v>50113001</v>
      </c>
      <c r="F113" s="750" t="s">
        <v>589</v>
      </c>
      <c r="G113" s="749" t="s">
        <v>595</v>
      </c>
      <c r="H113" s="749">
        <v>142150</v>
      </c>
      <c r="I113" s="749">
        <v>142150</v>
      </c>
      <c r="J113" s="749" t="s">
        <v>783</v>
      </c>
      <c r="K113" s="749" t="s">
        <v>784</v>
      </c>
      <c r="L113" s="752">
        <v>197.58</v>
      </c>
      <c r="M113" s="752">
        <v>4</v>
      </c>
      <c r="N113" s="753">
        <v>790.32</v>
      </c>
    </row>
    <row r="114" spans="1:14" ht="14.4" customHeight="1" x14ac:dyDescent="0.3">
      <c r="A114" s="747" t="s">
        <v>565</v>
      </c>
      <c r="B114" s="748" t="s">
        <v>566</v>
      </c>
      <c r="C114" s="749" t="s">
        <v>578</v>
      </c>
      <c r="D114" s="750" t="s">
        <v>579</v>
      </c>
      <c r="E114" s="751">
        <v>50113001</v>
      </c>
      <c r="F114" s="750" t="s">
        <v>589</v>
      </c>
      <c r="G114" s="749" t="s">
        <v>590</v>
      </c>
      <c r="H114" s="749">
        <v>101328</v>
      </c>
      <c r="I114" s="749">
        <v>1328</v>
      </c>
      <c r="J114" s="749" t="s">
        <v>785</v>
      </c>
      <c r="K114" s="749" t="s">
        <v>786</v>
      </c>
      <c r="L114" s="752">
        <v>126.8</v>
      </c>
      <c r="M114" s="752">
        <v>1</v>
      </c>
      <c r="N114" s="753">
        <v>126.8</v>
      </c>
    </row>
    <row r="115" spans="1:14" ht="14.4" customHeight="1" x14ac:dyDescent="0.3">
      <c r="A115" s="747" t="s">
        <v>565</v>
      </c>
      <c r="B115" s="748" t="s">
        <v>566</v>
      </c>
      <c r="C115" s="749" t="s">
        <v>578</v>
      </c>
      <c r="D115" s="750" t="s">
        <v>579</v>
      </c>
      <c r="E115" s="751">
        <v>50113001</v>
      </c>
      <c r="F115" s="750" t="s">
        <v>589</v>
      </c>
      <c r="G115" s="749" t="s">
        <v>567</v>
      </c>
      <c r="H115" s="749">
        <v>175080</v>
      </c>
      <c r="I115" s="749">
        <v>175080</v>
      </c>
      <c r="J115" s="749" t="s">
        <v>787</v>
      </c>
      <c r="K115" s="749" t="s">
        <v>788</v>
      </c>
      <c r="L115" s="752">
        <v>169.44</v>
      </c>
      <c r="M115" s="752">
        <v>1</v>
      </c>
      <c r="N115" s="753">
        <v>169.44</v>
      </c>
    </row>
    <row r="116" spans="1:14" ht="14.4" customHeight="1" x14ac:dyDescent="0.3">
      <c r="A116" s="747" t="s">
        <v>565</v>
      </c>
      <c r="B116" s="748" t="s">
        <v>566</v>
      </c>
      <c r="C116" s="749" t="s">
        <v>578</v>
      </c>
      <c r="D116" s="750" t="s">
        <v>579</v>
      </c>
      <c r="E116" s="751">
        <v>50113001</v>
      </c>
      <c r="F116" s="750" t="s">
        <v>589</v>
      </c>
      <c r="G116" s="749" t="s">
        <v>590</v>
      </c>
      <c r="H116" s="749">
        <v>145988</v>
      </c>
      <c r="I116" s="749">
        <v>145988</v>
      </c>
      <c r="J116" s="749" t="s">
        <v>789</v>
      </c>
      <c r="K116" s="749" t="s">
        <v>790</v>
      </c>
      <c r="L116" s="752">
        <v>1327.37</v>
      </c>
      <c r="M116" s="752">
        <v>1</v>
      </c>
      <c r="N116" s="753">
        <v>1327.37</v>
      </c>
    </row>
    <row r="117" spans="1:14" ht="14.4" customHeight="1" x14ac:dyDescent="0.3">
      <c r="A117" s="747" t="s">
        <v>565</v>
      </c>
      <c r="B117" s="748" t="s">
        <v>566</v>
      </c>
      <c r="C117" s="749" t="s">
        <v>578</v>
      </c>
      <c r="D117" s="750" t="s">
        <v>579</v>
      </c>
      <c r="E117" s="751">
        <v>50113001</v>
      </c>
      <c r="F117" s="750" t="s">
        <v>589</v>
      </c>
      <c r="G117" s="749" t="s">
        <v>590</v>
      </c>
      <c r="H117" s="749">
        <v>226525</v>
      </c>
      <c r="I117" s="749">
        <v>226525</v>
      </c>
      <c r="J117" s="749" t="s">
        <v>791</v>
      </c>
      <c r="K117" s="749" t="s">
        <v>792</v>
      </c>
      <c r="L117" s="752">
        <v>66.339999999999989</v>
      </c>
      <c r="M117" s="752">
        <v>18</v>
      </c>
      <c r="N117" s="753">
        <v>1194.1199999999999</v>
      </c>
    </row>
    <row r="118" spans="1:14" ht="14.4" customHeight="1" x14ac:dyDescent="0.3">
      <c r="A118" s="747" t="s">
        <v>565</v>
      </c>
      <c r="B118" s="748" t="s">
        <v>566</v>
      </c>
      <c r="C118" s="749" t="s">
        <v>578</v>
      </c>
      <c r="D118" s="750" t="s">
        <v>579</v>
      </c>
      <c r="E118" s="751">
        <v>50113001</v>
      </c>
      <c r="F118" s="750" t="s">
        <v>589</v>
      </c>
      <c r="G118" s="749" t="s">
        <v>567</v>
      </c>
      <c r="H118" s="749">
        <v>111955</v>
      </c>
      <c r="I118" s="749">
        <v>11955</v>
      </c>
      <c r="J118" s="749" t="s">
        <v>793</v>
      </c>
      <c r="K118" s="749" t="s">
        <v>794</v>
      </c>
      <c r="L118" s="752">
        <v>173.37916666666663</v>
      </c>
      <c r="M118" s="752">
        <v>12</v>
      </c>
      <c r="N118" s="753">
        <v>2080.5499999999997</v>
      </c>
    </row>
    <row r="119" spans="1:14" ht="14.4" customHeight="1" x14ac:dyDescent="0.3">
      <c r="A119" s="747" t="s">
        <v>565</v>
      </c>
      <c r="B119" s="748" t="s">
        <v>566</v>
      </c>
      <c r="C119" s="749" t="s">
        <v>578</v>
      </c>
      <c r="D119" s="750" t="s">
        <v>579</v>
      </c>
      <c r="E119" s="751">
        <v>50113001</v>
      </c>
      <c r="F119" s="750" t="s">
        <v>589</v>
      </c>
      <c r="G119" s="749" t="s">
        <v>567</v>
      </c>
      <c r="H119" s="749">
        <v>159448</v>
      </c>
      <c r="I119" s="749">
        <v>59448</v>
      </c>
      <c r="J119" s="749" t="s">
        <v>795</v>
      </c>
      <c r="K119" s="749" t="s">
        <v>796</v>
      </c>
      <c r="L119" s="752">
        <v>368.87333333333339</v>
      </c>
      <c r="M119" s="752">
        <v>18</v>
      </c>
      <c r="N119" s="753">
        <v>6639.7200000000012</v>
      </c>
    </row>
    <row r="120" spans="1:14" ht="14.4" customHeight="1" x14ac:dyDescent="0.3">
      <c r="A120" s="747" t="s">
        <v>565</v>
      </c>
      <c r="B120" s="748" t="s">
        <v>566</v>
      </c>
      <c r="C120" s="749" t="s">
        <v>578</v>
      </c>
      <c r="D120" s="750" t="s">
        <v>579</v>
      </c>
      <c r="E120" s="751">
        <v>50113001</v>
      </c>
      <c r="F120" s="750" t="s">
        <v>589</v>
      </c>
      <c r="G120" s="749" t="s">
        <v>567</v>
      </c>
      <c r="H120" s="749">
        <v>159449</v>
      </c>
      <c r="I120" s="749">
        <v>59449</v>
      </c>
      <c r="J120" s="749" t="s">
        <v>797</v>
      </c>
      <c r="K120" s="749" t="s">
        <v>798</v>
      </c>
      <c r="L120" s="752">
        <v>774.49857142857149</v>
      </c>
      <c r="M120" s="752">
        <v>7</v>
      </c>
      <c r="N120" s="753">
        <v>5421.4900000000007</v>
      </c>
    </row>
    <row r="121" spans="1:14" ht="14.4" customHeight="1" x14ac:dyDescent="0.3">
      <c r="A121" s="747" t="s">
        <v>565</v>
      </c>
      <c r="B121" s="748" t="s">
        <v>566</v>
      </c>
      <c r="C121" s="749" t="s">
        <v>578</v>
      </c>
      <c r="D121" s="750" t="s">
        <v>579</v>
      </c>
      <c r="E121" s="751">
        <v>50113001</v>
      </c>
      <c r="F121" s="750" t="s">
        <v>589</v>
      </c>
      <c r="G121" s="749" t="s">
        <v>590</v>
      </c>
      <c r="H121" s="749">
        <v>127177</v>
      </c>
      <c r="I121" s="749">
        <v>127177</v>
      </c>
      <c r="J121" s="749" t="s">
        <v>799</v>
      </c>
      <c r="K121" s="749" t="s">
        <v>800</v>
      </c>
      <c r="L121" s="752">
        <v>473.23000000000013</v>
      </c>
      <c r="M121" s="752">
        <v>1</v>
      </c>
      <c r="N121" s="753">
        <v>473.23000000000013</v>
      </c>
    </row>
    <row r="122" spans="1:14" ht="14.4" customHeight="1" x14ac:dyDescent="0.3">
      <c r="A122" s="747" t="s">
        <v>565</v>
      </c>
      <c r="B122" s="748" t="s">
        <v>566</v>
      </c>
      <c r="C122" s="749" t="s">
        <v>578</v>
      </c>
      <c r="D122" s="750" t="s">
        <v>579</v>
      </c>
      <c r="E122" s="751">
        <v>50113001</v>
      </c>
      <c r="F122" s="750" t="s">
        <v>589</v>
      </c>
      <c r="G122" s="749" t="s">
        <v>590</v>
      </c>
      <c r="H122" s="749">
        <v>905098</v>
      </c>
      <c r="I122" s="749">
        <v>23989</v>
      </c>
      <c r="J122" s="749" t="s">
        <v>801</v>
      </c>
      <c r="K122" s="749" t="s">
        <v>567</v>
      </c>
      <c r="L122" s="752">
        <v>398.86032449704135</v>
      </c>
      <c r="M122" s="752">
        <v>3</v>
      </c>
      <c r="N122" s="753">
        <v>1196.580973491124</v>
      </c>
    </row>
    <row r="123" spans="1:14" ht="14.4" customHeight="1" x14ac:dyDescent="0.3">
      <c r="A123" s="747" t="s">
        <v>565</v>
      </c>
      <c r="B123" s="748" t="s">
        <v>566</v>
      </c>
      <c r="C123" s="749" t="s">
        <v>578</v>
      </c>
      <c r="D123" s="750" t="s">
        <v>579</v>
      </c>
      <c r="E123" s="751">
        <v>50113001</v>
      </c>
      <c r="F123" s="750" t="s">
        <v>589</v>
      </c>
      <c r="G123" s="749" t="s">
        <v>590</v>
      </c>
      <c r="H123" s="749">
        <v>900240</v>
      </c>
      <c r="I123" s="749">
        <v>0</v>
      </c>
      <c r="J123" s="749" t="s">
        <v>802</v>
      </c>
      <c r="K123" s="749" t="s">
        <v>567</v>
      </c>
      <c r="L123" s="752">
        <v>67.760000000000019</v>
      </c>
      <c r="M123" s="752">
        <v>5</v>
      </c>
      <c r="N123" s="753">
        <v>338.80000000000007</v>
      </c>
    </row>
    <row r="124" spans="1:14" ht="14.4" customHeight="1" x14ac:dyDescent="0.3">
      <c r="A124" s="747" t="s">
        <v>565</v>
      </c>
      <c r="B124" s="748" t="s">
        <v>566</v>
      </c>
      <c r="C124" s="749" t="s">
        <v>578</v>
      </c>
      <c r="D124" s="750" t="s">
        <v>579</v>
      </c>
      <c r="E124" s="751">
        <v>50113001</v>
      </c>
      <c r="F124" s="750" t="s">
        <v>589</v>
      </c>
      <c r="G124" s="749" t="s">
        <v>590</v>
      </c>
      <c r="H124" s="749">
        <v>126502</v>
      </c>
      <c r="I124" s="749">
        <v>26502</v>
      </c>
      <c r="J124" s="749" t="s">
        <v>803</v>
      </c>
      <c r="K124" s="749" t="s">
        <v>804</v>
      </c>
      <c r="L124" s="752">
        <v>723.88</v>
      </c>
      <c r="M124" s="752">
        <v>2</v>
      </c>
      <c r="N124" s="753">
        <v>1447.76</v>
      </c>
    </row>
    <row r="125" spans="1:14" ht="14.4" customHeight="1" x14ac:dyDescent="0.3">
      <c r="A125" s="747" t="s">
        <v>565</v>
      </c>
      <c r="B125" s="748" t="s">
        <v>566</v>
      </c>
      <c r="C125" s="749" t="s">
        <v>578</v>
      </c>
      <c r="D125" s="750" t="s">
        <v>579</v>
      </c>
      <c r="E125" s="751">
        <v>50113001</v>
      </c>
      <c r="F125" s="750" t="s">
        <v>589</v>
      </c>
      <c r="G125" s="749" t="s">
        <v>590</v>
      </c>
      <c r="H125" s="749">
        <v>215476</v>
      </c>
      <c r="I125" s="749">
        <v>215476</v>
      </c>
      <c r="J125" s="749" t="s">
        <v>805</v>
      </c>
      <c r="K125" s="749" t="s">
        <v>806</v>
      </c>
      <c r="L125" s="752">
        <v>140.89428571428567</v>
      </c>
      <c r="M125" s="752">
        <v>7</v>
      </c>
      <c r="N125" s="753">
        <v>986.25999999999976</v>
      </c>
    </row>
    <row r="126" spans="1:14" ht="14.4" customHeight="1" x14ac:dyDescent="0.3">
      <c r="A126" s="747" t="s">
        <v>565</v>
      </c>
      <c r="B126" s="748" t="s">
        <v>566</v>
      </c>
      <c r="C126" s="749" t="s">
        <v>578</v>
      </c>
      <c r="D126" s="750" t="s">
        <v>579</v>
      </c>
      <c r="E126" s="751">
        <v>50113001</v>
      </c>
      <c r="F126" s="750" t="s">
        <v>589</v>
      </c>
      <c r="G126" s="749" t="s">
        <v>590</v>
      </c>
      <c r="H126" s="749">
        <v>501596</v>
      </c>
      <c r="I126" s="749">
        <v>0</v>
      </c>
      <c r="J126" s="749" t="s">
        <v>807</v>
      </c>
      <c r="K126" s="749" t="s">
        <v>808</v>
      </c>
      <c r="L126" s="752">
        <v>113.25999999999999</v>
      </c>
      <c r="M126" s="752">
        <v>1</v>
      </c>
      <c r="N126" s="753">
        <v>113.25999999999999</v>
      </c>
    </row>
    <row r="127" spans="1:14" ht="14.4" customHeight="1" x14ac:dyDescent="0.3">
      <c r="A127" s="747" t="s">
        <v>565</v>
      </c>
      <c r="B127" s="748" t="s">
        <v>566</v>
      </c>
      <c r="C127" s="749" t="s">
        <v>578</v>
      </c>
      <c r="D127" s="750" t="s">
        <v>579</v>
      </c>
      <c r="E127" s="751">
        <v>50113001</v>
      </c>
      <c r="F127" s="750" t="s">
        <v>589</v>
      </c>
      <c r="G127" s="749" t="s">
        <v>595</v>
      </c>
      <c r="H127" s="749">
        <v>134505</v>
      </c>
      <c r="I127" s="749">
        <v>134505</v>
      </c>
      <c r="J127" s="749" t="s">
        <v>809</v>
      </c>
      <c r="K127" s="749" t="s">
        <v>810</v>
      </c>
      <c r="L127" s="752">
        <v>99.62</v>
      </c>
      <c r="M127" s="752">
        <v>1</v>
      </c>
      <c r="N127" s="753">
        <v>99.62</v>
      </c>
    </row>
    <row r="128" spans="1:14" ht="14.4" customHeight="1" x14ac:dyDescent="0.3">
      <c r="A128" s="747" t="s">
        <v>565</v>
      </c>
      <c r="B128" s="748" t="s">
        <v>566</v>
      </c>
      <c r="C128" s="749" t="s">
        <v>578</v>
      </c>
      <c r="D128" s="750" t="s">
        <v>579</v>
      </c>
      <c r="E128" s="751">
        <v>50113001</v>
      </c>
      <c r="F128" s="750" t="s">
        <v>589</v>
      </c>
      <c r="G128" s="749" t="s">
        <v>595</v>
      </c>
      <c r="H128" s="749">
        <v>847627</v>
      </c>
      <c r="I128" s="749">
        <v>134502</v>
      </c>
      <c r="J128" s="749" t="s">
        <v>809</v>
      </c>
      <c r="K128" s="749" t="s">
        <v>694</v>
      </c>
      <c r="L128" s="752">
        <v>50.103999999999999</v>
      </c>
      <c r="M128" s="752">
        <v>5</v>
      </c>
      <c r="N128" s="753">
        <v>250.52</v>
      </c>
    </row>
    <row r="129" spans="1:14" ht="14.4" customHeight="1" x14ac:dyDescent="0.3">
      <c r="A129" s="747" t="s">
        <v>565</v>
      </c>
      <c r="B129" s="748" t="s">
        <v>566</v>
      </c>
      <c r="C129" s="749" t="s">
        <v>578</v>
      </c>
      <c r="D129" s="750" t="s">
        <v>579</v>
      </c>
      <c r="E129" s="751">
        <v>50113001</v>
      </c>
      <c r="F129" s="750" t="s">
        <v>589</v>
      </c>
      <c r="G129" s="749" t="s">
        <v>595</v>
      </c>
      <c r="H129" s="749">
        <v>168326</v>
      </c>
      <c r="I129" s="749">
        <v>168326</v>
      </c>
      <c r="J129" s="749" t="s">
        <v>811</v>
      </c>
      <c r="K129" s="749" t="s">
        <v>812</v>
      </c>
      <c r="L129" s="752">
        <v>350.77</v>
      </c>
      <c r="M129" s="752">
        <v>4</v>
      </c>
      <c r="N129" s="753">
        <v>1403.08</v>
      </c>
    </row>
    <row r="130" spans="1:14" ht="14.4" customHeight="1" x14ac:dyDescent="0.3">
      <c r="A130" s="747" t="s">
        <v>565</v>
      </c>
      <c r="B130" s="748" t="s">
        <v>566</v>
      </c>
      <c r="C130" s="749" t="s">
        <v>578</v>
      </c>
      <c r="D130" s="750" t="s">
        <v>579</v>
      </c>
      <c r="E130" s="751">
        <v>50113001</v>
      </c>
      <c r="F130" s="750" t="s">
        <v>589</v>
      </c>
      <c r="G130" s="749" t="s">
        <v>590</v>
      </c>
      <c r="H130" s="749">
        <v>192202</v>
      </c>
      <c r="I130" s="749">
        <v>192202</v>
      </c>
      <c r="J130" s="749" t="s">
        <v>813</v>
      </c>
      <c r="K130" s="749" t="s">
        <v>814</v>
      </c>
      <c r="L130" s="752">
        <v>87.88</v>
      </c>
      <c r="M130" s="752">
        <v>1</v>
      </c>
      <c r="N130" s="753">
        <v>87.88</v>
      </c>
    </row>
    <row r="131" spans="1:14" ht="14.4" customHeight="1" x14ac:dyDescent="0.3">
      <c r="A131" s="747" t="s">
        <v>565</v>
      </c>
      <c r="B131" s="748" t="s">
        <v>566</v>
      </c>
      <c r="C131" s="749" t="s">
        <v>578</v>
      </c>
      <c r="D131" s="750" t="s">
        <v>579</v>
      </c>
      <c r="E131" s="751">
        <v>50113001</v>
      </c>
      <c r="F131" s="750" t="s">
        <v>589</v>
      </c>
      <c r="G131" s="749" t="s">
        <v>590</v>
      </c>
      <c r="H131" s="749">
        <v>29028</v>
      </c>
      <c r="I131" s="749">
        <v>29028</v>
      </c>
      <c r="J131" s="749" t="s">
        <v>815</v>
      </c>
      <c r="K131" s="749" t="s">
        <v>816</v>
      </c>
      <c r="L131" s="752">
        <v>347.98999999999995</v>
      </c>
      <c r="M131" s="752">
        <v>2</v>
      </c>
      <c r="N131" s="753">
        <v>695.9799999999999</v>
      </c>
    </row>
    <row r="132" spans="1:14" ht="14.4" customHeight="1" x14ac:dyDescent="0.3">
      <c r="A132" s="747" t="s">
        <v>565</v>
      </c>
      <c r="B132" s="748" t="s">
        <v>566</v>
      </c>
      <c r="C132" s="749" t="s">
        <v>578</v>
      </c>
      <c r="D132" s="750" t="s">
        <v>579</v>
      </c>
      <c r="E132" s="751">
        <v>50113001</v>
      </c>
      <c r="F132" s="750" t="s">
        <v>589</v>
      </c>
      <c r="G132" s="749" t="s">
        <v>590</v>
      </c>
      <c r="H132" s="749">
        <v>229191</v>
      </c>
      <c r="I132" s="749">
        <v>229191</v>
      </c>
      <c r="J132" s="749" t="s">
        <v>817</v>
      </c>
      <c r="K132" s="749" t="s">
        <v>818</v>
      </c>
      <c r="L132" s="752">
        <v>141.37000000000006</v>
      </c>
      <c r="M132" s="752">
        <v>3</v>
      </c>
      <c r="N132" s="753">
        <v>424.11000000000018</v>
      </c>
    </row>
    <row r="133" spans="1:14" ht="14.4" customHeight="1" x14ac:dyDescent="0.3">
      <c r="A133" s="747" t="s">
        <v>565</v>
      </c>
      <c r="B133" s="748" t="s">
        <v>566</v>
      </c>
      <c r="C133" s="749" t="s">
        <v>578</v>
      </c>
      <c r="D133" s="750" t="s">
        <v>579</v>
      </c>
      <c r="E133" s="751">
        <v>50113001</v>
      </c>
      <c r="F133" s="750" t="s">
        <v>589</v>
      </c>
      <c r="G133" s="749" t="s">
        <v>590</v>
      </c>
      <c r="H133" s="749">
        <v>166015</v>
      </c>
      <c r="I133" s="749">
        <v>66015</v>
      </c>
      <c r="J133" s="749" t="s">
        <v>819</v>
      </c>
      <c r="K133" s="749" t="s">
        <v>820</v>
      </c>
      <c r="L133" s="752">
        <v>83.490000000000009</v>
      </c>
      <c r="M133" s="752">
        <v>4</v>
      </c>
      <c r="N133" s="753">
        <v>333.96000000000004</v>
      </c>
    </row>
    <row r="134" spans="1:14" ht="14.4" customHeight="1" x14ac:dyDescent="0.3">
      <c r="A134" s="747" t="s">
        <v>565</v>
      </c>
      <c r="B134" s="748" t="s">
        <v>566</v>
      </c>
      <c r="C134" s="749" t="s">
        <v>578</v>
      </c>
      <c r="D134" s="750" t="s">
        <v>579</v>
      </c>
      <c r="E134" s="751">
        <v>50113001</v>
      </c>
      <c r="F134" s="750" t="s">
        <v>589</v>
      </c>
      <c r="G134" s="749" t="s">
        <v>590</v>
      </c>
      <c r="H134" s="749">
        <v>197026</v>
      </c>
      <c r="I134" s="749">
        <v>97026</v>
      </c>
      <c r="J134" s="749" t="s">
        <v>821</v>
      </c>
      <c r="K134" s="749" t="s">
        <v>822</v>
      </c>
      <c r="L134" s="752">
        <v>45.109999999999992</v>
      </c>
      <c r="M134" s="752">
        <v>6</v>
      </c>
      <c r="N134" s="753">
        <v>270.65999999999997</v>
      </c>
    </row>
    <row r="135" spans="1:14" ht="14.4" customHeight="1" x14ac:dyDescent="0.3">
      <c r="A135" s="747" t="s">
        <v>565</v>
      </c>
      <c r="B135" s="748" t="s">
        <v>566</v>
      </c>
      <c r="C135" s="749" t="s">
        <v>578</v>
      </c>
      <c r="D135" s="750" t="s">
        <v>579</v>
      </c>
      <c r="E135" s="751">
        <v>50113001</v>
      </c>
      <c r="F135" s="750" t="s">
        <v>589</v>
      </c>
      <c r="G135" s="749" t="s">
        <v>590</v>
      </c>
      <c r="H135" s="749">
        <v>162083</v>
      </c>
      <c r="I135" s="749">
        <v>162083</v>
      </c>
      <c r="J135" s="749" t="s">
        <v>823</v>
      </c>
      <c r="K135" s="749" t="s">
        <v>824</v>
      </c>
      <c r="L135" s="752">
        <v>495.72</v>
      </c>
      <c r="M135" s="752">
        <v>2</v>
      </c>
      <c r="N135" s="753">
        <v>991.44</v>
      </c>
    </row>
    <row r="136" spans="1:14" ht="14.4" customHeight="1" x14ac:dyDescent="0.3">
      <c r="A136" s="747" t="s">
        <v>565</v>
      </c>
      <c r="B136" s="748" t="s">
        <v>566</v>
      </c>
      <c r="C136" s="749" t="s">
        <v>578</v>
      </c>
      <c r="D136" s="750" t="s">
        <v>579</v>
      </c>
      <c r="E136" s="751">
        <v>50113001</v>
      </c>
      <c r="F136" s="750" t="s">
        <v>589</v>
      </c>
      <c r="G136" s="749" t="s">
        <v>590</v>
      </c>
      <c r="H136" s="749">
        <v>202796</v>
      </c>
      <c r="I136" s="749">
        <v>202796</v>
      </c>
      <c r="J136" s="749" t="s">
        <v>823</v>
      </c>
      <c r="K136" s="749" t="s">
        <v>825</v>
      </c>
      <c r="L136" s="752">
        <v>309.34700000000004</v>
      </c>
      <c r="M136" s="752">
        <v>10</v>
      </c>
      <c r="N136" s="753">
        <v>3093.4700000000003</v>
      </c>
    </row>
    <row r="137" spans="1:14" ht="14.4" customHeight="1" x14ac:dyDescent="0.3">
      <c r="A137" s="747" t="s">
        <v>565</v>
      </c>
      <c r="B137" s="748" t="s">
        <v>566</v>
      </c>
      <c r="C137" s="749" t="s">
        <v>578</v>
      </c>
      <c r="D137" s="750" t="s">
        <v>579</v>
      </c>
      <c r="E137" s="751">
        <v>50113001</v>
      </c>
      <c r="F137" s="750" t="s">
        <v>589</v>
      </c>
      <c r="G137" s="749" t="s">
        <v>590</v>
      </c>
      <c r="H137" s="749">
        <v>850053</v>
      </c>
      <c r="I137" s="749">
        <v>162694</v>
      </c>
      <c r="J137" s="749" t="s">
        <v>826</v>
      </c>
      <c r="K137" s="749" t="s">
        <v>827</v>
      </c>
      <c r="L137" s="752">
        <v>56.63</v>
      </c>
      <c r="M137" s="752">
        <v>1</v>
      </c>
      <c r="N137" s="753">
        <v>56.63</v>
      </c>
    </row>
    <row r="138" spans="1:14" ht="14.4" customHeight="1" x14ac:dyDescent="0.3">
      <c r="A138" s="747" t="s">
        <v>565</v>
      </c>
      <c r="B138" s="748" t="s">
        <v>566</v>
      </c>
      <c r="C138" s="749" t="s">
        <v>578</v>
      </c>
      <c r="D138" s="750" t="s">
        <v>579</v>
      </c>
      <c r="E138" s="751">
        <v>50113001</v>
      </c>
      <c r="F138" s="750" t="s">
        <v>589</v>
      </c>
      <c r="G138" s="749" t="s">
        <v>590</v>
      </c>
      <c r="H138" s="749">
        <v>199680</v>
      </c>
      <c r="I138" s="749">
        <v>199680</v>
      </c>
      <c r="J138" s="749" t="s">
        <v>828</v>
      </c>
      <c r="K138" s="749" t="s">
        <v>829</v>
      </c>
      <c r="L138" s="752">
        <v>362.00750000000005</v>
      </c>
      <c r="M138" s="752">
        <v>4</v>
      </c>
      <c r="N138" s="753">
        <v>1448.0300000000002</v>
      </c>
    </row>
    <row r="139" spans="1:14" ht="14.4" customHeight="1" x14ac:dyDescent="0.3">
      <c r="A139" s="747" t="s">
        <v>565</v>
      </c>
      <c r="B139" s="748" t="s">
        <v>566</v>
      </c>
      <c r="C139" s="749" t="s">
        <v>578</v>
      </c>
      <c r="D139" s="750" t="s">
        <v>579</v>
      </c>
      <c r="E139" s="751">
        <v>50113001</v>
      </c>
      <c r="F139" s="750" t="s">
        <v>589</v>
      </c>
      <c r="G139" s="749" t="s">
        <v>590</v>
      </c>
      <c r="H139" s="749">
        <v>187076</v>
      </c>
      <c r="I139" s="749">
        <v>87076</v>
      </c>
      <c r="J139" s="749" t="s">
        <v>830</v>
      </c>
      <c r="K139" s="749" t="s">
        <v>831</v>
      </c>
      <c r="L139" s="752">
        <v>133.02250000000004</v>
      </c>
      <c r="M139" s="752">
        <v>8</v>
      </c>
      <c r="N139" s="753">
        <v>1064.1800000000003</v>
      </c>
    </row>
    <row r="140" spans="1:14" ht="14.4" customHeight="1" x14ac:dyDescent="0.3">
      <c r="A140" s="747" t="s">
        <v>565</v>
      </c>
      <c r="B140" s="748" t="s">
        <v>566</v>
      </c>
      <c r="C140" s="749" t="s">
        <v>578</v>
      </c>
      <c r="D140" s="750" t="s">
        <v>579</v>
      </c>
      <c r="E140" s="751">
        <v>50113001</v>
      </c>
      <c r="F140" s="750" t="s">
        <v>589</v>
      </c>
      <c r="G140" s="749" t="s">
        <v>590</v>
      </c>
      <c r="H140" s="749">
        <v>157586</v>
      </c>
      <c r="I140" s="749">
        <v>57586</v>
      </c>
      <c r="J140" s="749" t="s">
        <v>832</v>
      </c>
      <c r="K140" s="749" t="s">
        <v>833</v>
      </c>
      <c r="L140" s="752">
        <v>73.710000000000008</v>
      </c>
      <c r="M140" s="752">
        <v>9</v>
      </c>
      <c r="N140" s="753">
        <v>663.3900000000001</v>
      </c>
    </row>
    <row r="141" spans="1:14" ht="14.4" customHeight="1" x14ac:dyDescent="0.3">
      <c r="A141" s="747" t="s">
        <v>565</v>
      </c>
      <c r="B141" s="748" t="s">
        <v>566</v>
      </c>
      <c r="C141" s="749" t="s">
        <v>578</v>
      </c>
      <c r="D141" s="750" t="s">
        <v>579</v>
      </c>
      <c r="E141" s="751">
        <v>50113001</v>
      </c>
      <c r="F141" s="750" t="s">
        <v>589</v>
      </c>
      <c r="G141" s="749" t="s">
        <v>590</v>
      </c>
      <c r="H141" s="749">
        <v>848560</v>
      </c>
      <c r="I141" s="749">
        <v>125752</v>
      </c>
      <c r="J141" s="749" t="s">
        <v>834</v>
      </c>
      <c r="K141" s="749" t="s">
        <v>835</v>
      </c>
      <c r="L141" s="752">
        <v>223.26</v>
      </c>
      <c r="M141" s="752">
        <v>3</v>
      </c>
      <c r="N141" s="753">
        <v>669.78</v>
      </c>
    </row>
    <row r="142" spans="1:14" ht="14.4" customHeight="1" x14ac:dyDescent="0.3">
      <c r="A142" s="747" t="s">
        <v>565</v>
      </c>
      <c r="B142" s="748" t="s">
        <v>566</v>
      </c>
      <c r="C142" s="749" t="s">
        <v>578</v>
      </c>
      <c r="D142" s="750" t="s">
        <v>579</v>
      </c>
      <c r="E142" s="751">
        <v>50113001</v>
      </c>
      <c r="F142" s="750" t="s">
        <v>589</v>
      </c>
      <c r="G142" s="749" t="s">
        <v>590</v>
      </c>
      <c r="H142" s="749">
        <v>225508</v>
      </c>
      <c r="I142" s="749">
        <v>225508</v>
      </c>
      <c r="J142" s="749" t="s">
        <v>836</v>
      </c>
      <c r="K142" s="749" t="s">
        <v>837</v>
      </c>
      <c r="L142" s="752">
        <v>48.88</v>
      </c>
      <c r="M142" s="752">
        <v>3</v>
      </c>
      <c r="N142" s="753">
        <v>146.64000000000001</v>
      </c>
    </row>
    <row r="143" spans="1:14" ht="14.4" customHeight="1" x14ac:dyDescent="0.3">
      <c r="A143" s="747" t="s">
        <v>565</v>
      </c>
      <c r="B143" s="748" t="s">
        <v>566</v>
      </c>
      <c r="C143" s="749" t="s">
        <v>578</v>
      </c>
      <c r="D143" s="750" t="s">
        <v>579</v>
      </c>
      <c r="E143" s="751">
        <v>50113001</v>
      </c>
      <c r="F143" s="750" t="s">
        <v>589</v>
      </c>
      <c r="G143" s="749" t="s">
        <v>590</v>
      </c>
      <c r="H143" s="749">
        <v>225510</v>
      </c>
      <c r="I143" s="749">
        <v>225510</v>
      </c>
      <c r="J143" s="749" t="s">
        <v>838</v>
      </c>
      <c r="K143" s="749" t="s">
        <v>839</v>
      </c>
      <c r="L143" s="752">
        <v>64.72</v>
      </c>
      <c r="M143" s="752">
        <v>5</v>
      </c>
      <c r="N143" s="753">
        <v>323.60000000000002</v>
      </c>
    </row>
    <row r="144" spans="1:14" ht="14.4" customHeight="1" x14ac:dyDescent="0.3">
      <c r="A144" s="747" t="s">
        <v>565</v>
      </c>
      <c r="B144" s="748" t="s">
        <v>566</v>
      </c>
      <c r="C144" s="749" t="s">
        <v>578</v>
      </c>
      <c r="D144" s="750" t="s">
        <v>579</v>
      </c>
      <c r="E144" s="751">
        <v>50113001</v>
      </c>
      <c r="F144" s="750" t="s">
        <v>589</v>
      </c>
      <c r="G144" s="749" t="s">
        <v>590</v>
      </c>
      <c r="H144" s="749">
        <v>225512</v>
      </c>
      <c r="I144" s="749">
        <v>225512</v>
      </c>
      <c r="J144" s="749" t="s">
        <v>840</v>
      </c>
      <c r="K144" s="749" t="s">
        <v>841</v>
      </c>
      <c r="L144" s="752">
        <v>88.79</v>
      </c>
      <c r="M144" s="752">
        <v>1</v>
      </c>
      <c r="N144" s="753">
        <v>88.79</v>
      </c>
    </row>
    <row r="145" spans="1:14" ht="14.4" customHeight="1" x14ac:dyDescent="0.3">
      <c r="A145" s="747" t="s">
        <v>565</v>
      </c>
      <c r="B145" s="748" t="s">
        <v>566</v>
      </c>
      <c r="C145" s="749" t="s">
        <v>578</v>
      </c>
      <c r="D145" s="750" t="s">
        <v>579</v>
      </c>
      <c r="E145" s="751">
        <v>50113001</v>
      </c>
      <c r="F145" s="750" t="s">
        <v>589</v>
      </c>
      <c r="G145" s="749" t="s">
        <v>595</v>
      </c>
      <c r="H145" s="749">
        <v>169189</v>
      </c>
      <c r="I145" s="749">
        <v>69189</v>
      </c>
      <c r="J145" s="749" t="s">
        <v>842</v>
      </c>
      <c r="K145" s="749" t="s">
        <v>843</v>
      </c>
      <c r="L145" s="752">
        <v>61.109999999999992</v>
      </c>
      <c r="M145" s="752">
        <v>1</v>
      </c>
      <c r="N145" s="753">
        <v>61.109999999999992</v>
      </c>
    </row>
    <row r="146" spans="1:14" ht="14.4" customHeight="1" x14ac:dyDescent="0.3">
      <c r="A146" s="747" t="s">
        <v>565</v>
      </c>
      <c r="B146" s="748" t="s">
        <v>566</v>
      </c>
      <c r="C146" s="749" t="s">
        <v>578</v>
      </c>
      <c r="D146" s="750" t="s">
        <v>579</v>
      </c>
      <c r="E146" s="751">
        <v>50113001</v>
      </c>
      <c r="F146" s="750" t="s">
        <v>589</v>
      </c>
      <c r="G146" s="749" t="s">
        <v>590</v>
      </c>
      <c r="H146" s="749">
        <v>142613</v>
      </c>
      <c r="I146" s="749">
        <v>42613</v>
      </c>
      <c r="J146" s="749" t="s">
        <v>844</v>
      </c>
      <c r="K146" s="749" t="s">
        <v>845</v>
      </c>
      <c r="L146" s="752">
        <v>134.66000000000003</v>
      </c>
      <c r="M146" s="752">
        <v>2</v>
      </c>
      <c r="N146" s="753">
        <v>269.32000000000005</v>
      </c>
    </row>
    <row r="147" spans="1:14" ht="14.4" customHeight="1" x14ac:dyDescent="0.3">
      <c r="A147" s="747" t="s">
        <v>565</v>
      </c>
      <c r="B147" s="748" t="s">
        <v>566</v>
      </c>
      <c r="C147" s="749" t="s">
        <v>578</v>
      </c>
      <c r="D147" s="750" t="s">
        <v>579</v>
      </c>
      <c r="E147" s="751">
        <v>50113001</v>
      </c>
      <c r="F147" s="750" t="s">
        <v>589</v>
      </c>
      <c r="G147" s="749" t="s">
        <v>590</v>
      </c>
      <c r="H147" s="749">
        <v>116463</v>
      </c>
      <c r="I147" s="749">
        <v>16463</v>
      </c>
      <c r="J147" s="749" t="s">
        <v>846</v>
      </c>
      <c r="K147" s="749" t="s">
        <v>847</v>
      </c>
      <c r="L147" s="752">
        <v>128.55000000000001</v>
      </c>
      <c r="M147" s="752">
        <v>1</v>
      </c>
      <c r="N147" s="753">
        <v>128.55000000000001</v>
      </c>
    </row>
    <row r="148" spans="1:14" ht="14.4" customHeight="1" x14ac:dyDescent="0.3">
      <c r="A148" s="747" t="s">
        <v>565</v>
      </c>
      <c r="B148" s="748" t="s">
        <v>566</v>
      </c>
      <c r="C148" s="749" t="s">
        <v>578</v>
      </c>
      <c r="D148" s="750" t="s">
        <v>579</v>
      </c>
      <c r="E148" s="751">
        <v>50113001</v>
      </c>
      <c r="F148" s="750" t="s">
        <v>589</v>
      </c>
      <c r="G148" s="749" t="s">
        <v>590</v>
      </c>
      <c r="H148" s="749">
        <v>116461</v>
      </c>
      <c r="I148" s="749">
        <v>16461</v>
      </c>
      <c r="J148" s="749" t="s">
        <v>848</v>
      </c>
      <c r="K148" s="749" t="s">
        <v>849</v>
      </c>
      <c r="L148" s="752">
        <v>82.07</v>
      </c>
      <c r="M148" s="752">
        <v>1</v>
      </c>
      <c r="N148" s="753">
        <v>82.07</v>
      </c>
    </row>
    <row r="149" spans="1:14" ht="14.4" customHeight="1" x14ac:dyDescent="0.3">
      <c r="A149" s="747" t="s">
        <v>565</v>
      </c>
      <c r="B149" s="748" t="s">
        <v>566</v>
      </c>
      <c r="C149" s="749" t="s">
        <v>578</v>
      </c>
      <c r="D149" s="750" t="s">
        <v>579</v>
      </c>
      <c r="E149" s="751">
        <v>50113001</v>
      </c>
      <c r="F149" s="750" t="s">
        <v>589</v>
      </c>
      <c r="G149" s="749" t="s">
        <v>590</v>
      </c>
      <c r="H149" s="749">
        <v>116462</v>
      </c>
      <c r="I149" s="749">
        <v>16462</v>
      </c>
      <c r="J149" s="749" t="s">
        <v>850</v>
      </c>
      <c r="K149" s="749" t="s">
        <v>849</v>
      </c>
      <c r="L149" s="752">
        <v>134.0033333333333</v>
      </c>
      <c r="M149" s="752">
        <v>3</v>
      </c>
      <c r="N149" s="753">
        <v>402.00999999999988</v>
      </c>
    </row>
    <row r="150" spans="1:14" ht="14.4" customHeight="1" x14ac:dyDescent="0.3">
      <c r="A150" s="747" t="s">
        <v>565</v>
      </c>
      <c r="B150" s="748" t="s">
        <v>566</v>
      </c>
      <c r="C150" s="749" t="s">
        <v>578</v>
      </c>
      <c r="D150" s="750" t="s">
        <v>579</v>
      </c>
      <c r="E150" s="751">
        <v>50113001</v>
      </c>
      <c r="F150" s="750" t="s">
        <v>589</v>
      </c>
      <c r="G150" s="749" t="s">
        <v>590</v>
      </c>
      <c r="H150" s="749">
        <v>126533</v>
      </c>
      <c r="I150" s="749">
        <v>26533</v>
      </c>
      <c r="J150" s="749" t="s">
        <v>851</v>
      </c>
      <c r="K150" s="749" t="s">
        <v>852</v>
      </c>
      <c r="L150" s="752">
        <v>322.05000000000007</v>
      </c>
      <c r="M150" s="752">
        <v>2</v>
      </c>
      <c r="N150" s="753">
        <v>644.10000000000014</v>
      </c>
    </row>
    <row r="151" spans="1:14" ht="14.4" customHeight="1" x14ac:dyDescent="0.3">
      <c r="A151" s="747" t="s">
        <v>565</v>
      </c>
      <c r="B151" s="748" t="s">
        <v>566</v>
      </c>
      <c r="C151" s="749" t="s">
        <v>578</v>
      </c>
      <c r="D151" s="750" t="s">
        <v>579</v>
      </c>
      <c r="E151" s="751">
        <v>50113001</v>
      </c>
      <c r="F151" s="750" t="s">
        <v>589</v>
      </c>
      <c r="G151" s="749" t="s">
        <v>590</v>
      </c>
      <c r="H151" s="749">
        <v>214595</v>
      </c>
      <c r="I151" s="749">
        <v>214595</v>
      </c>
      <c r="J151" s="749" t="s">
        <v>853</v>
      </c>
      <c r="K151" s="749" t="s">
        <v>854</v>
      </c>
      <c r="L151" s="752">
        <v>122.89000000000004</v>
      </c>
      <c r="M151" s="752">
        <v>3</v>
      </c>
      <c r="N151" s="753">
        <v>368.67000000000013</v>
      </c>
    </row>
    <row r="152" spans="1:14" ht="14.4" customHeight="1" x14ac:dyDescent="0.3">
      <c r="A152" s="747" t="s">
        <v>565</v>
      </c>
      <c r="B152" s="748" t="s">
        <v>566</v>
      </c>
      <c r="C152" s="749" t="s">
        <v>578</v>
      </c>
      <c r="D152" s="750" t="s">
        <v>579</v>
      </c>
      <c r="E152" s="751">
        <v>50113001</v>
      </c>
      <c r="F152" s="750" t="s">
        <v>589</v>
      </c>
      <c r="G152" s="749" t="s">
        <v>590</v>
      </c>
      <c r="H152" s="749">
        <v>214598</v>
      </c>
      <c r="I152" s="749">
        <v>214598</v>
      </c>
      <c r="J152" s="749" t="s">
        <v>855</v>
      </c>
      <c r="K152" s="749" t="s">
        <v>856</v>
      </c>
      <c r="L152" s="752">
        <v>166.65</v>
      </c>
      <c r="M152" s="752">
        <v>2</v>
      </c>
      <c r="N152" s="753">
        <v>333.3</v>
      </c>
    </row>
    <row r="153" spans="1:14" ht="14.4" customHeight="1" x14ac:dyDescent="0.3">
      <c r="A153" s="747" t="s">
        <v>565</v>
      </c>
      <c r="B153" s="748" t="s">
        <v>566</v>
      </c>
      <c r="C153" s="749" t="s">
        <v>578</v>
      </c>
      <c r="D153" s="750" t="s">
        <v>579</v>
      </c>
      <c r="E153" s="751">
        <v>50113001</v>
      </c>
      <c r="F153" s="750" t="s">
        <v>589</v>
      </c>
      <c r="G153" s="749" t="s">
        <v>595</v>
      </c>
      <c r="H153" s="749">
        <v>114439</v>
      </c>
      <c r="I153" s="749">
        <v>14439</v>
      </c>
      <c r="J153" s="749" t="s">
        <v>857</v>
      </c>
      <c r="K153" s="749" t="s">
        <v>858</v>
      </c>
      <c r="L153" s="752">
        <v>74.510000000000034</v>
      </c>
      <c r="M153" s="752">
        <v>2</v>
      </c>
      <c r="N153" s="753">
        <v>149.02000000000007</v>
      </c>
    </row>
    <row r="154" spans="1:14" ht="14.4" customHeight="1" x14ac:dyDescent="0.3">
      <c r="A154" s="747" t="s">
        <v>565</v>
      </c>
      <c r="B154" s="748" t="s">
        <v>566</v>
      </c>
      <c r="C154" s="749" t="s">
        <v>578</v>
      </c>
      <c r="D154" s="750" t="s">
        <v>579</v>
      </c>
      <c r="E154" s="751">
        <v>50113001</v>
      </c>
      <c r="F154" s="750" t="s">
        <v>589</v>
      </c>
      <c r="G154" s="749" t="s">
        <v>595</v>
      </c>
      <c r="H154" s="749">
        <v>149195</v>
      </c>
      <c r="I154" s="749">
        <v>49195</v>
      </c>
      <c r="J154" s="749" t="s">
        <v>857</v>
      </c>
      <c r="K154" s="749" t="s">
        <v>859</v>
      </c>
      <c r="L154" s="752">
        <v>225.24</v>
      </c>
      <c r="M154" s="752">
        <v>1</v>
      </c>
      <c r="N154" s="753">
        <v>225.24</v>
      </c>
    </row>
    <row r="155" spans="1:14" ht="14.4" customHeight="1" x14ac:dyDescent="0.3">
      <c r="A155" s="747" t="s">
        <v>565</v>
      </c>
      <c r="B155" s="748" t="s">
        <v>566</v>
      </c>
      <c r="C155" s="749" t="s">
        <v>578</v>
      </c>
      <c r="D155" s="750" t="s">
        <v>579</v>
      </c>
      <c r="E155" s="751">
        <v>50113001</v>
      </c>
      <c r="F155" s="750" t="s">
        <v>589</v>
      </c>
      <c r="G155" s="749" t="s">
        <v>590</v>
      </c>
      <c r="H155" s="749">
        <v>152334</v>
      </c>
      <c r="I155" s="749">
        <v>52334</v>
      </c>
      <c r="J155" s="749" t="s">
        <v>860</v>
      </c>
      <c r="K155" s="749" t="s">
        <v>861</v>
      </c>
      <c r="L155" s="752">
        <v>198.18</v>
      </c>
      <c r="M155" s="752">
        <v>1</v>
      </c>
      <c r="N155" s="753">
        <v>198.18</v>
      </c>
    </row>
    <row r="156" spans="1:14" ht="14.4" customHeight="1" x14ac:dyDescent="0.3">
      <c r="A156" s="747" t="s">
        <v>565</v>
      </c>
      <c r="B156" s="748" t="s">
        <v>566</v>
      </c>
      <c r="C156" s="749" t="s">
        <v>578</v>
      </c>
      <c r="D156" s="750" t="s">
        <v>579</v>
      </c>
      <c r="E156" s="751">
        <v>50113001</v>
      </c>
      <c r="F156" s="750" t="s">
        <v>589</v>
      </c>
      <c r="G156" s="749" t="s">
        <v>590</v>
      </c>
      <c r="H156" s="749">
        <v>158827</v>
      </c>
      <c r="I156" s="749">
        <v>58827</v>
      </c>
      <c r="J156" s="749" t="s">
        <v>862</v>
      </c>
      <c r="K156" s="749" t="s">
        <v>863</v>
      </c>
      <c r="L156" s="752">
        <v>162.49</v>
      </c>
      <c r="M156" s="752">
        <v>2</v>
      </c>
      <c r="N156" s="753">
        <v>324.98</v>
      </c>
    </row>
    <row r="157" spans="1:14" ht="14.4" customHeight="1" x14ac:dyDescent="0.3">
      <c r="A157" s="747" t="s">
        <v>565</v>
      </c>
      <c r="B157" s="748" t="s">
        <v>566</v>
      </c>
      <c r="C157" s="749" t="s">
        <v>578</v>
      </c>
      <c r="D157" s="750" t="s">
        <v>579</v>
      </c>
      <c r="E157" s="751">
        <v>50113001</v>
      </c>
      <c r="F157" s="750" t="s">
        <v>589</v>
      </c>
      <c r="G157" s="749" t="s">
        <v>595</v>
      </c>
      <c r="H157" s="749">
        <v>213477</v>
      </c>
      <c r="I157" s="749">
        <v>213477</v>
      </c>
      <c r="J157" s="749" t="s">
        <v>864</v>
      </c>
      <c r="K157" s="749" t="s">
        <v>865</v>
      </c>
      <c r="L157" s="752">
        <v>3300</v>
      </c>
      <c r="M157" s="752">
        <v>1</v>
      </c>
      <c r="N157" s="753">
        <v>3300</v>
      </c>
    </row>
    <row r="158" spans="1:14" ht="14.4" customHeight="1" x14ac:dyDescent="0.3">
      <c r="A158" s="747" t="s">
        <v>565</v>
      </c>
      <c r="B158" s="748" t="s">
        <v>566</v>
      </c>
      <c r="C158" s="749" t="s">
        <v>578</v>
      </c>
      <c r="D158" s="750" t="s">
        <v>579</v>
      </c>
      <c r="E158" s="751">
        <v>50113001</v>
      </c>
      <c r="F158" s="750" t="s">
        <v>589</v>
      </c>
      <c r="G158" s="749" t="s">
        <v>595</v>
      </c>
      <c r="H158" s="749">
        <v>213489</v>
      </c>
      <c r="I158" s="749">
        <v>213489</v>
      </c>
      <c r="J158" s="749" t="s">
        <v>866</v>
      </c>
      <c r="K158" s="749" t="s">
        <v>867</v>
      </c>
      <c r="L158" s="752">
        <v>630.66</v>
      </c>
      <c r="M158" s="752">
        <v>60</v>
      </c>
      <c r="N158" s="753">
        <v>37839.599999999999</v>
      </c>
    </row>
    <row r="159" spans="1:14" ht="14.4" customHeight="1" x14ac:dyDescent="0.3">
      <c r="A159" s="747" t="s">
        <v>565</v>
      </c>
      <c r="B159" s="748" t="s">
        <v>566</v>
      </c>
      <c r="C159" s="749" t="s">
        <v>578</v>
      </c>
      <c r="D159" s="750" t="s">
        <v>579</v>
      </c>
      <c r="E159" s="751">
        <v>50113001</v>
      </c>
      <c r="F159" s="750" t="s">
        <v>589</v>
      </c>
      <c r="G159" s="749" t="s">
        <v>595</v>
      </c>
      <c r="H159" s="749">
        <v>213487</v>
      </c>
      <c r="I159" s="749">
        <v>213487</v>
      </c>
      <c r="J159" s="749" t="s">
        <v>866</v>
      </c>
      <c r="K159" s="749" t="s">
        <v>868</v>
      </c>
      <c r="L159" s="752">
        <v>271.84999999999997</v>
      </c>
      <c r="M159" s="752">
        <v>80</v>
      </c>
      <c r="N159" s="753">
        <v>21747.999999999996</v>
      </c>
    </row>
    <row r="160" spans="1:14" ht="14.4" customHeight="1" x14ac:dyDescent="0.3">
      <c r="A160" s="747" t="s">
        <v>565</v>
      </c>
      <c r="B160" s="748" t="s">
        <v>566</v>
      </c>
      <c r="C160" s="749" t="s">
        <v>578</v>
      </c>
      <c r="D160" s="750" t="s">
        <v>579</v>
      </c>
      <c r="E160" s="751">
        <v>50113001</v>
      </c>
      <c r="F160" s="750" t="s">
        <v>589</v>
      </c>
      <c r="G160" s="749" t="s">
        <v>595</v>
      </c>
      <c r="H160" s="749">
        <v>213485</v>
      </c>
      <c r="I160" s="749">
        <v>213485</v>
      </c>
      <c r="J160" s="749" t="s">
        <v>866</v>
      </c>
      <c r="K160" s="749" t="s">
        <v>869</v>
      </c>
      <c r="L160" s="752">
        <v>721.2</v>
      </c>
      <c r="M160" s="752">
        <v>7</v>
      </c>
      <c r="N160" s="753">
        <v>5048.4000000000005</v>
      </c>
    </row>
    <row r="161" spans="1:14" ht="14.4" customHeight="1" x14ac:dyDescent="0.3">
      <c r="A161" s="747" t="s">
        <v>565</v>
      </c>
      <c r="B161" s="748" t="s">
        <v>566</v>
      </c>
      <c r="C161" s="749" t="s">
        <v>578</v>
      </c>
      <c r="D161" s="750" t="s">
        <v>579</v>
      </c>
      <c r="E161" s="751">
        <v>50113001</v>
      </c>
      <c r="F161" s="750" t="s">
        <v>589</v>
      </c>
      <c r="G161" s="749" t="s">
        <v>595</v>
      </c>
      <c r="H161" s="749">
        <v>213494</v>
      </c>
      <c r="I161" s="749">
        <v>213494</v>
      </c>
      <c r="J161" s="749" t="s">
        <v>866</v>
      </c>
      <c r="K161" s="749" t="s">
        <v>870</v>
      </c>
      <c r="L161" s="752">
        <v>408.94999999999993</v>
      </c>
      <c r="M161" s="752">
        <v>129</v>
      </c>
      <c r="N161" s="753">
        <v>52754.549999999988</v>
      </c>
    </row>
    <row r="162" spans="1:14" ht="14.4" customHeight="1" x14ac:dyDescent="0.3">
      <c r="A162" s="747" t="s">
        <v>565</v>
      </c>
      <c r="B162" s="748" t="s">
        <v>566</v>
      </c>
      <c r="C162" s="749" t="s">
        <v>578</v>
      </c>
      <c r="D162" s="750" t="s">
        <v>579</v>
      </c>
      <c r="E162" s="751">
        <v>50113001</v>
      </c>
      <c r="F162" s="750" t="s">
        <v>589</v>
      </c>
      <c r="G162" s="749" t="s">
        <v>595</v>
      </c>
      <c r="H162" s="749">
        <v>156809</v>
      </c>
      <c r="I162" s="749">
        <v>56809</v>
      </c>
      <c r="J162" s="749" t="s">
        <v>871</v>
      </c>
      <c r="K162" s="749" t="s">
        <v>872</v>
      </c>
      <c r="L162" s="752">
        <v>161.78000000000003</v>
      </c>
      <c r="M162" s="752">
        <v>4</v>
      </c>
      <c r="N162" s="753">
        <v>647.12000000000012</v>
      </c>
    </row>
    <row r="163" spans="1:14" ht="14.4" customHeight="1" x14ac:dyDescent="0.3">
      <c r="A163" s="747" t="s">
        <v>565</v>
      </c>
      <c r="B163" s="748" t="s">
        <v>566</v>
      </c>
      <c r="C163" s="749" t="s">
        <v>578</v>
      </c>
      <c r="D163" s="750" t="s">
        <v>579</v>
      </c>
      <c r="E163" s="751">
        <v>50113001</v>
      </c>
      <c r="F163" s="750" t="s">
        <v>589</v>
      </c>
      <c r="G163" s="749" t="s">
        <v>595</v>
      </c>
      <c r="H163" s="749">
        <v>156811</v>
      </c>
      <c r="I163" s="749">
        <v>56811</v>
      </c>
      <c r="J163" s="749" t="s">
        <v>873</v>
      </c>
      <c r="K163" s="749" t="s">
        <v>786</v>
      </c>
      <c r="L163" s="752">
        <v>151.24000000000004</v>
      </c>
      <c r="M163" s="752">
        <v>1</v>
      </c>
      <c r="N163" s="753">
        <v>151.24000000000004</v>
      </c>
    </row>
    <row r="164" spans="1:14" ht="14.4" customHeight="1" x14ac:dyDescent="0.3">
      <c r="A164" s="747" t="s">
        <v>565</v>
      </c>
      <c r="B164" s="748" t="s">
        <v>566</v>
      </c>
      <c r="C164" s="749" t="s">
        <v>578</v>
      </c>
      <c r="D164" s="750" t="s">
        <v>579</v>
      </c>
      <c r="E164" s="751">
        <v>50113001</v>
      </c>
      <c r="F164" s="750" t="s">
        <v>589</v>
      </c>
      <c r="G164" s="749" t="s">
        <v>595</v>
      </c>
      <c r="H164" s="749">
        <v>156804</v>
      </c>
      <c r="I164" s="749">
        <v>56804</v>
      </c>
      <c r="J164" s="749" t="s">
        <v>874</v>
      </c>
      <c r="K164" s="749" t="s">
        <v>875</v>
      </c>
      <c r="L164" s="752">
        <v>31.649999999999995</v>
      </c>
      <c r="M164" s="752">
        <v>9</v>
      </c>
      <c r="N164" s="753">
        <v>284.84999999999997</v>
      </c>
    </row>
    <row r="165" spans="1:14" ht="14.4" customHeight="1" x14ac:dyDescent="0.3">
      <c r="A165" s="747" t="s">
        <v>565</v>
      </c>
      <c r="B165" s="748" t="s">
        <v>566</v>
      </c>
      <c r="C165" s="749" t="s">
        <v>578</v>
      </c>
      <c r="D165" s="750" t="s">
        <v>579</v>
      </c>
      <c r="E165" s="751">
        <v>50113001</v>
      </c>
      <c r="F165" s="750" t="s">
        <v>589</v>
      </c>
      <c r="G165" s="749" t="s">
        <v>595</v>
      </c>
      <c r="H165" s="749">
        <v>156805</v>
      </c>
      <c r="I165" s="749">
        <v>56805</v>
      </c>
      <c r="J165" s="749" t="s">
        <v>874</v>
      </c>
      <c r="K165" s="749" t="s">
        <v>876</v>
      </c>
      <c r="L165" s="752">
        <v>58.399090909090916</v>
      </c>
      <c r="M165" s="752">
        <v>11</v>
      </c>
      <c r="N165" s="753">
        <v>642.3900000000001</v>
      </c>
    </row>
    <row r="166" spans="1:14" ht="14.4" customHeight="1" x14ac:dyDescent="0.3">
      <c r="A166" s="747" t="s">
        <v>565</v>
      </c>
      <c r="B166" s="748" t="s">
        <v>566</v>
      </c>
      <c r="C166" s="749" t="s">
        <v>578</v>
      </c>
      <c r="D166" s="750" t="s">
        <v>579</v>
      </c>
      <c r="E166" s="751">
        <v>50113001</v>
      </c>
      <c r="F166" s="750" t="s">
        <v>589</v>
      </c>
      <c r="G166" s="749" t="s">
        <v>595</v>
      </c>
      <c r="H166" s="749">
        <v>214036</v>
      </c>
      <c r="I166" s="749">
        <v>214036</v>
      </c>
      <c r="J166" s="749" t="s">
        <v>877</v>
      </c>
      <c r="K166" s="749" t="s">
        <v>878</v>
      </c>
      <c r="L166" s="752">
        <v>40.389999999999993</v>
      </c>
      <c r="M166" s="752">
        <v>22</v>
      </c>
      <c r="N166" s="753">
        <v>888.57999999999993</v>
      </c>
    </row>
    <row r="167" spans="1:14" ht="14.4" customHeight="1" x14ac:dyDescent="0.3">
      <c r="A167" s="747" t="s">
        <v>565</v>
      </c>
      <c r="B167" s="748" t="s">
        <v>566</v>
      </c>
      <c r="C167" s="749" t="s">
        <v>578</v>
      </c>
      <c r="D167" s="750" t="s">
        <v>579</v>
      </c>
      <c r="E167" s="751">
        <v>50113001</v>
      </c>
      <c r="F167" s="750" t="s">
        <v>589</v>
      </c>
      <c r="G167" s="749" t="s">
        <v>590</v>
      </c>
      <c r="H167" s="749">
        <v>180988</v>
      </c>
      <c r="I167" s="749">
        <v>180988</v>
      </c>
      <c r="J167" s="749" t="s">
        <v>879</v>
      </c>
      <c r="K167" s="749" t="s">
        <v>880</v>
      </c>
      <c r="L167" s="752">
        <v>111.07000000000004</v>
      </c>
      <c r="M167" s="752">
        <v>1</v>
      </c>
      <c r="N167" s="753">
        <v>111.07000000000004</v>
      </c>
    </row>
    <row r="168" spans="1:14" ht="14.4" customHeight="1" x14ac:dyDescent="0.3">
      <c r="A168" s="747" t="s">
        <v>565</v>
      </c>
      <c r="B168" s="748" t="s">
        <v>566</v>
      </c>
      <c r="C168" s="749" t="s">
        <v>578</v>
      </c>
      <c r="D168" s="750" t="s">
        <v>579</v>
      </c>
      <c r="E168" s="751">
        <v>50113001</v>
      </c>
      <c r="F168" s="750" t="s">
        <v>589</v>
      </c>
      <c r="G168" s="749" t="s">
        <v>590</v>
      </c>
      <c r="H168" s="749">
        <v>111243</v>
      </c>
      <c r="I168" s="749">
        <v>11243</v>
      </c>
      <c r="J168" s="749" t="s">
        <v>881</v>
      </c>
      <c r="K168" s="749" t="s">
        <v>882</v>
      </c>
      <c r="L168" s="752">
        <v>246.7</v>
      </c>
      <c r="M168" s="752">
        <v>1</v>
      </c>
      <c r="N168" s="753">
        <v>246.7</v>
      </c>
    </row>
    <row r="169" spans="1:14" ht="14.4" customHeight="1" x14ac:dyDescent="0.3">
      <c r="A169" s="747" t="s">
        <v>565</v>
      </c>
      <c r="B169" s="748" t="s">
        <v>566</v>
      </c>
      <c r="C169" s="749" t="s">
        <v>578</v>
      </c>
      <c r="D169" s="750" t="s">
        <v>579</v>
      </c>
      <c r="E169" s="751">
        <v>50113001</v>
      </c>
      <c r="F169" s="750" t="s">
        <v>589</v>
      </c>
      <c r="G169" s="749" t="s">
        <v>590</v>
      </c>
      <c r="H169" s="749">
        <v>111337</v>
      </c>
      <c r="I169" s="749">
        <v>52421</v>
      </c>
      <c r="J169" s="749" t="s">
        <v>883</v>
      </c>
      <c r="K169" s="749" t="s">
        <v>884</v>
      </c>
      <c r="L169" s="752">
        <v>74.360000000000014</v>
      </c>
      <c r="M169" s="752">
        <v>2</v>
      </c>
      <c r="N169" s="753">
        <v>148.72000000000003</v>
      </c>
    </row>
    <row r="170" spans="1:14" ht="14.4" customHeight="1" x14ac:dyDescent="0.3">
      <c r="A170" s="747" t="s">
        <v>565</v>
      </c>
      <c r="B170" s="748" t="s">
        <v>566</v>
      </c>
      <c r="C170" s="749" t="s">
        <v>578</v>
      </c>
      <c r="D170" s="750" t="s">
        <v>579</v>
      </c>
      <c r="E170" s="751">
        <v>50113001</v>
      </c>
      <c r="F170" s="750" t="s">
        <v>589</v>
      </c>
      <c r="G170" s="749" t="s">
        <v>590</v>
      </c>
      <c r="H170" s="749">
        <v>12026</v>
      </c>
      <c r="I170" s="749">
        <v>12026</v>
      </c>
      <c r="J170" s="749" t="s">
        <v>885</v>
      </c>
      <c r="K170" s="749" t="s">
        <v>886</v>
      </c>
      <c r="L170" s="752">
        <v>20.22</v>
      </c>
      <c r="M170" s="752">
        <v>4</v>
      </c>
      <c r="N170" s="753">
        <v>80.88</v>
      </c>
    </row>
    <row r="171" spans="1:14" ht="14.4" customHeight="1" x14ac:dyDescent="0.3">
      <c r="A171" s="747" t="s">
        <v>565</v>
      </c>
      <c r="B171" s="748" t="s">
        <v>566</v>
      </c>
      <c r="C171" s="749" t="s">
        <v>578</v>
      </c>
      <c r="D171" s="750" t="s">
        <v>579</v>
      </c>
      <c r="E171" s="751">
        <v>50113001</v>
      </c>
      <c r="F171" s="750" t="s">
        <v>589</v>
      </c>
      <c r="G171" s="749" t="s">
        <v>590</v>
      </c>
      <c r="H171" s="749">
        <v>123797</v>
      </c>
      <c r="I171" s="749">
        <v>23797</v>
      </c>
      <c r="J171" s="749" t="s">
        <v>887</v>
      </c>
      <c r="K171" s="749" t="s">
        <v>888</v>
      </c>
      <c r="L171" s="752">
        <v>134.02000000000001</v>
      </c>
      <c r="M171" s="752">
        <v>1</v>
      </c>
      <c r="N171" s="753">
        <v>134.02000000000001</v>
      </c>
    </row>
    <row r="172" spans="1:14" ht="14.4" customHeight="1" x14ac:dyDescent="0.3">
      <c r="A172" s="747" t="s">
        <v>565</v>
      </c>
      <c r="B172" s="748" t="s">
        <v>566</v>
      </c>
      <c r="C172" s="749" t="s">
        <v>578</v>
      </c>
      <c r="D172" s="750" t="s">
        <v>579</v>
      </c>
      <c r="E172" s="751">
        <v>50113001</v>
      </c>
      <c r="F172" s="750" t="s">
        <v>589</v>
      </c>
      <c r="G172" s="749" t="s">
        <v>590</v>
      </c>
      <c r="H172" s="749">
        <v>31915</v>
      </c>
      <c r="I172" s="749">
        <v>31915</v>
      </c>
      <c r="J172" s="749" t="s">
        <v>889</v>
      </c>
      <c r="K172" s="749" t="s">
        <v>890</v>
      </c>
      <c r="L172" s="752">
        <v>173.69000000000003</v>
      </c>
      <c r="M172" s="752">
        <v>3</v>
      </c>
      <c r="N172" s="753">
        <v>521.07000000000005</v>
      </c>
    </row>
    <row r="173" spans="1:14" ht="14.4" customHeight="1" x14ac:dyDescent="0.3">
      <c r="A173" s="747" t="s">
        <v>565</v>
      </c>
      <c r="B173" s="748" t="s">
        <v>566</v>
      </c>
      <c r="C173" s="749" t="s">
        <v>578</v>
      </c>
      <c r="D173" s="750" t="s">
        <v>579</v>
      </c>
      <c r="E173" s="751">
        <v>50113001</v>
      </c>
      <c r="F173" s="750" t="s">
        <v>589</v>
      </c>
      <c r="G173" s="749" t="s">
        <v>590</v>
      </c>
      <c r="H173" s="749">
        <v>47244</v>
      </c>
      <c r="I173" s="749">
        <v>47244</v>
      </c>
      <c r="J173" s="749" t="s">
        <v>891</v>
      </c>
      <c r="K173" s="749" t="s">
        <v>890</v>
      </c>
      <c r="L173" s="752">
        <v>143.00000000000003</v>
      </c>
      <c r="M173" s="752">
        <v>6</v>
      </c>
      <c r="N173" s="753">
        <v>858.00000000000011</v>
      </c>
    </row>
    <row r="174" spans="1:14" ht="14.4" customHeight="1" x14ac:dyDescent="0.3">
      <c r="A174" s="747" t="s">
        <v>565</v>
      </c>
      <c r="B174" s="748" t="s">
        <v>566</v>
      </c>
      <c r="C174" s="749" t="s">
        <v>578</v>
      </c>
      <c r="D174" s="750" t="s">
        <v>579</v>
      </c>
      <c r="E174" s="751">
        <v>50113001</v>
      </c>
      <c r="F174" s="750" t="s">
        <v>589</v>
      </c>
      <c r="G174" s="749" t="s">
        <v>590</v>
      </c>
      <c r="H174" s="749">
        <v>848335</v>
      </c>
      <c r="I174" s="749">
        <v>155782</v>
      </c>
      <c r="J174" s="749" t="s">
        <v>892</v>
      </c>
      <c r="K174" s="749" t="s">
        <v>893</v>
      </c>
      <c r="L174" s="752">
        <v>53.53</v>
      </c>
      <c r="M174" s="752">
        <v>2</v>
      </c>
      <c r="N174" s="753">
        <v>107.06</v>
      </c>
    </row>
    <row r="175" spans="1:14" ht="14.4" customHeight="1" x14ac:dyDescent="0.3">
      <c r="A175" s="747" t="s">
        <v>565</v>
      </c>
      <c r="B175" s="748" t="s">
        <v>566</v>
      </c>
      <c r="C175" s="749" t="s">
        <v>578</v>
      </c>
      <c r="D175" s="750" t="s">
        <v>579</v>
      </c>
      <c r="E175" s="751">
        <v>50113001</v>
      </c>
      <c r="F175" s="750" t="s">
        <v>589</v>
      </c>
      <c r="G175" s="749" t="s">
        <v>590</v>
      </c>
      <c r="H175" s="749">
        <v>848930</v>
      </c>
      <c r="I175" s="749">
        <v>155781</v>
      </c>
      <c r="J175" s="749" t="s">
        <v>892</v>
      </c>
      <c r="K175" s="749" t="s">
        <v>894</v>
      </c>
      <c r="L175" s="752">
        <v>33.21</v>
      </c>
      <c r="M175" s="752">
        <v>2</v>
      </c>
      <c r="N175" s="753">
        <v>66.42</v>
      </c>
    </row>
    <row r="176" spans="1:14" ht="14.4" customHeight="1" x14ac:dyDescent="0.3">
      <c r="A176" s="747" t="s">
        <v>565</v>
      </c>
      <c r="B176" s="748" t="s">
        <v>566</v>
      </c>
      <c r="C176" s="749" t="s">
        <v>578</v>
      </c>
      <c r="D176" s="750" t="s">
        <v>579</v>
      </c>
      <c r="E176" s="751">
        <v>50113001</v>
      </c>
      <c r="F176" s="750" t="s">
        <v>589</v>
      </c>
      <c r="G176" s="749" t="s">
        <v>567</v>
      </c>
      <c r="H176" s="749">
        <v>183730</v>
      </c>
      <c r="I176" s="749">
        <v>215914</v>
      </c>
      <c r="J176" s="749" t="s">
        <v>895</v>
      </c>
      <c r="K176" s="749" t="s">
        <v>896</v>
      </c>
      <c r="L176" s="752">
        <v>54.469999999999992</v>
      </c>
      <c r="M176" s="752">
        <v>2</v>
      </c>
      <c r="N176" s="753">
        <v>108.93999999999998</v>
      </c>
    </row>
    <row r="177" spans="1:14" ht="14.4" customHeight="1" x14ac:dyDescent="0.3">
      <c r="A177" s="747" t="s">
        <v>565</v>
      </c>
      <c r="B177" s="748" t="s">
        <v>566</v>
      </c>
      <c r="C177" s="749" t="s">
        <v>578</v>
      </c>
      <c r="D177" s="750" t="s">
        <v>579</v>
      </c>
      <c r="E177" s="751">
        <v>50113001</v>
      </c>
      <c r="F177" s="750" t="s">
        <v>589</v>
      </c>
      <c r="G177" s="749" t="s">
        <v>590</v>
      </c>
      <c r="H177" s="749">
        <v>158249</v>
      </c>
      <c r="I177" s="749">
        <v>58249</v>
      </c>
      <c r="J177" s="749" t="s">
        <v>897</v>
      </c>
      <c r="K177" s="749" t="s">
        <v>567</v>
      </c>
      <c r="L177" s="752">
        <v>249.06</v>
      </c>
      <c r="M177" s="752">
        <v>4</v>
      </c>
      <c r="N177" s="753">
        <v>996.24</v>
      </c>
    </row>
    <row r="178" spans="1:14" ht="14.4" customHeight="1" x14ac:dyDescent="0.3">
      <c r="A178" s="747" t="s">
        <v>565</v>
      </c>
      <c r="B178" s="748" t="s">
        <v>566</v>
      </c>
      <c r="C178" s="749" t="s">
        <v>578</v>
      </c>
      <c r="D178" s="750" t="s">
        <v>579</v>
      </c>
      <c r="E178" s="751">
        <v>50113001</v>
      </c>
      <c r="F178" s="750" t="s">
        <v>589</v>
      </c>
      <c r="G178" s="749" t="s">
        <v>590</v>
      </c>
      <c r="H178" s="749">
        <v>223137</v>
      </c>
      <c r="I178" s="749">
        <v>223137</v>
      </c>
      <c r="J178" s="749" t="s">
        <v>898</v>
      </c>
      <c r="K178" s="749" t="s">
        <v>899</v>
      </c>
      <c r="L178" s="752">
        <v>122.64000000000004</v>
      </c>
      <c r="M178" s="752">
        <v>3</v>
      </c>
      <c r="N178" s="753">
        <v>367.92000000000013</v>
      </c>
    </row>
    <row r="179" spans="1:14" ht="14.4" customHeight="1" x14ac:dyDescent="0.3">
      <c r="A179" s="747" t="s">
        <v>565</v>
      </c>
      <c r="B179" s="748" t="s">
        <v>566</v>
      </c>
      <c r="C179" s="749" t="s">
        <v>578</v>
      </c>
      <c r="D179" s="750" t="s">
        <v>579</v>
      </c>
      <c r="E179" s="751">
        <v>50113001</v>
      </c>
      <c r="F179" s="750" t="s">
        <v>589</v>
      </c>
      <c r="G179" s="749" t="s">
        <v>590</v>
      </c>
      <c r="H179" s="749">
        <v>223136</v>
      </c>
      <c r="I179" s="749">
        <v>223136</v>
      </c>
      <c r="J179" s="749" t="s">
        <v>898</v>
      </c>
      <c r="K179" s="749" t="s">
        <v>900</v>
      </c>
      <c r="L179" s="752">
        <v>78.53</v>
      </c>
      <c r="M179" s="752">
        <v>2</v>
      </c>
      <c r="N179" s="753">
        <v>157.06</v>
      </c>
    </row>
    <row r="180" spans="1:14" ht="14.4" customHeight="1" x14ac:dyDescent="0.3">
      <c r="A180" s="747" t="s">
        <v>565</v>
      </c>
      <c r="B180" s="748" t="s">
        <v>566</v>
      </c>
      <c r="C180" s="749" t="s">
        <v>578</v>
      </c>
      <c r="D180" s="750" t="s">
        <v>579</v>
      </c>
      <c r="E180" s="751">
        <v>50113001</v>
      </c>
      <c r="F180" s="750" t="s">
        <v>589</v>
      </c>
      <c r="G180" s="749" t="s">
        <v>590</v>
      </c>
      <c r="H180" s="749">
        <v>102539</v>
      </c>
      <c r="I180" s="749">
        <v>2539</v>
      </c>
      <c r="J180" s="749" t="s">
        <v>901</v>
      </c>
      <c r="K180" s="749" t="s">
        <v>902</v>
      </c>
      <c r="L180" s="752">
        <v>52.609999999999992</v>
      </c>
      <c r="M180" s="752">
        <v>3</v>
      </c>
      <c r="N180" s="753">
        <v>157.82999999999998</v>
      </c>
    </row>
    <row r="181" spans="1:14" ht="14.4" customHeight="1" x14ac:dyDescent="0.3">
      <c r="A181" s="747" t="s">
        <v>565</v>
      </c>
      <c r="B181" s="748" t="s">
        <v>566</v>
      </c>
      <c r="C181" s="749" t="s">
        <v>578</v>
      </c>
      <c r="D181" s="750" t="s">
        <v>579</v>
      </c>
      <c r="E181" s="751">
        <v>50113001</v>
      </c>
      <c r="F181" s="750" t="s">
        <v>589</v>
      </c>
      <c r="G181" s="749" t="s">
        <v>590</v>
      </c>
      <c r="H181" s="749">
        <v>102537</v>
      </c>
      <c r="I181" s="749">
        <v>2537</v>
      </c>
      <c r="J181" s="749" t="s">
        <v>901</v>
      </c>
      <c r="K181" s="749" t="s">
        <v>903</v>
      </c>
      <c r="L181" s="752">
        <v>38.349999999999994</v>
      </c>
      <c r="M181" s="752">
        <v>2</v>
      </c>
      <c r="N181" s="753">
        <v>76.699999999999989</v>
      </c>
    </row>
    <row r="182" spans="1:14" ht="14.4" customHeight="1" x14ac:dyDescent="0.3">
      <c r="A182" s="747" t="s">
        <v>565</v>
      </c>
      <c r="B182" s="748" t="s">
        <v>566</v>
      </c>
      <c r="C182" s="749" t="s">
        <v>578</v>
      </c>
      <c r="D182" s="750" t="s">
        <v>579</v>
      </c>
      <c r="E182" s="751">
        <v>50113001</v>
      </c>
      <c r="F182" s="750" t="s">
        <v>589</v>
      </c>
      <c r="G182" s="749" t="s">
        <v>590</v>
      </c>
      <c r="H182" s="749">
        <v>125366</v>
      </c>
      <c r="I182" s="749">
        <v>25366</v>
      </c>
      <c r="J182" s="749" t="s">
        <v>904</v>
      </c>
      <c r="K182" s="749" t="s">
        <v>905</v>
      </c>
      <c r="L182" s="752">
        <v>72</v>
      </c>
      <c r="M182" s="752">
        <v>4</v>
      </c>
      <c r="N182" s="753">
        <v>288</v>
      </c>
    </row>
    <row r="183" spans="1:14" ht="14.4" customHeight="1" x14ac:dyDescent="0.3">
      <c r="A183" s="747" t="s">
        <v>565</v>
      </c>
      <c r="B183" s="748" t="s">
        <v>566</v>
      </c>
      <c r="C183" s="749" t="s">
        <v>578</v>
      </c>
      <c r="D183" s="750" t="s">
        <v>579</v>
      </c>
      <c r="E183" s="751">
        <v>50113001</v>
      </c>
      <c r="F183" s="750" t="s">
        <v>589</v>
      </c>
      <c r="G183" s="749" t="s">
        <v>590</v>
      </c>
      <c r="H183" s="749">
        <v>215605</v>
      </c>
      <c r="I183" s="749">
        <v>215605</v>
      </c>
      <c r="J183" s="749" t="s">
        <v>904</v>
      </c>
      <c r="K183" s="749" t="s">
        <v>906</v>
      </c>
      <c r="L183" s="752">
        <v>28.310000000000006</v>
      </c>
      <c r="M183" s="752">
        <v>18</v>
      </c>
      <c r="N183" s="753">
        <v>509.5800000000001</v>
      </c>
    </row>
    <row r="184" spans="1:14" ht="14.4" customHeight="1" x14ac:dyDescent="0.3">
      <c r="A184" s="747" t="s">
        <v>565</v>
      </c>
      <c r="B184" s="748" t="s">
        <v>566</v>
      </c>
      <c r="C184" s="749" t="s">
        <v>578</v>
      </c>
      <c r="D184" s="750" t="s">
        <v>579</v>
      </c>
      <c r="E184" s="751">
        <v>50113001</v>
      </c>
      <c r="F184" s="750" t="s">
        <v>589</v>
      </c>
      <c r="G184" s="749" t="s">
        <v>590</v>
      </c>
      <c r="H184" s="749">
        <v>849045</v>
      </c>
      <c r="I184" s="749">
        <v>155938</v>
      </c>
      <c r="J184" s="749" t="s">
        <v>907</v>
      </c>
      <c r="K184" s="749" t="s">
        <v>908</v>
      </c>
      <c r="L184" s="752">
        <v>178.64999999999998</v>
      </c>
      <c r="M184" s="752">
        <v>1</v>
      </c>
      <c r="N184" s="753">
        <v>178.64999999999998</v>
      </c>
    </row>
    <row r="185" spans="1:14" ht="14.4" customHeight="1" x14ac:dyDescent="0.3">
      <c r="A185" s="747" t="s">
        <v>565</v>
      </c>
      <c r="B185" s="748" t="s">
        <v>566</v>
      </c>
      <c r="C185" s="749" t="s">
        <v>578</v>
      </c>
      <c r="D185" s="750" t="s">
        <v>579</v>
      </c>
      <c r="E185" s="751">
        <v>50113001</v>
      </c>
      <c r="F185" s="750" t="s">
        <v>589</v>
      </c>
      <c r="G185" s="749" t="s">
        <v>590</v>
      </c>
      <c r="H185" s="749">
        <v>159746</v>
      </c>
      <c r="I185" s="749">
        <v>0</v>
      </c>
      <c r="J185" s="749" t="s">
        <v>909</v>
      </c>
      <c r="K185" s="749" t="s">
        <v>910</v>
      </c>
      <c r="L185" s="752">
        <v>25.214999999999996</v>
      </c>
      <c r="M185" s="752">
        <v>2</v>
      </c>
      <c r="N185" s="753">
        <v>50.429999999999993</v>
      </c>
    </row>
    <row r="186" spans="1:14" ht="14.4" customHeight="1" x14ac:dyDescent="0.3">
      <c r="A186" s="747" t="s">
        <v>565</v>
      </c>
      <c r="B186" s="748" t="s">
        <v>566</v>
      </c>
      <c r="C186" s="749" t="s">
        <v>578</v>
      </c>
      <c r="D186" s="750" t="s">
        <v>579</v>
      </c>
      <c r="E186" s="751">
        <v>50113001</v>
      </c>
      <c r="F186" s="750" t="s">
        <v>589</v>
      </c>
      <c r="G186" s="749" t="s">
        <v>595</v>
      </c>
      <c r="H186" s="749">
        <v>845593</v>
      </c>
      <c r="I186" s="749">
        <v>100304</v>
      </c>
      <c r="J186" s="749" t="s">
        <v>911</v>
      </c>
      <c r="K186" s="749" t="s">
        <v>912</v>
      </c>
      <c r="L186" s="752">
        <v>39.380000000000003</v>
      </c>
      <c r="M186" s="752">
        <v>1</v>
      </c>
      <c r="N186" s="753">
        <v>39.380000000000003</v>
      </c>
    </row>
    <row r="187" spans="1:14" ht="14.4" customHeight="1" x14ac:dyDescent="0.3">
      <c r="A187" s="747" t="s">
        <v>565</v>
      </c>
      <c r="B187" s="748" t="s">
        <v>566</v>
      </c>
      <c r="C187" s="749" t="s">
        <v>578</v>
      </c>
      <c r="D187" s="750" t="s">
        <v>579</v>
      </c>
      <c r="E187" s="751">
        <v>50113001</v>
      </c>
      <c r="F187" s="750" t="s">
        <v>589</v>
      </c>
      <c r="G187" s="749" t="s">
        <v>595</v>
      </c>
      <c r="H187" s="749">
        <v>100308</v>
      </c>
      <c r="I187" s="749">
        <v>100308</v>
      </c>
      <c r="J187" s="749" t="s">
        <v>911</v>
      </c>
      <c r="K187" s="749" t="s">
        <v>913</v>
      </c>
      <c r="L187" s="752">
        <v>40.38000000000001</v>
      </c>
      <c r="M187" s="752">
        <v>1</v>
      </c>
      <c r="N187" s="753">
        <v>40.38000000000001</v>
      </c>
    </row>
    <row r="188" spans="1:14" ht="14.4" customHeight="1" x14ac:dyDescent="0.3">
      <c r="A188" s="747" t="s">
        <v>565</v>
      </c>
      <c r="B188" s="748" t="s">
        <v>566</v>
      </c>
      <c r="C188" s="749" t="s">
        <v>578</v>
      </c>
      <c r="D188" s="750" t="s">
        <v>579</v>
      </c>
      <c r="E188" s="751">
        <v>50113001</v>
      </c>
      <c r="F188" s="750" t="s">
        <v>589</v>
      </c>
      <c r="G188" s="749" t="s">
        <v>590</v>
      </c>
      <c r="H188" s="749">
        <v>214355</v>
      </c>
      <c r="I188" s="749">
        <v>214355</v>
      </c>
      <c r="J188" s="749" t="s">
        <v>914</v>
      </c>
      <c r="K188" s="749" t="s">
        <v>915</v>
      </c>
      <c r="L188" s="752">
        <v>215.18</v>
      </c>
      <c r="M188" s="752">
        <v>4</v>
      </c>
      <c r="N188" s="753">
        <v>860.72</v>
      </c>
    </row>
    <row r="189" spans="1:14" ht="14.4" customHeight="1" x14ac:dyDescent="0.3">
      <c r="A189" s="747" t="s">
        <v>565</v>
      </c>
      <c r="B189" s="748" t="s">
        <v>566</v>
      </c>
      <c r="C189" s="749" t="s">
        <v>578</v>
      </c>
      <c r="D189" s="750" t="s">
        <v>579</v>
      </c>
      <c r="E189" s="751">
        <v>50113001</v>
      </c>
      <c r="F189" s="750" t="s">
        <v>589</v>
      </c>
      <c r="G189" s="749" t="s">
        <v>567</v>
      </c>
      <c r="H189" s="749">
        <v>219875</v>
      </c>
      <c r="I189" s="749">
        <v>219875</v>
      </c>
      <c r="J189" s="749" t="s">
        <v>916</v>
      </c>
      <c r="K189" s="749" t="s">
        <v>917</v>
      </c>
      <c r="L189" s="752">
        <v>490.83000000000004</v>
      </c>
      <c r="M189" s="752">
        <v>2</v>
      </c>
      <c r="N189" s="753">
        <v>981.66000000000008</v>
      </c>
    </row>
    <row r="190" spans="1:14" ht="14.4" customHeight="1" x14ac:dyDescent="0.3">
      <c r="A190" s="747" t="s">
        <v>565</v>
      </c>
      <c r="B190" s="748" t="s">
        <v>566</v>
      </c>
      <c r="C190" s="749" t="s">
        <v>578</v>
      </c>
      <c r="D190" s="750" t="s">
        <v>579</v>
      </c>
      <c r="E190" s="751">
        <v>50113001</v>
      </c>
      <c r="F190" s="750" t="s">
        <v>589</v>
      </c>
      <c r="G190" s="749" t="s">
        <v>567</v>
      </c>
      <c r="H190" s="749">
        <v>219877</v>
      </c>
      <c r="I190" s="749">
        <v>219877</v>
      </c>
      <c r="J190" s="749" t="s">
        <v>918</v>
      </c>
      <c r="K190" s="749" t="s">
        <v>919</v>
      </c>
      <c r="L190" s="752">
        <v>1118.7066666666667</v>
      </c>
      <c r="M190" s="752">
        <v>3</v>
      </c>
      <c r="N190" s="753">
        <v>3356.12</v>
      </c>
    </row>
    <row r="191" spans="1:14" ht="14.4" customHeight="1" x14ac:dyDescent="0.3">
      <c r="A191" s="747" t="s">
        <v>565</v>
      </c>
      <c r="B191" s="748" t="s">
        <v>566</v>
      </c>
      <c r="C191" s="749" t="s">
        <v>578</v>
      </c>
      <c r="D191" s="750" t="s">
        <v>579</v>
      </c>
      <c r="E191" s="751">
        <v>50113001</v>
      </c>
      <c r="F191" s="750" t="s">
        <v>589</v>
      </c>
      <c r="G191" s="749" t="s">
        <v>590</v>
      </c>
      <c r="H191" s="749">
        <v>993276</v>
      </c>
      <c r="I191" s="749">
        <v>0</v>
      </c>
      <c r="J191" s="749" t="s">
        <v>920</v>
      </c>
      <c r="K191" s="749" t="s">
        <v>567</v>
      </c>
      <c r="L191" s="752">
        <v>226.88</v>
      </c>
      <c r="M191" s="752">
        <v>1</v>
      </c>
      <c r="N191" s="753">
        <v>226.88</v>
      </c>
    </row>
    <row r="192" spans="1:14" ht="14.4" customHeight="1" x14ac:dyDescent="0.3">
      <c r="A192" s="747" t="s">
        <v>565</v>
      </c>
      <c r="B192" s="748" t="s">
        <v>566</v>
      </c>
      <c r="C192" s="749" t="s">
        <v>578</v>
      </c>
      <c r="D192" s="750" t="s">
        <v>579</v>
      </c>
      <c r="E192" s="751">
        <v>50113001</v>
      </c>
      <c r="F192" s="750" t="s">
        <v>589</v>
      </c>
      <c r="G192" s="749" t="s">
        <v>590</v>
      </c>
      <c r="H192" s="749">
        <v>395164</v>
      </c>
      <c r="I192" s="749">
        <v>0</v>
      </c>
      <c r="J192" s="749" t="s">
        <v>921</v>
      </c>
      <c r="K192" s="749" t="s">
        <v>567</v>
      </c>
      <c r="L192" s="752">
        <v>380.35999999999996</v>
      </c>
      <c r="M192" s="752">
        <v>1</v>
      </c>
      <c r="N192" s="753">
        <v>380.35999999999996</v>
      </c>
    </row>
    <row r="193" spans="1:14" ht="14.4" customHeight="1" x14ac:dyDescent="0.3">
      <c r="A193" s="747" t="s">
        <v>565</v>
      </c>
      <c r="B193" s="748" t="s">
        <v>566</v>
      </c>
      <c r="C193" s="749" t="s">
        <v>578</v>
      </c>
      <c r="D193" s="750" t="s">
        <v>579</v>
      </c>
      <c r="E193" s="751">
        <v>50113001</v>
      </c>
      <c r="F193" s="750" t="s">
        <v>589</v>
      </c>
      <c r="G193" s="749" t="s">
        <v>590</v>
      </c>
      <c r="H193" s="749">
        <v>51384</v>
      </c>
      <c r="I193" s="749">
        <v>51384</v>
      </c>
      <c r="J193" s="749" t="s">
        <v>922</v>
      </c>
      <c r="K193" s="749" t="s">
        <v>923</v>
      </c>
      <c r="L193" s="752">
        <v>192.50000000000006</v>
      </c>
      <c r="M193" s="752">
        <v>5</v>
      </c>
      <c r="N193" s="753">
        <v>962.50000000000023</v>
      </c>
    </row>
    <row r="194" spans="1:14" ht="14.4" customHeight="1" x14ac:dyDescent="0.3">
      <c r="A194" s="747" t="s">
        <v>565</v>
      </c>
      <c r="B194" s="748" t="s">
        <v>566</v>
      </c>
      <c r="C194" s="749" t="s">
        <v>578</v>
      </c>
      <c r="D194" s="750" t="s">
        <v>579</v>
      </c>
      <c r="E194" s="751">
        <v>50113001</v>
      </c>
      <c r="F194" s="750" t="s">
        <v>589</v>
      </c>
      <c r="G194" s="749" t="s">
        <v>590</v>
      </c>
      <c r="H194" s="749">
        <v>51367</v>
      </c>
      <c r="I194" s="749">
        <v>51367</v>
      </c>
      <c r="J194" s="749" t="s">
        <v>922</v>
      </c>
      <c r="K194" s="749" t="s">
        <v>924</v>
      </c>
      <c r="L194" s="752">
        <v>92.949999999999989</v>
      </c>
      <c r="M194" s="752">
        <v>18</v>
      </c>
      <c r="N194" s="753">
        <v>1673.1</v>
      </c>
    </row>
    <row r="195" spans="1:14" ht="14.4" customHeight="1" x14ac:dyDescent="0.3">
      <c r="A195" s="747" t="s">
        <v>565</v>
      </c>
      <c r="B195" s="748" t="s">
        <v>566</v>
      </c>
      <c r="C195" s="749" t="s">
        <v>578</v>
      </c>
      <c r="D195" s="750" t="s">
        <v>579</v>
      </c>
      <c r="E195" s="751">
        <v>50113001</v>
      </c>
      <c r="F195" s="750" t="s">
        <v>589</v>
      </c>
      <c r="G195" s="749" t="s">
        <v>590</v>
      </c>
      <c r="H195" s="749">
        <v>51366</v>
      </c>
      <c r="I195" s="749">
        <v>51366</v>
      </c>
      <c r="J195" s="749" t="s">
        <v>922</v>
      </c>
      <c r="K195" s="749" t="s">
        <v>925</v>
      </c>
      <c r="L195" s="752">
        <v>171.59999999999997</v>
      </c>
      <c r="M195" s="752">
        <v>105</v>
      </c>
      <c r="N195" s="753">
        <v>18017.999999999996</v>
      </c>
    </row>
    <row r="196" spans="1:14" ht="14.4" customHeight="1" x14ac:dyDescent="0.3">
      <c r="A196" s="747" t="s">
        <v>565</v>
      </c>
      <c r="B196" s="748" t="s">
        <v>566</v>
      </c>
      <c r="C196" s="749" t="s">
        <v>578</v>
      </c>
      <c r="D196" s="750" t="s">
        <v>579</v>
      </c>
      <c r="E196" s="751">
        <v>50113001</v>
      </c>
      <c r="F196" s="750" t="s">
        <v>589</v>
      </c>
      <c r="G196" s="749" t="s">
        <v>590</v>
      </c>
      <c r="H196" s="749">
        <v>51383</v>
      </c>
      <c r="I196" s="749">
        <v>51383</v>
      </c>
      <c r="J196" s="749" t="s">
        <v>922</v>
      </c>
      <c r="K196" s="749" t="s">
        <v>926</v>
      </c>
      <c r="L196" s="752">
        <v>93.5</v>
      </c>
      <c r="M196" s="752">
        <v>7</v>
      </c>
      <c r="N196" s="753">
        <v>654.5</v>
      </c>
    </row>
    <row r="197" spans="1:14" ht="14.4" customHeight="1" x14ac:dyDescent="0.3">
      <c r="A197" s="747" t="s">
        <v>565</v>
      </c>
      <c r="B197" s="748" t="s">
        <v>566</v>
      </c>
      <c r="C197" s="749" t="s">
        <v>578</v>
      </c>
      <c r="D197" s="750" t="s">
        <v>579</v>
      </c>
      <c r="E197" s="751">
        <v>50113001</v>
      </c>
      <c r="F197" s="750" t="s">
        <v>589</v>
      </c>
      <c r="G197" s="749" t="s">
        <v>590</v>
      </c>
      <c r="H197" s="749">
        <v>207899</v>
      </c>
      <c r="I197" s="749">
        <v>207899</v>
      </c>
      <c r="J197" s="749" t="s">
        <v>927</v>
      </c>
      <c r="K197" s="749" t="s">
        <v>928</v>
      </c>
      <c r="L197" s="752">
        <v>66.919999999999973</v>
      </c>
      <c r="M197" s="752">
        <v>3</v>
      </c>
      <c r="N197" s="753">
        <v>200.75999999999993</v>
      </c>
    </row>
    <row r="198" spans="1:14" ht="14.4" customHeight="1" x14ac:dyDescent="0.3">
      <c r="A198" s="747" t="s">
        <v>565</v>
      </c>
      <c r="B198" s="748" t="s">
        <v>566</v>
      </c>
      <c r="C198" s="749" t="s">
        <v>578</v>
      </c>
      <c r="D198" s="750" t="s">
        <v>579</v>
      </c>
      <c r="E198" s="751">
        <v>50113001</v>
      </c>
      <c r="F198" s="750" t="s">
        <v>589</v>
      </c>
      <c r="G198" s="749" t="s">
        <v>590</v>
      </c>
      <c r="H198" s="749">
        <v>207897</v>
      </c>
      <c r="I198" s="749">
        <v>207897</v>
      </c>
      <c r="J198" s="749" t="s">
        <v>927</v>
      </c>
      <c r="K198" s="749" t="s">
        <v>929</v>
      </c>
      <c r="L198" s="752">
        <v>44.83250000000001</v>
      </c>
      <c r="M198" s="752">
        <v>4</v>
      </c>
      <c r="N198" s="753">
        <v>179.33000000000004</v>
      </c>
    </row>
    <row r="199" spans="1:14" ht="14.4" customHeight="1" x14ac:dyDescent="0.3">
      <c r="A199" s="747" t="s">
        <v>565</v>
      </c>
      <c r="B199" s="748" t="s">
        <v>566</v>
      </c>
      <c r="C199" s="749" t="s">
        <v>578</v>
      </c>
      <c r="D199" s="750" t="s">
        <v>579</v>
      </c>
      <c r="E199" s="751">
        <v>50113001</v>
      </c>
      <c r="F199" s="750" t="s">
        <v>589</v>
      </c>
      <c r="G199" s="749" t="s">
        <v>590</v>
      </c>
      <c r="H199" s="749">
        <v>850638</v>
      </c>
      <c r="I199" s="749">
        <v>500886</v>
      </c>
      <c r="J199" s="749" t="s">
        <v>930</v>
      </c>
      <c r="K199" s="749" t="s">
        <v>931</v>
      </c>
      <c r="L199" s="752">
        <v>49.32</v>
      </c>
      <c r="M199" s="752">
        <v>1</v>
      </c>
      <c r="N199" s="753">
        <v>49.32</v>
      </c>
    </row>
    <row r="200" spans="1:14" ht="14.4" customHeight="1" x14ac:dyDescent="0.3">
      <c r="A200" s="747" t="s">
        <v>565</v>
      </c>
      <c r="B200" s="748" t="s">
        <v>566</v>
      </c>
      <c r="C200" s="749" t="s">
        <v>578</v>
      </c>
      <c r="D200" s="750" t="s">
        <v>579</v>
      </c>
      <c r="E200" s="751">
        <v>50113001</v>
      </c>
      <c r="F200" s="750" t="s">
        <v>589</v>
      </c>
      <c r="G200" s="749" t="s">
        <v>590</v>
      </c>
      <c r="H200" s="749">
        <v>225166</v>
      </c>
      <c r="I200" s="749">
        <v>225166</v>
      </c>
      <c r="J200" s="749" t="s">
        <v>932</v>
      </c>
      <c r="K200" s="749" t="s">
        <v>933</v>
      </c>
      <c r="L200" s="752">
        <v>58.370000000000005</v>
      </c>
      <c r="M200" s="752">
        <v>6</v>
      </c>
      <c r="N200" s="753">
        <v>350.22</v>
      </c>
    </row>
    <row r="201" spans="1:14" ht="14.4" customHeight="1" x14ac:dyDescent="0.3">
      <c r="A201" s="747" t="s">
        <v>565</v>
      </c>
      <c r="B201" s="748" t="s">
        <v>566</v>
      </c>
      <c r="C201" s="749" t="s">
        <v>578</v>
      </c>
      <c r="D201" s="750" t="s">
        <v>579</v>
      </c>
      <c r="E201" s="751">
        <v>50113001</v>
      </c>
      <c r="F201" s="750" t="s">
        <v>589</v>
      </c>
      <c r="G201" s="749" t="s">
        <v>590</v>
      </c>
      <c r="H201" s="749">
        <v>224964</v>
      </c>
      <c r="I201" s="749">
        <v>224964</v>
      </c>
      <c r="J201" s="749" t="s">
        <v>934</v>
      </c>
      <c r="K201" s="749" t="s">
        <v>935</v>
      </c>
      <c r="L201" s="752">
        <v>107.87000000000005</v>
      </c>
      <c r="M201" s="752">
        <v>13</v>
      </c>
      <c r="N201" s="753">
        <v>1402.3100000000006</v>
      </c>
    </row>
    <row r="202" spans="1:14" ht="14.4" customHeight="1" x14ac:dyDescent="0.3">
      <c r="A202" s="747" t="s">
        <v>565</v>
      </c>
      <c r="B202" s="748" t="s">
        <v>566</v>
      </c>
      <c r="C202" s="749" t="s">
        <v>578</v>
      </c>
      <c r="D202" s="750" t="s">
        <v>579</v>
      </c>
      <c r="E202" s="751">
        <v>50113001</v>
      </c>
      <c r="F202" s="750" t="s">
        <v>589</v>
      </c>
      <c r="G202" s="749" t="s">
        <v>590</v>
      </c>
      <c r="H202" s="749">
        <v>196696</v>
      </c>
      <c r="I202" s="749">
        <v>96696</v>
      </c>
      <c r="J202" s="749" t="s">
        <v>936</v>
      </c>
      <c r="K202" s="749" t="s">
        <v>937</v>
      </c>
      <c r="L202" s="752">
        <v>46.660000000000004</v>
      </c>
      <c r="M202" s="752">
        <v>3</v>
      </c>
      <c r="N202" s="753">
        <v>139.98000000000002</v>
      </c>
    </row>
    <row r="203" spans="1:14" ht="14.4" customHeight="1" x14ac:dyDescent="0.3">
      <c r="A203" s="747" t="s">
        <v>565</v>
      </c>
      <c r="B203" s="748" t="s">
        <v>566</v>
      </c>
      <c r="C203" s="749" t="s">
        <v>578</v>
      </c>
      <c r="D203" s="750" t="s">
        <v>579</v>
      </c>
      <c r="E203" s="751">
        <v>50113001</v>
      </c>
      <c r="F203" s="750" t="s">
        <v>589</v>
      </c>
      <c r="G203" s="749" t="s">
        <v>590</v>
      </c>
      <c r="H203" s="749">
        <v>202878</v>
      </c>
      <c r="I203" s="749">
        <v>202878</v>
      </c>
      <c r="J203" s="749" t="s">
        <v>938</v>
      </c>
      <c r="K203" s="749" t="s">
        <v>939</v>
      </c>
      <c r="L203" s="752">
        <v>41.576666666666668</v>
      </c>
      <c r="M203" s="752">
        <v>3</v>
      </c>
      <c r="N203" s="753">
        <v>124.73</v>
      </c>
    </row>
    <row r="204" spans="1:14" ht="14.4" customHeight="1" x14ac:dyDescent="0.3">
      <c r="A204" s="747" t="s">
        <v>565</v>
      </c>
      <c r="B204" s="748" t="s">
        <v>566</v>
      </c>
      <c r="C204" s="749" t="s">
        <v>578</v>
      </c>
      <c r="D204" s="750" t="s">
        <v>579</v>
      </c>
      <c r="E204" s="751">
        <v>50113001</v>
      </c>
      <c r="F204" s="750" t="s">
        <v>589</v>
      </c>
      <c r="G204" s="749" t="s">
        <v>590</v>
      </c>
      <c r="H204" s="749">
        <v>844864</v>
      </c>
      <c r="I204" s="749">
        <v>85346</v>
      </c>
      <c r="J204" s="749" t="s">
        <v>940</v>
      </c>
      <c r="K204" s="749" t="s">
        <v>941</v>
      </c>
      <c r="L204" s="752">
        <v>304.65000000000003</v>
      </c>
      <c r="M204" s="752">
        <v>2</v>
      </c>
      <c r="N204" s="753">
        <v>609.30000000000007</v>
      </c>
    </row>
    <row r="205" spans="1:14" ht="14.4" customHeight="1" x14ac:dyDescent="0.3">
      <c r="A205" s="747" t="s">
        <v>565</v>
      </c>
      <c r="B205" s="748" t="s">
        <v>566</v>
      </c>
      <c r="C205" s="749" t="s">
        <v>578</v>
      </c>
      <c r="D205" s="750" t="s">
        <v>579</v>
      </c>
      <c r="E205" s="751">
        <v>50113001</v>
      </c>
      <c r="F205" s="750" t="s">
        <v>589</v>
      </c>
      <c r="G205" s="749" t="s">
        <v>567</v>
      </c>
      <c r="H205" s="749">
        <v>989797</v>
      </c>
      <c r="I205" s="749">
        <v>500827</v>
      </c>
      <c r="J205" s="749" t="s">
        <v>942</v>
      </c>
      <c r="K205" s="749" t="s">
        <v>943</v>
      </c>
      <c r="L205" s="752">
        <v>523.6400000000001</v>
      </c>
      <c r="M205" s="752">
        <v>1</v>
      </c>
      <c r="N205" s="753">
        <v>523.6400000000001</v>
      </c>
    </row>
    <row r="206" spans="1:14" ht="14.4" customHeight="1" x14ac:dyDescent="0.3">
      <c r="A206" s="747" t="s">
        <v>565</v>
      </c>
      <c r="B206" s="748" t="s">
        <v>566</v>
      </c>
      <c r="C206" s="749" t="s">
        <v>578</v>
      </c>
      <c r="D206" s="750" t="s">
        <v>579</v>
      </c>
      <c r="E206" s="751">
        <v>50113001</v>
      </c>
      <c r="F206" s="750" t="s">
        <v>589</v>
      </c>
      <c r="G206" s="749" t="s">
        <v>590</v>
      </c>
      <c r="H206" s="749">
        <v>847767</v>
      </c>
      <c r="I206" s="749">
        <v>500140</v>
      </c>
      <c r="J206" s="749" t="s">
        <v>944</v>
      </c>
      <c r="K206" s="749" t="s">
        <v>945</v>
      </c>
      <c r="L206" s="752">
        <v>699.00666666666655</v>
      </c>
      <c r="M206" s="752">
        <v>1</v>
      </c>
      <c r="N206" s="753">
        <v>699.00666666666655</v>
      </c>
    </row>
    <row r="207" spans="1:14" ht="14.4" customHeight="1" x14ac:dyDescent="0.3">
      <c r="A207" s="747" t="s">
        <v>565</v>
      </c>
      <c r="B207" s="748" t="s">
        <v>566</v>
      </c>
      <c r="C207" s="749" t="s">
        <v>578</v>
      </c>
      <c r="D207" s="750" t="s">
        <v>579</v>
      </c>
      <c r="E207" s="751">
        <v>50113001</v>
      </c>
      <c r="F207" s="750" t="s">
        <v>589</v>
      </c>
      <c r="G207" s="749" t="s">
        <v>590</v>
      </c>
      <c r="H207" s="749">
        <v>156118</v>
      </c>
      <c r="I207" s="749">
        <v>56118</v>
      </c>
      <c r="J207" s="749" t="s">
        <v>946</v>
      </c>
      <c r="K207" s="749" t="s">
        <v>947</v>
      </c>
      <c r="L207" s="752">
        <v>44.889999999999993</v>
      </c>
      <c r="M207" s="752">
        <v>1</v>
      </c>
      <c r="N207" s="753">
        <v>44.889999999999993</v>
      </c>
    </row>
    <row r="208" spans="1:14" ht="14.4" customHeight="1" x14ac:dyDescent="0.3">
      <c r="A208" s="747" t="s">
        <v>565</v>
      </c>
      <c r="B208" s="748" t="s">
        <v>566</v>
      </c>
      <c r="C208" s="749" t="s">
        <v>578</v>
      </c>
      <c r="D208" s="750" t="s">
        <v>579</v>
      </c>
      <c r="E208" s="751">
        <v>50113001</v>
      </c>
      <c r="F208" s="750" t="s">
        <v>589</v>
      </c>
      <c r="G208" s="749" t="s">
        <v>595</v>
      </c>
      <c r="H208" s="749">
        <v>178682</v>
      </c>
      <c r="I208" s="749">
        <v>178682</v>
      </c>
      <c r="J208" s="749" t="s">
        <v>948</v>
      </c>
      <c r="K208" s="749" t="s">
        <v>949</v>
      </c>
      <c r="L208" s="752">
        <v>43.545000000000002</v>
      </c>
      <c r="M208" s="752">
        <v>2</v>
      </c>
      <c r="N208" s="753">
        <v>87.09</v>
      </c>
    </row>
    <row r="209" spans="1:14" ht="14.4" customHeight="1" x14ac:dyDescent="0.3">
      <c r="A209" s="747" t="s">
        <v>565</v>
      </c>
      <c r="B209" s="748" t="s">
        <v>566</v>
      </c>
      <c r="C209" s="749" t="s">
        <v>578</v>
      </c>
      <c r="D209" s="750" t="s">
        <v>579</v>
      </c>
      <c r="E209" s="751">
        <v>50113001</v>
      </c>
      <c r="F209" s="750" t="s">
        <v>589</v>
      </c>
      <c r="G209" s="749" t="s">
        <v>590</v>
      </c>
      <c r="H209" s="749">
        <v>117189</v>
      </c>
      <c r="I209" s="749">
        <v>17189</v>
      </c>
      <c r="J209" s="749" t="s">
        <v>950</v>
      </c>
      <c r="K209" s="749" t="s">
        <v>951</v>
      </c>
      <c r="L209" s="752">
        <v>55.86999999999999</v>
      </c>
      <c r="M209" s="752">
        <v>4</v>
      </c>
      <c r="N209" s="753">
        <v>223.47999999999996</v>
      </c>
    </row>
    <row r="210" spans="1:14" ht="14.4" customHeight="1" x14ac:dyDescent="0.3">
      <c r="A210" s="747" t="s">
        <v>565</v>
      </c>
      <c r="B210" s="748" t="s">
        <v>566</v>
      </c>
      <c r="C210" s="749" t="s">
        <v>578</v>
      </c>
      <c r="D210" s="750" t="s">
        <v>579</v>
      </c>
      <c r="E210" s="751">
        <v>50113001</v>
      </c>
      <c r="F210" s="750" t="s">
        <v>589</v>
      </c>
      <c r="G210" s="749" t="s">
        <v>590</v>
      </c>
      <c r="H210" s="749">
        <v>102486</v>
      </c>
      <c r="I210" s="749">
        <v>2486</v>
      </c>
      <c r="J210" s="749" t="s">
        <v>952</v>
      </c>
      <c r="K210" s="749" t="s">
        <v>953</v>
      </c>
      <c r="L210" s="752">
        <v>123.10000000000001</v>
      </c>
      <c r="M210" s="752">
        <v>15</v>
      </c>
      <c r="N210" s="753">
        <v>1846.5000000000002</v>
      </c>
    </row>
    <row r="211" spans="1:14" ht="14.4" customHeight="1" x14ac:dyDescent="0.3">
      <c r="A211" s="747" t="s">
        <v>565</v>
      </c>
      <c r="B211" s="748" t="s">
        <v>566</v>
      </c>
      <c r="C211" s="749" t="s">
        <v>578</v>
      </c>
      <c r="D211" s="750" t="s">
        <v>579</v>
      </c>
      <c r="E211" s="751">
        <v>50113001</v>
      </c>
      <c r="F211" s="750" t="s">
        <v>589</v>
      </c>
      <c r="G211" s="749" t="s">
        <v>590</v>
      </c>
      <c r="H211" s="749">
        <v>845697</v>
      </c>
      <c r="I211" s="749">
        <v>200935</v>
      </c>
      <c r="J211" s="749" t="s">
        <v>954</v>
      </c>
      <c r="K211" s="749" t="s">
        <v>955</v>
      </c>
      <c r="L211" s="752">
        <v>44.85</v>
      </c>
      <c r="M211" s="752">
        <v>12</v>
      </c>
      <c r="N211" s="753">
        <v>538.20000000000005</v>
      </c>
    </row>
    <row r="212" spans="1:14" ht="14.4" customHeight="1" x14ac:dyDescent="0.3">
      <c r="A212" s="747" t="s">
        <v>565</v>
      </c>
      <c r="B212" s="748" t="s">
        <v>566</v>
      </c>
      <c r="C212" s="749" t="s">
        <v>578</v>
      </c>
      <c r="D212" s="750" t="s">
        <v>579</v>
      </c>
      <c r="E212" s="751">
        <v>50113001</v>
      </c>
      <c r="F212" s="750" t="s">
        <v>589</v>
      </c>
      <c r="G212" s="749" t="s">
        <v>590</v>
      </c>
      <c r="H212" s="749">
        <v>230426</v>
      </c>
      <c r="I212" s="749">
        <v>230426</v>
      </c>
      <c r="J212" s="749" t="s">
        <v>956</v>
      </c>
      <c r="K212" s="749" t="s">
        <v>957</v>
      </c>
      <c r="L212" s="752">
        <v>78.63928571428572</v>
      </c>
      <c r="M212" s="752">
        <v>14</v>
      </c>
      <c r="N212" s="753">
        <v>1100.95</v>
      </c>
    </row>
    <row r="213" spans="1:14" ht="14.4" customHeight="1" x14ac:dyDescent="0.3">
      <c r="A213" s="747" t="s">
        <v>565</v>
      </c>
      <c r="B213" s="748" t="s">
        <v>566</v>
      </c>
      <c r="C213" s="749" t="s">
        <v>578</v>
      </c>
      <c r="D213" s="750" t="s">
        <v>579</v>
      </c>
      <c r="E213" s="751">
        <v>50113001</v>
      </c>
      <c r="F213" s="750" t="s">
        <v>589</v>
      </c>
      <c r="G213" s="749" t="s">
        <v>595</v>
      </c>
      <c r="H213" s="749">
        <v>169623</v>
      </c>
      <c r="I213" s="749">
        <v>169623</v>
      </c>
      <c r="J213" s="749" t="s">
        <v>958</v>
      </c>
      <c r="K213" s="749" t="s">
        <v>632</v>
      </c>
      <c r="L213" s="752">
        <v>32.970000000000006</v>
      </c>
      <c r="M213" s="752">
        <v>3</v>
      </c>
      <c r="N213" s="753">
        <v>98.910000000000025</v>
      </c>
    </row>
    <row r="214" spans="1:14" ht="14.4" customHeight="1" x14ac:dyDescent="0.3">
      <c r="A214" s="747" t="s">
        <v>565</v>
      </c>
      <c r="B214" s="748" t="s">
        <v>566</v>
      </c>
      <c r="C214" s="749" t="s">
        <v>578</v>
      </c>
      <c r="D214" s="750" t="s">
        <v>579</v>
      </c>
      <c r="E214" s="751">
        <v>50113001</v>
      </c>
      <c r="F214" s="750" t="s">
        <v>589</v>
      </c>
      <c r="G214" s="749" t="s">
        <v>590</v>
      </c>
      <c r="H214" s="749">
        <v>116468</v>
      </c>
      <c r="I214" s="749">
        <v>16468</v>
      </c>
      <c r="J214" s="749" t="s">
        <v>959</v>
      </c>
      <c r="K214" s="749" t="s">
        <v>960</v>
      </c>
      <c r="L214" s="752">
        <v>109.39666666666666</v>
      </c>
      <c r="M214" s="752">
        <v>3</v>
      </c>
      <c r="N214" s="753">
        <v>328.19</v>
      </c>
    </row>
    <row r="215" spans="1:14" ht="14.4" customHeight="1" x14ac:dyDescent="0.3">
      <c r="A215" s="747" t="s">
        <v>565</v>
      </c>
      <c r="B215" s="748" t="s">
        <v>566</v>
      </c>
      <c r="C215" s="749" t="s">
        <v>578</v>
      </c>
      <c r="D215" s="750" t="s">
        <v>579</v>
      </c>
      <c r="E215" s="751">
        <v>50113001</v>
      </c>
      <c r="F215" s="750" t="s">
        <v>589</v>
      </c>
      <c r="G215" s="749" t="s">
        <v>590</v>
      </c>
      <c r="H215" s="749">
        <v>188116</v>
      </c>
      <c r="I215" s="749">
        <v>88116</v>
      </c>
      <c r="J215" s="749" t="s">
        <v>961</v>
      </c>
      <c r="K215" s="749" t="s">
        <v>962</v>
      </c>
      <c r="L215" s="752">
        <v>4199.5600000000022</v>
      </c>
      <c r="M215" s="752">
        <v>1</v>
      </c>
      <c r="N215" s="753">
        <v>4199.5600000000022</v>
      </c>
    </row>
    <row r="216" spans="1:14" ht="14.4" customHeight="1" x14ac:dyDescent="0.3">
      <c r="A216" s="747" t="s">
        <v>565</v>
      </c>
      <c r="B216" s="748" t="s">
        <v>566</v>
      </c>
      <c r="C216" s="749" t="s">
        <v>578</v>
      </c>
      <c r="D216" s="750" t="s">
        <v>579</v>
      </c>
      <c r="E216" s="751">
        <v>50113001</v>
      </c>
      <c r="F216" s="750" t="s">
        <v>589</v>
      </c>
      <c r="G216" s="749" t="s">
        <v>595</v>
      </c>
      <c r="H216" s="749">
        <v>166759</v>
      </c>
      <c r="I216" s="749">
        <v>166759</v>
      </c>
      <c r="J216" s="749" t="s">
        <v>963</v>
      </c>
      <c r="K216" s="749" t="s">
        <v>964</v>
      </c>
      <c r="L216" s="752">
        <v>123.31333333333332</v>
      </c>
      <c r="M216" s="752">
        <v>6</v>
      </c>
      <c r="N216" s="753">
        <v>739.87999999999988</v>
      </c>
    </row>
    <row r="217" spans="1:14" ht="14.4" customHeight="1" x14ac:dyDescent="0.3">
      <c r="A217" s="747" t="s">
        <v>565</v>
      </c>
      <c r="B217" s="748" t="s">
        <v>566</v>
      </c>
      <c r="C217" s="749" t="s">
        <v>578</v>
      </c>
      <c r="D217" s="750" t="s">
        <v>579</v>
      </c>
      <c r="E217" s="751">
        <v>50113001</v>
      </c>
      <c r="F217" s="750" t="s">
        <v>589</v>
      </c>
      <c r="G217" s="749" t="s">
        <v>590</v>
      </c>
      <c r="H217" s="749">
        <v>930432</v>
      </c>
      <c r="I217" s="749">
        <v>0</v>
      </c>
      <c r="J217" s="749" t="s">
        <v>965</v>
      </c>
      <c r="K217" s="749" t="s">
        <v>567</v>
      </c>
      <c r="L217" s="752">
        <v>84.683720616968586</v>
      </c>
      <c r="M217" s="752">
        <v>3</v>
      </c>
      <c r="N217" s="753">
        <v>254.05116185090577</v>
      </c>
    </row>
    <row r="218" spans="1:14" ht="14.4" customHeight="1" x14ac:dyDescent="0.3">
      <c r="A218" s="747" t="s">
        <v>565</v>
      </c>
      <c r="B218" s="748" t="s">
        <v>566</v>
      </c>
      <c r="C218" s="749" t="s">
        <v>578</v>
      </c>
      <c r="D218" s="750" t="s">
        <v>579</v>
      </c>
      <c r="E218" s="751">
        <v>50113001</v>
      </c>
      <c r="F218" s="750" t="s">
        <v>589</v>
      </c>
      <c r="G218" s="749" t="s">
        <v>590</v>
      </c>
      <c r="H218" s="749">
        <v>930247</v>
      </c>
      <c r="I218" s="749">
        <v>0</v>
      </c>
      <c r="J218" s="749" t="s">
        <v>966</v>
      </c>
      <c r="K218" s="749" t="s">
        <v>567</v>
      </c>
      <c r="L218" s="752">
        <v>235.83319101610988</v>
      </c>
      <c r="M218" s="752">
        <v>7</v>
      </c>
      <c r="N218" s="753">
        <v>1650.8323371127692</v>
      </c>
    </row>
    <row r="219" spans="1:14" ht="14.4" customHeight="1" x14ac:dyDescent="0.3">
      <c r="A219" s="747" t="s">
        <v>565</v>
      </c>
      <c r="B219" s="748" t="s">
        <v>566</v>
      </c>
      <c r="C219" s="749" t="s">
        <v>578</v>
      </c>
      <c r="D219" s="750" t="s">
        <v>579</v>
      </c>
      <c r="E219" s="751">
        <v>50113001</v>
      </c>
      <c r="F219" s="750" t="s">
        <v>589</v>
      </c>
      <c r="G219" s="749" t="s">
        <v>590</v>
      </c>
      <c r="H219" s="749">
        <v>921491</v>
      </c>
      <c r="I219" s="749">
        <v>0</v>
      </c>
      <c r="J219" s="749" t="s">
        <v>967</v>
      </c>
      <c r="K219" s="749" t="s">
        <v>567</v>
      </c>
      <c r="L219" s="752">
        <v>173.39651096124689</v>
      </c>
      <c r="M219" s="752">
        <v>1</v>
      </c>
      <c r="N219" s="753">
        <v>173.39651096124689</v>
      </c>
    </row>
    <row r="220" spans="1:14" ht="14.4" customHeight="1" x14ac:dyDescent="0.3">
      <c r="A220" s="747" t="s">
        <v>565</v>
      </c>
      <c r="B220" s="748" t="s">
        <v>566</v>
      </c>
      <c r="C220" s="749" t="s">
        <v>578</v>
      </c>
      <c r="D220" s="750" t="s">
        <v>579</v>
      </c>
      <c r="E220" s="751">
        <v>50113001</v>
      </c>
      <c r="F220" s="750" t="s">
        <v>589</v>
      </c>
      <c r="G220" s="749" t="s">
        <v>590</v>
      </c>
      <c r="H220" s="749">
        <v>900881</v>
      </c>
      <c r="I220" s="749">
        <v>0</v>
      </c>
      <c r="J220" s="749" t="s">
        <v>968</v>
      </c>
      <c r="K220" s="749" t="s">
        <v>567</v>
      </c>
      <c r="L220" s="752">
        <v>150.42105703204595</v>
      </c>
      <c r="M220" s="752">
        <v>2</v>
      </c>
      <c r="N220" s="753">
        <v>300.8421140640919</v>
      </c>
    </row>
    <row r="221" spans="1:14" ht="14.4" customHeight="1" x14ac:dyDescent="0.3">
      <c r="A221" s="747" t="s">
        <v>565</v>
      </c>
      <c r="B221" s="748" t="s">
        <v>566</v>
      </c>
      <c r="C221" s="749" t="s">
        <v>578</v>
      </c>
      <c r="D221" s="750" t="s">
        <v>579</v>
      </c>
      <c r="E221" s="751">
        <v>50113001</v>
      </c>
      <c r="F221" s="750" t="s">
        <v>589</v>
      </c>
      <c r="G221" s="749" t="s">
        <v>590</v>
      </c>
      <c r="H221" s="749">
        <v>501916</v>
      </c>
      <c r="I221" s="749">
        <v>1000</v>
      </c>
      <c r="J221" s="749" t="s">
        <v>969</v>
      </c>
      <c r="K221" s="749" t="s">
        <v>970</v>
      </c>
      <c r="L221" s="752">
        <v>310.864776957488</v>
      </c>
      <c r="M221" s="752">
        <v>7</v>
      </c>
      <c r="N221" s="753">
        <v>2176.0534387024159</v>
      </c>
    </row>
    <row r="222" spans="1:14" ht="14.4" customHeight="1" x14ac:dyDescent="0.3">
      <c r="A222" s="747" t="s">
        <v>565</v>
      </c>
      <c r="B222" s="748" t="s">
        <v>566</v>
      </c>
      <c r="C222" s="749" t="s">
        <v>578</v>
      </c>
      <c r="D222" s="750" t="s">
        <v>579</v>
      </c>
      <c r="E222" s="751">
        <v>50113001</v>
      </c>
      <c r="F222" s="750" t="s">
        <v>589</v>
      </c>
      <c r="G222" s="749" t="s">
        <v>590</v>
      </c>
      <c r="H222" s="749">
        <v>501725</v>
      </c>
      <c r="I222" s="749">
        <v>1000</v>
      </c>
      <c r="J222" s="749" t="s">
        <v>969</v>
      </c>
      <c r="K222" s="749" t="s">
        <v>971</v>
      </c>
      <c r="L222" s="752">
        <v>407.04168212685414</v>
      </c>
      <c r="M222" s="752">
        <v>1</v>
      </c>
      <c r="N222" s="753">
        <v>407.04168212685414</v>
      </c>
    </row>
    <row r="223" spans="1:14" ht="14.4" customHeight="1" x14ac:dyDescent="0.3">
      <c r="A223" s="747" t="s">
        <v>565</v>
      </c>
      <c r="B223" s="748" t="s">
        <v>566</v>
      </c>
      <c r="C223" s="749" t="s">
        <v>578</v>
      </c>
      <c r="D223" s="750" t="s">
        <v>579</v>
      </c>
      <c r="E223" s="751">
        <v>50113001</v>
      </c>
      <c r="F223" s="750" t="s">
        <v>589</v>
      </c>
      <c r="G223" s="749" t="s">
        <v>590</v>
      </c>
      <c r="H223" s="749">
        <v>921248</v>
      </c>
      <c r="I223" s="749">
        <v>0</v>
      </c>
      <c r="J223" s="749" t="s">
        <v>972</v>
      </c>
      <c r="K223" s="749" t="s">
        <v>567</v>
      </c>
      <c r="L223" s="752">
        <v>294.31723443814212</v>
      </c>
      <c r="M223" s="752">
        <v>1</v>
      </c>
      <c r="N223" s="753">
        <v>294.31723443814212</v>
      </c>
    </row>
    <row r="224" spans="1:14" ht="14.4" customHeight="1" x14ac:dyDescent="0.3">
      <c r="A224" s="747" t="s">
        <v>565</v>
      </c>
      <c r="B224" s="748" t="s">
        <v>566</v>
      </c>
      <c r="C224" s="749" t="s">
        <v>578</v>
      </c>
      <c r="D224" s="750" t="s">
        <v>579</v>
      </c>
      <c r="E224" s="751">
        <v>50113001</v>
      </c>
      <c r="F224" s="750" t="s">
        <v>589</v>
      </c>
      <c r="G224" s="749" t="s">
        <v>590</v>
      </c>
      <c r="H224" s="749">
        <v>930258</v>
      </c>
      <c r="I224" s="749">
        <v>0</v>
      </c>
      <c r="J224" s="749" t="s">
        <v>973</v>
      </c>
      <c r="K224" s="749" t="s">
        <v>567</v>
      </c>
      <c r="L224" s="752">
        <v>336.37869469884606</v>
      </c>
      <c r="M224" s="752">
        <v>4</v>
      </c>
      <c r="N224" s="753">
        <v>1345.5147787953842</v>
      </c>
    </row>
    <row r="225" spans="1:14" ht="14.4" customHeight="1" x14ac:dyDescent="0.3">
      <c r="A225" s="747" t="s">
        <v>565</v>
      </c>
      <c r="B225" s="748" t="s">
        <v>566</v>
      </c>
      <c r="C225" s="749" t="s">
        <v>578</v>
      </c>
      <c r="D225" s="750" t="s">
        <v>579</v>
      </c>
      <c r="E225" s="751">
        <v>50113001</v>
      </c>
      <c r="F225" s="750" t="s">
        <v>589</v>
      </c>
      <c r="G225" s="749" t="s">
        <v>590</v>
      </c>
      <c r="H225" s="749">
        <v>930127</v>
      </c>
      <c r="I225" s="749">
        <v>0</v>
      </c>
      <c r="J225" s="749" t="s">
        <v>974</v>
      </c>
      <c r="K225" s="749" t="s">
        <v>567</v>
      </c>
      <c r="L225" s="752">
        <v>188.23585463568395</v>
      </c>
      <c r="M225" s="752">
        <v>4</v>
      </c>
      <c r="N225" s="753">
        <v>752.9434185427358</v>
      </c>
    </row>
    <row r="226" spans="1:14" ht="14.4" customHeight="1" x14ac:dyDescent="0.3">
      <c r="A226" s="747" t="s">
        <v>565</v>
      </c>
      <c r="B226" s="748" t="s">
        <v>566</v>
      </c>
      <c r="C226" s="749" t="s">
        <v>578</v>
      </c>
      <c r="D226" s="750" t="s">
        <v>579</v>
      </c>
      <c r="E226" s="751">
        <v>50113001</v>
      </c>
      <c r="F226" s="750" t="s">
        <v>589</v>
      </c>
      <c r="G226" s="749" t="s">
        <v>590</v>
      </c>
      <c r="H226" s="749">
        <v>394072</v>
      </c>
      <c r="I226" s="749">
        <v>1000</v>
      </c>
      <c r="J226" s="749" t="s">
        <v>975</v>
      </c>
      <c r="K226" s="749" t="s">
        <v>567</v>
      </c>
      <c r="L226" s="752">
        <v>265.68177270877266</v>
      </c>
      <c r="M226" s="752">
        <v>2</v>
      </c>
      <c r="N226" s="753">
        <v>531.36354541754531</v>
      </c>
    </row>
    <row r="227" spans="1:14" ht="14.4" customHeight="1" x14ac:dyDescent="0.3">
      <c r="A227" s="747" t="s">
        <v>565</v>
      </c>
      <c r="B227" s="748" t="s">
        <v>566</v>
      </c>
      <c r="C227" s="749" t="s">
        <v>578</v>
      </c>
      <c r="D227" s="750" t="s">
        <v>579</v>
      </c>
      <c r="E227" s="751">
        <v>50113001</v>
      </c>
      <c r="F227" s="750" t="s">
        <v>589</v>
      </c>
      <c r="G227" s="749" t="s">
        <v>590</v>
      </c>
      <c r="H227" s="749">
        <v>398229</v>
      </c>
      <c r="I227" s="749">
        <v>0</v>
      </c>
      <c r="J227" s="749" t="s">
        <v>976</v>
      </c>
      <c r="K227" s="749" t="s">
        <v>567</v>
      </c>
      <c r="L227" s="752">
        <v>445.05084216325002</v>
      </c>
      <c r="M227" s="752">
        <v>2</v>
      </c>
      <c r="N227" s="753">
        <v>890.10168432650005</v>
      </c>
    </row>
    <row r="228" spans="1:14" ht="14.4" customHeight="1" x14ac:dyDescent="0.3">
      <c r="A228" s="747" t="s">
        <v>565</v>
      </c>
      <c r="B228" s="748" t="s">
        <v>566</v>
      </c>
      <c r="C228" s="749" t="s">
        <v>578</v>
      </c>
      <c r="D228" s="750" t="s">
        <v>579</v>
      </c>
      <c r="E228" s="751">
        <v>50113001</v>
      </c>
      <c r="F228" s="750" t="s">
        <v>589</v>
      </c>
      <c r="G228" s="749" t="s">
        <v>590</v>
      </c>
      <c r="H228" s="749">
        <v>900875</v>
      </c>
      <c r="I228" s="749">
        <v>0</v>
      </c>
      <c r="J228" s="749" t="s">
        <v>977</v>
      </c>
      <c r="K228" s="749" t="s">
        <v>567</v>
      </c>
      <c r="L228" s="752">
        <v>361.68574790302125</v>
      </c>
      <c r="M228" s="752">
        <v>2</v>
      </c>
      <c r="N228" s="753">
        <v>723.3714958060425</v>
      </c>
    </row>
    <row r="229" spans="1:14" ht="14.4" customHeight="1" x14ac:dyDescent="0.3">
      <c r="A229" s="747" t="s">
        <v>565</v>
      </c>
      <c r="B229" s="748" t="s">
        <v>566</v>
      </c>
      <c r="C229" s="749" t="s">
        <v>578</v>
      </c>
      <c r="D229" s="750" t="s">
        <v>579</v>
      </c>
      <c r="E229" s="751">
        <v>50113001</v>
      </c>
      <c r="F229" s="750" t="s">
        <v>589</v>
      </c>
      <c r="G229" s="749" t="s">
        <v>590</v>
      </c>
      <c r="H229" s="749">
        <v>900321</v>
      </c>
      <c r="I229" s="749">
        <v>0</v>
      </c>
      <c r="J229" s="749" t="s">
        <v>978</v>
      </c>
      <c r="K229" s="749" t="s">
        <v>567</v>
      </c>
      <c r="L229" s="752">
        <v>268.56374309294978</v>
      </c>
      <c r="M229" s="752">
        <v>2</v>
      </c>
      <c r="N229" s="753">
        <v>537.12748618589956</v>
      </c>
    </row>
    <row r="230" spans="1:14" ht="14.4" customHeight="1" x14ac:dyDescent="0.3">
      <c r="A230" s="747" t="s">
        <v>565</v>
      </c>
      <c r="B230" s="748" t="s">
        <v>566</v>
      </c>
      <c r="C230" s="749" t="s">
        <v>578</v>
      </c>
      <c r="D230" s="750" t="s">
        <v>579</v>
      </c>
      <c r="E230" s="751">
        <v>50113001</v>
      </c>
      <c r="F230" s="750" t="s">
        <v>589</v>
      </c>
      <c r="G230" s="749" t="s">
        <v>590</v>
      </c>
      <c r="H230" s="749">
        <v>501990</v>
      </c>
      <c r="I230" s="749">
        <v>0</v>
      </c>
      <c r="J230" s="749" t="s">
        <v>979</v>
      </c>
      <c r="K230" s="749" t="s">
        <v>567</v>
      </c>
      <c r="L230" s="752">
        <v>386.64484180996493</v>
      </c>
      <c r="M230" s="752">
        <v>2</v>
      </c>
      <c r="N230" s="753">
        <v>773.28968361992986</v>
      </c>
    </row>
    <row r="231" spans="1:14" ht="14.4" customHeight="1" x14ac:dyDescent="0.3">
      <c r="A231" s="747" t="s">
        <v>565</v>
      </c>
      <c r="B231" s="748" t="s">
        <v>566</v>
      </c>
      <c r="C231" s="749" t="s">
        <v>578</v>
      </c>
      <c r="D231" s="750" t="s">
        <v>579</v>
      </c>
      <c r="E231" s="751">
        <v>50113001</v>
      </c>
      <c r="F231" s="750" t="s">
        <v>589</v>
      </c>
      <c r="G231" s="749" t="s">
        <v>590</v>
      </c>
      <c r="H231" s="749">
        <v>920356</v>
      </c>
      <c r="I231" s="749">
        <v>0</v>
      </c>
      <c r="J231" s="749" t="s">
        <v>980</v>
      </c>
      <c r="K231" s="749" t="s">
        <v>567</v>
      </c>
      <c r="L231" s="752">
        <v>93.976772783495093</v>
      </c>
      <c r="M231" s="752">
        <v>2</v>
      </c>
      <c r="N231" s="753">
        <v>187.95354556699019</v>
      </c>
    </row>
    <row r="232" spans="1:14" ht="14.4" customHeight="1" x14ac:dyDescent="0.3">
      <c r="A232" s="747" t="s">
        <v>565</v>
      </c>
      <c r="B232" s="748" t="s">
        <v>566</v>
      </c>
      <c r="C232" s="749" t="s">
        <v>578</v>
      </c>
      <c r="D232" s="750" t="s">
        <v>579</v>
      </c>
      <c r="E232" s="751">
        <v>50113001</v>
      </c>
      <c r="F232" s="750" t="s">
        <v>589</v>
      </c>
      <c r="G232" s="749" t="s">
        <v>590</v>
      </c>
      <c r="H232" s="749">
        <v>920358</v>
      </c>
      <c r="I232" s="749">
        <v>0</v>
      </c>
      <c r="J232" s="749" t="s">
        <v>981</v>
      </c>
      <c r="K232" s="749" t="s">
        <v>567</v>
      </c>
      <c r="L232" s="752">
        <v>168.85990624180852</v>
      </c>
      <c r="M232" s="752">
        <v>1</v>
      </c>
      <c r="N232" s="753">
        <v>168.85990624180852</v>
      </c>
    </row>
    <row r="233" spans="1:14" ht="14.4" customHeight="1" x14ac:dyDescent="0.3">
      <c r="A233" s="747" t="s">
        <v>565</v>
      </c>
      <c r="B233" s="748" t="s">
        <v>566</v>
      </c>
      <c r="C233" s="749" t="s">
        <v>578</v>
      </c>
      <c r="D233" s="750" t="s">
        <v>579</v>
      </c>
      <c r="E233" s="751">
        <v>50113001</v>
      </c>
      <c r="F233" s="750" t="s">
        <v>589</v>
      </c>
      <c r="G233" s="749" t="s">
        <v>590</v>
      </c>
      <c r="H233" s="749">
        <v>921394</v>
      </c>
      <c r="I233" s="749">
        <v>0</v>
      </c>
      <c r="J233" s="749" t="s">
        <v>982</v>
      </c>
      <c r="K233" s="749" t="s">
        <v>567</v>
      </c>
      <c r="L233" s="752">
        <v>503.7684220005417</v>
      </c>
      <c r="M233" s="752">
        <v>5</v>
      </c>
      <c r="N233" s="753">
        <v>2518.8421100027085</v>
      </c>
    </row>
    <row r="234" spans="1:14" ht="14.4" customHeight="1" x14ac:dyDescent="0.3">
      <c r="A234" s="747" t="s">
        <v>565</v>
      </c>
      <c r="B234" s="748" t="s">
        <v>566</v>
      </c>
      <c r="C234" s="749" t="s">
        <v>578</v>
      </c>
      <c r="D234" s="750" t="s">
        <v>579</v>
      </c>
      <c r="E234" s="751">
        <v>50113001</v>
      </c>
      <c r="F234" s="750" t="s">
        <v>589</v>
      </c>
      <c r="G234" s="749" t="s">
        <v>590</v>
      </c>
      <c r="H234" s="749">
        <v>900071</v>
      </c>
      <c r="I234" s="749">
        <v>0</v>
      </c>
      <c r="J234" s="749" t="s">
        <v>983</v>
      </c>
      <c r="K234" s="749" t="s">
        <v>567</v>
      </c>
      <c r="L234" s="752">
        <v>158.46814558957703</v>
      </c>
      <c r="M234" s="752">
        <v>13</v>
      </c>
      <c r="N234" s="753">
        <v>2060.0858926645014</v>
      </c>
    </row>
    <row r="235" spans="1:14" ht="14.4" customHeight="1" x14ac:dyDescent="0.3">
      <c r="A235" s="747" t="s">
        <v>565</v>
      </c>
      <c r="B235" s="748" t="s">
        <v>566</v>
      </c>
      <c r="C235" s="749" t="s">
        <v>578</v>
      </c>
      <c r="D235" s="750" t="s">
        <v>579</v>
      </c>
      <c r="E235" s="751">
        <v>50113001</v>
      </c>
      <c r="F235" s="750" t="s">
        <v>589</v>
      </c>
      <c r="G235" s="749" t="s">
        <v>590</v>
      </c>
      <c r="H235" s="749">
        <v>500530</v>
      </c>
      <c r="I235" s="749">
        <v>0</v>
      </c>
      <c r="J235" s="749" t="s">
        <v>984</v>
      </c>
      <c r="K235" s="749" t="s">
        <v>567</v>
      </c>
      <c r="L235" s="752">
        <v>724.58230720358677</v>
      </c>
      <c r="M235" s="752">
        <v>1</v>
      </c>
      <c r="N235" s="753">
        <v>724.58230720358677</v>
      </c>
    </row>
    <row r="236" spans="1:14" ht="14.4" customHeight="1" x14ac:dyDescent="0.3">
      <c r="A236" s="747" t="s">
        <v>565</v>
      </c>
      <c r="B236" s="748" t="s">
        <v>566</v>
      </c>
      <c r="C236" s="749" t="s">
        <v>578</v>
      </c>
      <c r="D236" s="750" t="s">
        <v>579</v>
      </c>
      <c r="E236" s="751">
        <v>50113001</v>
      </c>
      <c r="F236" s="750" t="s">
        <v>589</v>
      </c>
      <c r="G236" s="749" t="s">
        <v>590</v>
      </c>
      <c r="H236" s="749">
        <v>921410</v>
      </c>
      <c r="I236" s="749">
        <v>0</v>
      </c>
      <c r="J236" s="749" t="s">
        <v>985</v>
      </c>
      <c r="K236" s="749" t="s">
        <v>567</v>
      </c>
      <c r="L236" s="752">
        <v>302.7651902656375</v>
      </c>
      <c r="M236" s="752">
        <v>1</v>
      </c>
      <c r="N236" s="753">
        <v>302.7651902656375</v>
      </c>
    </row>
    <row r="237" spans="1:14" ht="14.4" customHeight="1" x14ac:dyDescent="0.3">
      <c r="A237" s="747" t="s">
        <v>565</v>
      </c>
      <c r="B237" s="748" t="s">
        <v>566</v>
      </c>
      <c r="C237" s="749" t="s">
        <v>578</v>
      </c>
      <c r="D237" s="750" t="s">
        <v>579</v>
      </c>
      <c r="E237" s="751">
        <v>50113001</v>
      </c>
      <c r="F237" s="750" t="s">
        <v>589</v>
      </c>
      <c r="G237" s="749" t="s">
        <v>590</v>
      </c>
      <c r="H237" s="749">
        <v>921064</v>
      </c>
      <c r="I237" s="749">
        <v>0</v>
      </c>
      <c r="J237" s="749" t="s">
        <v>986</v>
      </c>
      <c r="K237" s="749" t="s">
        <v>567</v>
      </c>
      <c r="L237" s="752">
        <v>88.704862251175612</v>
      </c>
      <c r="M237" s="752">
        <v>11</v>
      </c>
      <c r="N237" s="753">
        <v>975.75348476293175</v>
      </c>
    </row>
    <row r="238" spans="1:14" ht="14.4" customHeight="1" x14ac:dyDescent="0.3">
      <c r="A238" s="747" t="s">
        <v>565</v>
      </c>
      <c r="B238" s="748" t="s">
        <v>566</v>
      </c>
      <c r="C238" s="749" t="s">
        <v>578</v>
      </c>
      <c r="D238" s="750" t="s">
        <v>579</v>
      </c>
      <c r="E238" s="751">
        <v>50113001</v>
      </c>
      <c r="F238" s="750" t="s">
        <v>589</v>
      </c>
      <c r="G238" s="749" t="s">
        <v>590</v>
      </c>
      <c r="H238" s="749">
        <v>500829</v>
      </c>
      <c r="I238" s="749">
        <v>0</v>
      </c>
      <c r="J238" s="749" t="s">
        <v>987</v>
      </c>
      <c r="K238" s="749" t="s">
        <v>988</v>
      </c>
      <c r="L238" s="752">
        <v>318.23838883597955</v>
      </c>
      <c r="M238" s="752">
        <v>1</v>
      </c>
      <c r="N238" s="753">
        <v>318.23838883597955</v>
      </c>
    </row>
    <row r="239" spans="1:14" ht="14.4" customHeight="1" x14ac:dyDescent="0.3">
      <c r="A239" s="747" t="s">
        <v>565</v>
      </c>
      <c r="B239" s="748" t="s">
        <v>566</v>
      </c>
      <c r="C239" s="749" t="s">
        <v>578</v>
      </c>
      <c r="D239" s="750" t="s">
        <v>579</v>
      </c>
      <c r="E239" s="751">
        <v>50113001</v>
      </c>
      <c r="F239" s="750" t="s">
        <v>589</v>
      </c>
      <c r="G239" s="749" t="s">
        <v>590</v>
      </c>
      <c r="H239" s="749">
        <v>921184</v>
      </c>
      <c r="I239" s="749">
        <v>0</v>
      </c>
      <c r="J239" s="749" t="s">
        <v>989</v>
      </c>
      <c r="K239" s="749" t="s">
        <v>567</v>
      </c>
      <c r="L239" s="752">
        <v>382.06791831013089</v>
      </c>
      <c r="M239" s="752">
        <v>1</v>
      </c>
      <c r="N239" s="753">
        <v>382.06791831013089</v>
      </c>
    </row>
    <row r="240" spans="1:14" ht="14.4" customHeight="1" x14ac:dyDescent="0.3">
      <c r="A240" s="747" t="s">
        <v>565</v>
      </c>
      <c r="B240" s="748" t="s">
        <v>566</v>
      </c>
      <c r="C240" s="749" t="s">
        <v>578</v>
      </c>
      <c r="D240" s="750" t="s">
        <v>579</v>
      </c>
      <c r="E240" s="751">
        <v>50113001</v>
      </c>
      <c r="F240" s="750" t="s">
        <v>589</v>
      </c>
      <c r="G240" s="749" t="s">
        <v>590</v>
      </c>
      <c r="H240" s="749">
        <v>990947</v>
      </c>
      <c r="I240" s="749">
        <v>0</v>
      </c>
      <c r="J240" s="749" t="s">
        <v>990</v>
      </c>
      <c r="K240" s="749" t="s">
        <v>567</v>
      </c>
      <c r="L240" s="752">
        <v>1400.67</v>
      </c>
      <c r="M240" s="752">
        <v>1</v>
      </c>
      <c r="N240" s="753">
        <v>1400.67</v>
      </c>
    </row>
    <row r="241" spans="1:14" ht="14.4" customHeight="1" x14ac:dyDescent="0.3">
      <c r="A241" s="747" t="s">
        <v>565</v>
      </c>
      <c r="B241" s="748" t="s">
        <v>566</v>
      </c>
      <c r="C241" s="749" t="s">
        <v>578</v>
      </c>
      <c r="D241" s="750" t="s">
        <v>579</v>
      </c>
      <c r="E241" s="751">
        <v>50113001</v>
      </c>
      <c r="F241" s="750" t="s">
        <v>589</v>
      </c>
      <c r="G241" s="749" t="s">
        <v>590</v>
      </c>
      <c r="H241" s="749">
        <v>230614</v>
      </c>
      <c r="I241" s="749">
        <v>230614</v>
      </c>
      <c r="J241" s="749" t="s">
        <v>991</v>
      </c>
      <c r="K241" s="749" t="s">
        <v>992</v>
      </c>
      <c r="L241" s="752">
        <v>282.37</v>
      </c>
      <c r="M241" s="752">
        <v>2</v>
      </c>
      <c r="N241" s="753">
        <v>564.74</v>
      </c>
    </row>
    <row r="242" spans="1:14" ht="14.4" customHeight="1" x14ac:dyDescent="0.3">
      <c r="A242" s="747" t="s">
        <v>565</v>
      </c>
      <c r="B242" s="748" t="s">
        <v>566</v>
      </c>
      <c r="C242" s="749" t="s">
        <v>578</v>
      </c>
      <c r="D242" s="750" t="s">
        <v>579</v>
      </c>
      <c r="E242" s="751">
        <v>50113001</v>
      </c>
      <c r="F242" s="750" t="s">
        <v>589</v>
      </c>
      <c r="G242" s="749" t="s">
        <v>590</v>
      </c>
      <c r="H242" s="749">
        <v>147670</v>
      </c>
      <c r="I242" s="749">
        <v>47670</v>
      </c>
      <c r="J242" s="749" t="s">
        <v>993</v>
      </c>
      <c r="K242" s="749" t="s">
        <v>994</v>
      </c>
      <c r="L242" s="752">
        <v>111.72000000000003</v>
      </c>
      <c r="M242" s="752">
        <v>1</v>
      </c>
      <c r="N242" s="753">
        <v>111.72000000000003</v>
      </c>
    </row>
    <row r="243" spans="1:14" ht="14.4" customHeight="1" x14ac:dyDescent="0.3">
      <c r="A243" s="747" t="s">
        <v>565</v>
      </c>
      <c r="B243" s="748" t="s">
        <v>566</v>
      </c>
      <c r="C243" s="749" t="s">
        <v>578</v>
      </c>
      <c r="D243" s="750" t="s">
        <v>579</v>
      </c>
      <c r="E243" s="751">
        <v>50113001</v>
      </c>
      <c r="F243" s="750" t="s">
        <v>589</v>
      </c>
      <c r="G243" s="749" t="s">
        <v>590</v>
      </c>
      <c r="H243" s="749">
        <v>119571</v>
      </c>
      <c r="I243" s="749">
        <v>19571</v>
      </c>
      <c r="J243" s="749" t="s">
        <v>995</v>
      </c>
      <c r="K243" s="749" t="s">
        <v>996</v>
      </c>
      <c r="L243" s="752">
        <v>225.82</v>
      </c>
      <c r="M243" s="752">
        <v>7</v>
      </c>
      <c r="N243" s="753">
        <v>1580.74</v>
      </c>
    </row>
    <row r="244" spans="1:14" ht="14.4" customHeight="1" x14ac:dyDescent="0.3">
      <c r="A244" s="747" t="s">
        <v>565</v>
      </c>
      <c r="B244" s="748" t="s">
        <v>566</v>
      </c>
      <c r="C244" s="749" t="s">
        <v>578</v>
      </c>
      <c r="D244" s="750" t="s">
        <v>579</v>
      </c>
      <c r="E244" s="751">
        <v>50113001</v>
      </c>
      <c r="F244" s="750" t="s">
        <v>589</v>
      </c>
      <c r="G244" s="749" t="s">
        <v>590</v>
      </c>
      <c r="H244" s="749">
        <v>119570</v>
      </c>
      <c r="I244" s="749">
        <v>19570</v>
      </c>
      <c r="J244" s="749" t="s">
        <v>995</v>
      </c>
      <c r="K244" s="749" t="s">
        <v>997</v>
      </c>
      <c r="L244" s="752">
        <v>160.69000000000003</v>
      </c>
      <c r="M244" s="752">
        <v>1</v>
      </c>
      <c r="N244" s="753">
        <v>160.69000000000003</v>
      </c>
    </row>
    <row r="245" spans="1:14" ht="14.4" customHeight="1" x14ac:dyDescent="0.3">
      <c r="A245" s="747" t="s">
        <v>565</v>
      </c>
      <c r="B245" s="748" t="s">
        <v>566</v>
      </c>
      <c r="C245" s="749" t="s">
        <v>578</v>
      </c>
      <c r="D245" s="750" t="s">
        <v>579</v>
      </c>
      <c r="E245" s="751">
        <v>50113001</v>
      </c>
      <c r="F245" s="750" t="s">
        <v>589</v>
      </c>
      <c r="G245" s="749" t="s">
        <v>590</v>
      </c>
      <c r="H245" s="749">
        <v>127953</v>
      </c>
      <c r="I245" s="749">
        <v>27953</v>
      </c>
      <c r="J245" s="749" t="s">
        <v>998</v>
      </c>
      <c r="K245" s="749" t="s">
        <v>999</v>
      </c>
      <c r="L245" s="752">
        <v>1084.9200000000003</v>
      </c>
      <c r="M245" s="752">
        <v>3</v>
      </c>
      <c r="N245" s="753">
        <v>3254.7600000000007</v>
      </c>
    </row>
    <row r="246" spans="1:14" ht="14.4" customHeight="1" x14ac:dyDescent="0.3">
      <c r="A246" s="747" t="s">
        <v>565</v>
      </c>
      <c r="B246" s="748" t="s">
        <v>566</v>
      </c>
      <c r="C246" s="749" t="s">
        <v>578</v>
      </c>
      <c r="D246" s="750" t="s">
        <v>579</v>
      </c>
      <c r="E246" s="751">
        <v>50113001</v>
      </c>
      <c r="F246" s="750" t="s">
        <v>589</v>
      </c>
      <c r="G246" s="749" t="s">
        <v>595</v>
      </c>
      <c r="H246" s="749">
        <v>117121</v>
      </c>
      <c r="I246" s="749">
        <v>17121</v>
      </c>
      <c r="J246" s="749" t="s">
        <v>1000</v>
      </c>
      <c r="K246" s="749" t="s">
        <v>1001</v>
      </c>
      <c r="L246" s="752">
        <v>86.410000000000025</v>
      </c>
      <c r="M246" s="752">
        <v>2</v>
      </c>
      <c r="N246" s="753">
        <v>172.82000000000005</v>
      </c>
    </row>
    <row r="247" spans="1:14" ht="14.4" customHeight="1" x14ac:dyDescent="0.3">
      <c r="A247" s="747" t="s">
        <v>565</v>
      </c>
      <c r="B247" s="748" t="s">
        <v>566</v>
      </c>
      <c r="C247" s="749" t="s">
        <v>578</v>
      </c>
      <c r="D247" s="750" t="s">
        <v>579</v>
      </c>
      <c r="E247" s="751">
        <v>50113001</v>
      </c>
      <c r="F247" s="750" t="s">
        <v>589</v>
      </c>
      <c r="G247" s="749" t="s">
        <v>590</v>
      </c>
      <c r="H247" s="749">
        <v>225400</v>
      </c>
      <c r="I247" s="749">
        <v>225400</v>
      </c>
      <c r="J247" s="749" t="s">
        <v>1002</v>
      </c>
      <c r="K247" s="749" t="s">
        <v>1003</v>
      </c>
      <c r="L247" s="752">
        <v>53.02</v>
      </c>
      <c r="M247" s="752">
        <v>1</v>
      </c>
      <c r="N247" s="753">
        <v>53.02</v>
      </c>
    </row>
    <row r="248" spans="1:14" ht="14.4" customHeight="1" x14ac:dyDescent="0.3">
      <c r="A248" s="747" t="s">
        <v>565</v>
      </c>
      <c r="B248" s="748" t="s">
        <v>566</v>
      </c>
      <c r="C248" s="749" t="s">
        <v>578</v>
      </c>
      <c r="D248" s="750" t="s">
        <v>579</v>
      </c>
      <c r="E248" s="751">
        <v>50113001</v>
      </c>
      <c r="F248" s="750" t="s">
        <v>589</v>
      </c>
      <c r="G248" s="749" t="s">
        <v>595</v>
      </c>
      <c r="H248" s="749">
        <v>187427</v>
      </c>
      <c r="I248" s="749">
        <v>187427</v>
      </c>
      <c r="J248" s="749" t="s">
        <v>1004</v>
      </c>
      <c r="K248" s="749" t="s">
        <v>1005</v>
      </c>
      <c r="L248" s="752">
        <v>62.66999999999998</v>
      </c>
      <c r="M248" s="752">
        <v>2</v>
      </c>
      <c r="N248" s="753">
        <v>125.33999999999996</v>
      </c>
    </row>
    <row r="249" spans="1:14" ht="14.4" customHeight="1" x14ac:dyDescent="0.3">
      <c r="A249" s="747" t="s">
        <v>565</v>
      </c>
      <c r="B249" s="748" t="s">
        <v>566</v>
      </c>
      <c r="C249" s="749" t="s">
        <v>578</v>
      </c>
      <c r="D249" s="750" t="s">
        <v>579</v>
      </c>
      <c r="E249" s="751">
        <v>50113001</v>
      </c>
      <c r="F249" s="750" t="s">
        <v>589</v>
      </c>
      <c r="G249" s="749" t="s">
        <v>595</v>
      </c>
      <c r="H249" s="749">
        <v>28151</v>
      </c>
      <c r="I249" s="749">
        <v>28151</v>
      </c>
      <c r="J249" s="749" t="s">
        <v>1006</v>
      </c>
      <c r="K249" s="749" t="s">
        <v>597</v>
      </c>
      <c r="L249" s="752">
        <v>1041.1200000000001</v>
      </c>
      <c r="M249" s="752">
        <v>1</v>
      </c>
      <c r="N249" s="753">
        <v>1041.1200000000001</v>
      </c>
    </row>
    <row r="250" spans="1:14" ht="14.4" customHeight="1" x14ac:dyDescent="0.3">
      <c r="A250" s="747" t="s">
        <v>565</v>
      </c>
      <c r="B250" s="748" t="s">
        <v>566</v>
      </c>
      <c r="C250" s="749" t="s">
        <v>578</v>
      </c>
      <c r="D250" s="750" t="s">
        <v>579</v>
      </c>
      <c r="E250" s="751">
        <v>50113001</v>
      </c>
      <c r="F250" s="750" t="s">
        <v>589</v>
      </c>
      <c r="G250" s="749" t="s">
        <v>590</v>
      </c>
      <c r="H250" s="749">
        <v>216679</v>
      </c>
      <c r="I250" s="749">
        <v>216679</v>
      </c>
      <c r="J250" s="749" t="s">
        <v>1007</v>
      </c>
      <c r="K250" s="749" t="s">
        <v>1008</v>
      </c>
      <c r="L250" s="752">
        <v>115.19199688210379</v>
      </c>
      <c r="M250" s="752">
        <v>2</v>
      </c>
      <c r="N250" s="753">
        <v>230.38399376420759</v>
      </c>
    </row>
    <row r="251" spans="1:14" ht="14.4" customHeight="1" x14ac:dyDescent="0.3">
      <c r="A251" s="747" t="s">
        <v>565</v>
      </c>
      <c r="B251" s="748" t="s">
        <v>566</v>
      </c>
      <c r="C251" s="749" t="s">
        <v>578</v>
      </c>
      <c r="D251" s="750" t="s">
        <v>579</v>
      </c>
      <c r="E251" s="751">
        <v>50113001</v>
      </c>
      <c r="F251" s="750" t="s">
        <v>589</v>
      </c>
      <c r="G251" s="749" t="s">
        <v>590</v>
      </c>
      <c r="H251" s="749">
        <v>188217</v>
      </c>
      <c r="I251" s="749">
        <v>88217</v>
      </c>
      <c r="J251" s="749" t="s">
        <v>1007</v>
      </c>
      <c r="K251" s="749" t="s">
        <v>1009</v>
      </c>
      <c r="L251" s="752">
        <v>126.56000000000002</v>
      </c>
      <c r="M251" s="752">
        <v>6</v>
      </c>
      <c r="N251" s="753">
        <v>759.36000000000013</v>
      </c>
    </row>
    <row r="252" spans="1:14" ht="14.4" customHeight="1" x14ac:dyDescent="0.3">
      <c r="A252" s="747" t="s">
        <v>565</v>
      </c>
      <c r="B252" s="748" t="s">
        <v>566</v>
      </c>
      <c r="C252" s="749" t="s">
        <v>578</v>
      </c>
      <c r="D252" s="750" t="s">
        <v>579</v>
      </c>
      <c r="E252" s="751">
        <v>50113001</v>
      </c>
      <c r="F252" s="750" t="s">
        <v>589</v>
      </c>
      <c r="G252" s="749" t="s">
        <v>590</v>
      </c>
      <c r="H252" s="749">
        <v>188219</v>
      </c>
      <c r="I252" s="749">
        <v>88219</v>
      </c>
      <c r="J252" s="749" t="s">
        <v>1010</v>
      </c>
      <c r="K252" s="749" t="s">
        <v>1011</v>
      </c>
      <c r="L252" s="752">
        <v>140.07000000000002</v>
      </c>
      <c r="M252" s="752">
        <v>3</v>
      </c>
      <c r="N252" s="753">
        <v>420.21000000000004</v>
      </c>
    </row>
    <row r="253" spans="1:14" ht="14.4" customHeight="1" x14ac:dyDescent="0.3">
      <c r="A253" s="747" t="s">
        <v>565</v>
      </c>
      <c r="B253" s="748" t="s">
        <v>566</v>
      </c>
      <c r="C253" s="749" t="s">
        <v>578</v>
      </c>
      <c r="D253" s="750" t="s">
        <v>579</v>
      </c>
      <c r="E253" s="751">
        <v>50113001</v>
      </c>
      <c r="F253" s="750" t="s">
        <v>589</v>
      </c>
      <c r="G253" s="749" t="s">
        <v>590</v>
      </c>
      <c r="H253" s="749">
        <v>216680</v>
      </c>
      <c r="I253" s="749">
        <v>216680</v>
      </c>
      <c r="J253" s="749" t="s">
        <v>1010</v>
      </c>
      <c r="K253" s="749" t="s">
        <v>1012</v>
      </c>
      <c r="L253" s="752">
        <v>123.90000000000002</v>
      </c>
      <c r="M253" s="752">
        <v>3</v>
      </c>
      <c r="N253" s="753">
        <v>371.70000000000005</v>
      </c>
    </row>
    <row r="254" spans="1:14" ht="14.4" customHeight="1" x14ac:dyDescent="0.3">
      <c r="A254" s="747" t="s">
        <v>565</v>
      </c>
      <c r="B254" s="748" t="s">
        <v>566</v>
      </c>
      <c r="C254" s="749" t="s">
        <v>578</v>
      </c>
      <c r="D254" s="750" t="s">
        <v>579</v>
      </c>
      <c r="E254" s="751">
        <v>50113001</v>
      </c>
      <c r="F254" s="750" t="s">
        <v>589</v>
      </c>
      <c r="G254" s="749" t="s">
        <v>590</v>
      </c>
      <c r="H254" s="749">
        <v>218236</v>
      </c>
      <c r="I254" s="749">
        <v>218236</v>
      </c>
      <c r="J254" s="749" t="s">
        <v>1013</v>
      </c>
      <c r="K254" s="749" t="s">
        <v>1014</v>
      </c>
      <c r="L254" s="752">
        <v>60.340000000000018</v>
      </c>
      <c r="M254" s="752">
        <v>1</v>
      </c>
      <c r="N254" s="753">
        <v>60.340000000000018</v>
      </c>
    </row>
    <row r="255" spans="1:14" ht="14.4" customHeight="1" x14ac:dyDescent="0.3">
      <c r="A255" s="747" t="s">
        <v>565</v>
      </c>
      <c r="B255" s="748" t="s">
        <v>566</v>
      </c>
      <c r="C255" s="749" t="s">
        <v>578</v>
      </c>
      <c r="D255" s="750" t="s">
        <v>579</v>
      </c>
      <c r="E255" s="751">
        <v>50113001</v>
      </c>
      <c r="F255" s="750" t="s">
        <v>589</v>
      </c>
      <c r="G255" s="749" t="s">
        <v>590</v>
      </c>
      <c r="H255" s="749">
        <v>218238</v>
      </c>
      <c r="I255" s="749">
        <v>218238</v>
      </c>
      <c r="J255" s="749" t="s">
        <v>1015</v>
      </c>
      <c r="K255" s="749" t="s">
        <v>1016</v>
      </c>
      <c r="L255" s="752">
        <v>58.770000000000017</v>
      </c>
      <c r="M255" s="752">
        <v>1</v>
      </c>
      <c r="N255" s="753">
        <v>58.770000000000017</v>
      </c>
    </row>
    <row r="256" spans="1:14" ht="14.4" customHeight="1" x14ac:dyDescent="0.3">
      <c r="A256" s="747" t="s">
        <v>565</v>
      </c>
      <c r="B256" s="748" t="s">
        <v>566</v>
      </c>
      <c r="C256" s="749" t="s">
        <v>578</v>
      </c>
      <c r="D256" s="750" t="s">
        <v>579</v>
      </c>
      <c r="E256" s="751">
        <v>50113001</v>
      </c>
      <c r="F256" s="750" t="s">
        <v>589</v>
      </c>
      <c r="G256" s="749" t="s">
        <v>590</v>
      </c>
      <c r="H256" s="749">
        <v>218233</v>
      </c>
      <c r="I256" s="749">
        <v>218233</v>
      </c>
      <c r="J256" s="749" t="s">
        <v>1017</v>
      </c>
      <c r="K256" s="749" t="s">
        <v>1018</v>
      </c>
      <c r="L256" s="752">
        <v>60.21</v>
      </c>
      <c r="M256" s="752">
        <v>1</v>
      </c>
      <c r="N256" s="753">
        <v>60.21</v>
      </c>
    </row>
    <row r="257" spans="1:14" ht="14.4" customHeight="1" x14ac:dyDescent="0.3">
      <c r="A257" s="747" t="s">
        <v>565</v>
      </c>
      <c r="B257" s="748" t="s">
        <v>566</v>
      </c>
      <c r="C257" s="749" t="s">
        <v>578</v>
      </c>
      <c r="D257" s="750" t="s">
        <v>579</v>
      </c>
      <c r="E257" s="751">
        <v>50113001</v>
      </c>
      <c r="F257" s="750" t="s">
        <v>589</v>
      </c>
      <c r="G257" s="749" t="s">
        <v>595</v>
      </c>
      <c r="H257" s="749">
        <v>149909</v>
      </c>
      <c r="I257" s="749">
        <v>49909</v>
      </c>
      <c r="J257" s="749" t="s">
        <v>1019</v>
      </c>
      <c r="K257" s="749" t="s">
        <v>1020</v>
      </c>
      <c r="L257" s="752">
        <v>27.79</v>
      </c>
      <c r="M257" s="752">
        <v>4</v>
      </c>
      <c r="N257" s="753">
        <v>111.16</v>
      </c>
    </row>
    <row r="258" spans="1:14" ht="14.4" customHeight="1" x14ac:dyDescent="0.3">
      <c r="A258" s="747" t="s">
        <v>565</v>
      </c>
      <c r="B258" s="748" t="s">
        <v>566</v>
      </c>
      <c r="C258" s="749" t="s">
        <v>578</v>
      </c>
      <c r="D258" s="750" t="s">
        <v>579</v>
      </c>
      <c r="E258" s="751">
        <v>50113001</v>
      </c>
      <c r="F258" s="750" t="s">
        <v>589</v>
      </c>
      <c r="G258" s="749" t="s">
        <v>590</v>
      </c>
      <c r="H258" s="749">
        <v>220632</v>
      </c>
      <c r="I258" s="749">
        <v>220632</v>
      </c>
      <c r="J258" s="749" t="s">
        <v>1021</v>
      </c>
      <c r="K258" s="749" t="s">
        <v>1022</v>
      </c>
      <c r="L258" s="752">
        <v>108.73999999999997</v>
      </c>
      <c r="M258" s="752">
        <v>1</v>
      </c>
      <c r="N258" s="753">
        <v>108.73999999999997</v>
      </c>
    </row>
    <row r="259" spans="1:14" ht="14.4" customHeight="1" x14ac:dyDescent="0.3">
      <c r="A259" s="747" t="s">
        <v>565</v>
      </c>
      <c r="B259" s="748" t="s">
        <v>566</v>
      </c>
      <c r="C259" s="749" t="s">
        <v>578</v>
      </c>
      <c r="D259" s="750" t="s">
        <v>579</v>
      </c>
      <c r="E259" s="751">
        <v>50113001</v>
      </c>
      <c r="F259" s="750" t="s">
        <v>589</v>
      </c>
      <c r="G259" s="749" t="s">
        <v>590</v>
      </c>
      <c r="H259" s="749">
        <v>220638</v>
      </c>
      <c r="I259" s="749">
        <v>220638</v>
      </c>
      <c r="J259" s="749" t="s">
        <v>1021</v>
      </c>
      <c r="K259" s="749" t="s">
        <v>1023</v>
      </c>
      <c r="L259" s="752">
        <v>162.55000000000001</v>
      </c>
      <c r="M259" s="752">
        <v>2</v>
      </c>
      <c r="N259" s="753">
        <v>325.10000000000002</v>
      </c>
    </row>
    <row r="260" spans="1:14" ht="14.4" customHeight="1" x14ac:dyDescent="0.3">
      <c r="A260" s="747" t="s">
        <v>565</v>
      </c>
      <c r="B260" s="748" t="s">
        <v>566</v>
      </c>
      <c r="C260" s="749" t="s">
        <v>578</v>
      </c>
      <c r="D260" s="750" t="s">
        <v>579</v>
      </c>
      <c r="E260" s="751">
        <v>50113001</v>
      </c>
      <c r="F260" s="750" t="s">
        <v>589</v>
      </c>
      <c r="G260" s="749" t="s">
        <v>590</v>
      </c>
      <c r="H260" s="749">
        <v>220629</v>
      </c>
      <c r="I260" s="749">
        <v>220629</v>
      </c>
      <c r="J260" s="749" t="s">
        <v>1021</v>
      </c>
      <c r="K260" s="749" t="s">
        <v>1024</v>
      </c>
      <c r="L260" s="752">
        <v>81.28</v>
      </c>
      <c r="M260" s="752">
        <v>1</v>
      </c>
      <c r="N260" s="753">
        <v>81.28</v>
      </c>
    </row>
    <row r="261" spans="1:14" ht="14.4" customHeight="1" x14ac:dyDescent="0.3">
      <c r="A261" s="747" t="s">
        <v>565</v>
      </c>
      <c r="B261" s="748" t="s">
        <v>566</v>
      </c>
      <c r="C261" s="749" t="s">
        <v>578</v>
      </c>
      <c r="D261" s="750" t="s">
        <v>579</v>
      </c>
      <c r="E261" s="751">
        <v>50113001</v>
      </c>
      <c r="F261" s="750" t="s">
        <v>589</v>
      </c>
      <c r="G261" s="749" t="s">
        <v>590</v>
      </c>
      <c r="H261" s="749">
        <v>147476</v>
      </c>
      <c r="I261" s="749">
        <v>47476</v>
      </c>
      <c r="J261" s="749" t="s">
        <v>1025</v>
      </c>
      <c r="K261" s="749" t="s">
        <v>894</v>
      </c>
      <c r="L261" s="752">
        <v>86.70999999999998</v>
      </c>
      <c r="M261" s="752">
        <v>1</v>
      </c>
      <c r="N261" s="753">
        <v>86.70999999999998</v>
      </c>
    </row>
    <row r="262" spans="1:14" ht="14.4" customHeight="1" x14ac:dyDescent="0.3">
      <c r="A262" s="747" t="s">
        <v>565</v>
      </c>
      <c r="B262" s="748" t="s">
        <v>566</v>
      </c>
      <c r="C262" s="749" t="s">
        <v>578</v>
      </c>
      <c r="D262" s="750" t="s">
        <v>579</v>
      </c>
      <c r="E262" s="751">
        <v>50113001</v>
      </c>
      <c r="F262" s="750" t="s">
        <v>589</v>
      </c>
      <c r="G262" s="749" t="s">
        <v>595</v>
      </c>
      <c r="H262" s="749">
        <v>844480</v>
      </c>
      <c r="I262" s="749">
        <v>114059</v>
      </c>
      <c r="J262" s="749" t="s">
        <v>1026</v>
      </c>
      <c r="K262" s="749" t="s">
        <v>1027</v>
      </c>
      <c r="L262" s="752">
        <v>12.905000000000003</v>
      </c>
      <c r="M262" s="752">
        <v>2</v>
      </c>
      <c r="N262" s="753">
        <v>25.810000000000006</v>
      </c>
    </row>
    <row r="263" spans="1:14" ht="14.4" customHeight="1" x14ac:dyDescent="0.3">
      <c r="A263" s="747" t="s">
        <v>565</v>
      </c>
      <c r="B263" s="748" t="s">
        <v>566</v>
      </c>
      <c r="C263" s="749" t="s">
        <v>578</v>
      </c>
      <c r="D263" s="750" t="s">
        <v>579</v>
      </c>
      <c r="E263" s="751">
        <v>50113001</v>
      </c>
      <c r="F263" s="750" t="s">
        <v>589</v>
      </c>
      <c r="G263" s="749" t="s">
        <v>595</v>
      </c>
      <c r="H263" s="749">
        <v>844554</v>
      </c>
      <c r="I263" s="749">
        <v>114065</v>
      </c>
      <c r="J263" s="749" t="s">
        <v>1028</v>
      </c>
      <c r="K263" s="749" t="s">
        <v>1029</v>
      </c>
      <c r="L263" s="752">
        <v>18.29</v>
      </c>
      <c r="M263" s="752">
        <v>7</v>
      </c>
      <c r="N263" s="753">
        <v>128.03</v>
      </c>
    </row>
    <row r="264" spans="1:14" ht="14.4" customHeight="1" x14ac:dyDescent="0.3">
      <c r="A264" s="747" t="s">
        <v>565</v>
      </c>
      <c r="B264" s="748" t="s">
        <v>566</v>
      </c>
      <c r="C264" s="749" t="s">
        <v>578</v>
      </c>
      <c r="D264" s="750" t="s">
        <v>579</v>
      </c>
      <c r="E264" s="751">
        <v>50113001</v>
      </c>
      <c r="F264" s="750" t="s">
        <v>589</v>
      </c>
      <c r="G264" s="749" t="s">
        <v>595</v>
      </c>
      <c r="H264" s="749">
        <v>844378</v>
      </c>
      <c r="I264" s="749">
        <v>114067</v>
      </c>
      <c r="J264" s="749" t="s">
        <v>1028</v>
      </c>
      <c r="K264" s="749" t="s">
        <v>1030</v>
      </c>
      <c r="L264" s="752">
        <v>48.519999999999996</v>
      </c>
      <c r="M264" s="752">
        <v>1</v>
      </c>
      <c r="N264" s="753">
        <v>48.519999999999996</v>
      </c>
    </row>
    <row r="265" spans="1:14" ht="14.4" customHeight="1" x14ac:dyDescent="0.3">
      <c r="A265" s="747" t="s">
        <v>565</v>
      </c>
      <c r="B265" s="748" t="s">
        <v>566</v>
      </c>
      <c r="C265" s="749" t="s">
        <v>578</v>
      </c>
      <c r="D265" s="750" t="s">
        <v>579</v>
      </c>
      <c r="E265" s="751">
        <v>50113001</v>
      </c>
      <c r="F265" s="750" t="s">
        <v>589</v>
      </c>
      <c r="G265" s="749" t="s">
        <v>595</v>
      </c>
      <c r="H265" s="749">
        <v>115316</v>
      </c>
      <c r="I265" s="749">
        <v>15316</v>
      </c>
      <c r="J265" s="749" t="s">
        <v>1031</v>
      </c>
      <c r="K265" s="749" t="s">
        <v>1032</v>
      </c>
      <c r="L265" s="752">
        <v>19.010000000000002</v>
      </c>
      <c r="M265" s="752">
        <v>4</v>
      </c>
      <c r="N265" s="753">
        <v>76.040000000000006</v>
      </c>
    </row>
    <row r="266" spans="1:14" ht="14.4" customHeight="1" x14ac:dyDescent="0.3">
      <c r="A266" s="747" t="s">
        <v>565</v>
      </c>
      <c r="B266" s="748" t="s">
        <v>566</v>
      </c>
      <c r="C266" s="749" t="s">
        <v>578</v>
      </c>
      <c r="D266" s="750" t="s">
        <v>579</v>
      </c>
      <c r="E266" s="751">
        <v>50113001</v>
      </c>
      <c r="F266" s="750" t="s">
        <v>589</v>
      </c>
      <c r="G266" s="749" t="s">
        <v>590</v>
      </c>
      <c r="H266" s="749">
        <v>200600</v>
      </c>
      <c r="I266" s="749">
        <v>200600</v>
      </c>
      <c r="J266" s="749" t="s">
        <v>1033</v>
      </c>
      <c r="K266" s="749" t="s">
        <v>880</v>
      </c>
      <c r="L266" s="752">
        <v>131.67749999999998</v>
      </c>
      <c r="M266" s="752">
        <v>4</v>
      </c>
      <c r="N266" s="753">
        <v>526.70999999999992</v>
      </c>
    </row>
    <row r="267" spans="1:14" ht="14.4" customHeight="1" x14ac:dyDescent="0.3">
      <c r="A267" s="747" t="s">
        <v>565</v>
      </c>
      <c r="B267" s="748" t="s">
        <v>566</v>
      </c>
      <c r="C267" s="749" t="s">
        <v>578</v>
      </c>
      <c r="D267" s="750" t="s">
        <v>579</v>
      </c>
      <c r="E267" s="751">
        <v>50113001</v>
      </c>
      <c r="F267" s="750" t="s">
        <v>589</v>
      </c>
      <c r="G267" s="749" t="s">
        <v>590</v>
      </c>
      <c r="H267" s="749">
        <v>185512</v>
      </c>
      <c r="I267" s="749">
        <v>185512</v>
      </c>
      <c r="J267" s="749" t="s">
        <v>1034</v>
      </c>
      <c r="K267" s="749" t="s">
        <v>1035</v>
      </c>
      <c r="L267" s="752">
        <v>73.819999999999979</v>
      </c>
      <c r="M267" s="752">
        <v>1</v>
      </c>
      <c r="N267" s="753">
        <v>73.819999999999979</v>
      </c>
    </row>
    <row r="268" spans="1:14" ht="14.4" customHeight="1" x14ac:dyDescent="0.3">
      <c r="A268" s="747" t="s">
        <v>565</v>
      </c>
      <c r="B268" s="748" t="s">
        <v>566</v>
      </c>
      <c r="C268" s="749" t="s">
        <v>578</v>
      </c>
      <c r="D268" s="750" t="s">
        <v>579</v>
      </c>
      <c r="E268" s="751">
        <v>50113001</v>
      </c>
      <c r="F268" s="750" t="s">
        <v>589</v>
      </c>
      <c r="G268" s="749" t="s">
        <v>590</v>
      </c>
      <c r="H268" s="749">
        <v>67558</v>
      </c>
      <c r="I268" s="749">
        <v>67558</v>
      </c>
      <c r="J268" s="749" t="s">
        <v>1036</v>
      </c>
      <c r="K268" s="749" t="s">
        <v>1037</v>
      </c>
      <c r="L268" s="752">
        <v>27.490000000000002</v>
      </c>
      <c r="M268" s="752">
        <v>10</v>
      </c>
      <c r="N268" s="753">
        <v>274.90000000000003</v>
      </c>
    </row>
    <row r="269" spans="1:14" ht="14.4" customHeight="1" x14ac:dyDescent="0.3">
      <c r="A269" s="747" t="s">
        <v>565</v>
      </c>
      <c r="B269" s="748" t="s">
        <v>566</v>
      </c>
      <c r="C269" s="749" t="s">
        <v>578</v>
      </c>
      <c r="D269" s="750" t="s">
        <v>579</v>
      </c>
      <c r="E269" s="751">
        <v>50113001</v>
      </c>
      <c r="F269" s="750" t="s">
        <v>589</v>
      </c>
      <c r="G269" s="749" t="s">
        <v>590</v>
      </c>
      <c r="H269" s="749">
        <v>148429</v>
      </c>
      <c r="I269" s="749">
        <v>48429</v>
      </c>
      <c r="J269" s="749" t="s">
        <v>1038</v>
      </c>
      <c r="K269" s="749" t="s">
        <v>1039</v>
      </c>
      <c r="L269" s="752">
        <v>69.950000000000017</v>
      </c>
      <c r="M269" s="752">
        <v>3</v>
      </c>
      <c r="N269" s="753">
        <v>209.85000000000005</v>
      </c>
    </row>
    <row r="270" spans="1:14" ht="14.4" customHeight="1" x14ac:dyDescent="0.3">
      <c r="A270" s="747" t="s">
        <v>565</v>
      </c>
      <c r="B270" s="748" t="s">
        <v>566</v>
      </c>
      <c r="C270" s="749" t="s">
        <v>578</v>
      </c>
      <c r="D270" s="750" t="s">
        <v>579</v>
      </c>
      <c r="E270" s="751">
        <v>50113001</v>
      </c>
      <c r="F270" s="750" t="s">
        <v>589</v>
      </c>
      <c r="G270" s="749" t="s">
        <v>590</v>
      </c>
      <c r="H270" s="749">
        <v>196635</v>
      </c>
      <c r="I270" s="749">
        <v>96635</v>
      </c>
      <c r="J270" s="749" t="s">
        <v>1040</v>
      </c>
      <c r="K270" s="749" t="s">
        <v>1041</v>
      </c>
      <c r="L270" s="752">
        <v>112.29142857142857</v>
      </c>
      <c r="M270" s="752">
        <v>7</v>
      </c>
      <c r="N270" s="753">
        <v>786.04</v>
      </c>
    </row>
    <row r="271" spans="1:14" ht="14.4" customHeight="1" x14ac:dyDescent="0.3">
      <c r="A271" s="747" t="s">
        <v>565</v>
      </c>
      <c r="B271" s="748" t="s">
        <v>566</v>
      </c>
      <c r="C271" s="749" t="s">
        <v>578</v>
      </c>
      <c r="D271" s="750" t="s">
        <v>579</v>
      </c>
      <c r="E271" s="751">
        <v>50113001</v>
      </c>
      <c r="F271" s="750" t="s">
        <v>589</v>
      </c>
      <c r="G271" s="749" t="s">
        <v>590</v>
      </c>
      <c r="H271" s="749">
        <v>186393</v>
      </c>
      <c r="I271" s="749">
        <v>86393</v>
      </c>
      <c r="J271" s="749" t="s">
        <v>1042</v>
      </c>
      <c r="K271" s="749" t="s">
        <v>1043</v>
      </c>
      <c r="L271" s="752">
        <v>51.610000000000007</v>
      </c>
      <c r="M271" s="752">
        <v>1</v>
      </c>
      <c r="N271" s="753">
        <v>51.610000000000007</v>
      </c>
    </row>
    <row r="272" spans="1:14" ht="14.4" customHeight="1" x14ac:dyDescent="0.3">
      <c r="A272" s="747" t="s">
        <v>565</v>
      </c>
      <c r="B272" s="748" t="s">
        <v>566</v>
      </c>
      <c r="C272" s="749" t="s">
        <v>578</v>
      </c>
      <c r="D272" s="750" t="s">
        <v>579</v>
      </c>
      <c r="E272" s="751">
        <v>50113001</v>
      </c>
      <c r="F272" s="750" t="s">
        <v>589</v>
      </c>
      <c r="G272" s="749" t="s">
        <v>590</v>
      </c>
      <c r="H272" s="749">
        <v>117992</v>
      </c>
      <c r="I272" s="749">
        <v>17992</v>
      </c>
      <c r="J272" s="749" t="s">
        <v>1042</v>
      </c>
      <c r="K272" s="749" t="s">
        <v>1044</v>
      </c>
      <c r="L272" s="752">
        <v>82.579090909090894</v>
      </c>
      <c r="M272" s="752">
        <v>11</v>
      </c>
      <c r="N272" s="753">
        <v>908.36999999999989</v>
      </c>
    </row>
    <row r="273" spans="1:14" ht="14.4" customHeight="1" x14ac:dyDescent="0.3">
      <c r="A273" s="747" t="s">
        <v>565</v>
      </c>
      <c r="B273" s="748" t="s">
        <v>566</v>
      </c>
      <c r="C273" s="749" t="s">
        <v>578</v>
      </c>
      <c r="D273" s="750" t="s">
        <v>579</v>
      </c>
      <c r="E273" s="751">
        <v>50113001</v>
      </c>
      <c r="F273" s="750" t="s">
        <v>589</v>
      </c>
      <c r="G273" s="749" t="s">
        <v>590</v>
      </c>
      <c r="H273" s="749">
        <v>100499</v>
      </c>
      <c r="I273" s="749">
        <v>499</v>
      </c>
      <c r="J273" s="749" t="s">
        <v>1045</v>
      </c>
      <c r="K273" s="749" t="s">
        <v>1046</v>
      </c>
      <c r="L273" s="752">
        <v>113.17999999999999</v>
      </c>
      <c r="M273" s="752">
        <v>9</v>
      </c>
      <c r="N273" s="753">
        <v>1018.6199999999999</v>
      </c>
    </row>
    <row r="274" spans="1:14" ht="14.4" customHeight="1" x14ac:dyDescent="0.3">
      <c r="A274" s="747" t="s">
        <v>565</v>
      </c>
      <c r="B274" s="748" t="s">
        <v>566</v>
      </c>
      <c r="C274" s="749" t="s">
        <v>578</v>
      </c>
      <c r="D274" s="750" t="s">
        <v>579</v>
      </c>
      <c r="E274" s="751">
        <v>50113001</v>
      </c>
      <c r="F274" s="750" t="s">
        <v>589</v>
      </c>
      <c r="G274" s="749" t="s">
        <v>590</v>
      </c>
      <c r="H274" s="749">
        <v>100498</v>
      </c>
      <c r="I274" s="749">
        <v>498</v>
      </c>
      <c r="J274" s="749" t="s">
        <v>1045</v>
      </c>
      <c r="K274" s="749" t="s">
        <v>1047</v>
      </c>
      <c r="L274" s="752">
        <v>108.75</v>
      </c>
      <c r="M274" s="752">
        <v>6</v>
      </c>
      <c r="N274" s="753">
        <v>652.5</v>
      </c>
    </row>
    <row r="275" spans="1:14" ht="14.4" customHeight="1" x14ac:dyDescent="0.3">
      <c r="A275" s="747" t="s">
        <v>565</v>
      </c>
      <c r="B275" s="748" t="s">
        <v>566</v>
      </c>
      <c r="C275" s="749" t="s">
        <v>578</v>
      </c>
      <c r="D275" s="750" t="s">
        <v>579</v>
      </c>
      <c r="E275" s="751">
        <v>50113001</v>
      </c>
      <c r="F275" s="750" t="s">
        <v>589</v>
      </c>
      <c r="G275" s="749" t="s">
        <v>590</v>
      </c>
      <c r="H275" s="749">
        <v>215978</v>
      </c>
      <c r="I275" s="749">
        <v>215978</v>
      </c>
      <c r="J275" s="749" t="s">
        <v>1048</v>
      </c>
      <c r="K275" s="749" t="s">
        <v>1049</v>
      </c>
      <c r="L275" s="752">
        <v>120.56400000000004</v>
      </c>
      <c r="M275" s="752">
        <v>10</v>
      </c>
      <c r="N275" s="753">
        <v>1205.6400000000003</v>
      </c>
    </row>
    <row r="276" spans="1:14" ht="14.4" customHeight="1" x14ac:dyDescent="0.3">
      <c r="A276" s="747" t="s">
        <v>565</v>
      </c>
      <c r="B276" s="748" t="s">
        <v>566</v>
      </c>
      <c r="C276" s="749" t="s">
        <v>578</v>
      </c>
      <c r="D276" s="750" t="s">
        <v>579</v>
      </c>
      <c r="E276" s="751">
        <v>50113001</v>
      </c>
      <c r="F276" s="750" t="s">
        <v>589</v>
      </c>
      <c r="G276" s="749" t="s">
        <v>590</v>
      </c>
      <c r="H276" s="749">
        <v>234736</v>
      </c>
      <c r="I276" s="749">
        <v>234736</v>
      </c>
      <c r="J276" s="749" t="s">
        <v>1048</v>
      </c>
      <c r="K276" s="749" t="s">
        <v>1049</v>
      </c>
      <c r="L276" s="752">
        <v>120.526</v>
      </c>
      <c r="M276" s="752">
        <v>5</v>
      </c>
      <c r="N276" s="753">
        <v>602.63</v>
      </c>
    </row>
    <row r="277" spans="1:14" ht="14.4" customHeight="1" x14ac:dyDescent="0.3">
      <c r="A277" s="747" t="s">
        <v>565</v>
      </c>
      <c r="B277" s="748" t="s">
        <v>566</v>
      </c>
      <c r="C277" s="749" t="s">
        <v>578</v>
      </c>
      <c r="D277" s="750" t="s">
        <v>579</v>
      </c>
      <c r="E277" s="751">
        <v>50113001</v>
      </c>
      <c r="F277" s="750" t="s">
        <v>589</v>
      </c>
      <c r="G277" s="749" t="s">
        <v>590</v>
      </c>
      <c r="H277" s="749">
        <v>116593</v>
      </c>
      <c r="I277" s="749">
        <v>16593</v>
      </c>
      <c r="J277" s="749" t="s">
        <v>1050</v>
      </c>
      <c r="K277" s="749" t="s">
        <v>1051</v>
      </c>
      <c r="L277" s="752">
        <v>140.24</v>
      </c>
      <c r="M277" s="752">
        <v>4</v>
      </c>
      <c r="N277" s="753">
        <v>560.96</v>
      </c>
    </row>
    <row r="278" spans="1:14" ht="14.4" customHeight="1" x14ac:dyDescent="0.3">
      <c r="A278" s="747" t="s">
        <v>565</v>
      </c>
      <c r="B278" s="748" t="s">
        <v>566</v>
      </c>
      <c r="C278" s="749" t="s">
        <v>578</v>
      </c>
      <c r="D278" s="750" t="s">
        <v>579</v>
      </c>
      <c r="E278" s="751">
        <v>50113001</v>
      </c>
      <c r="F278" s="750" t="s">
        <v>589</v>
      </c>
      <c r="G278" s="749" t="s">
        <v>590</v>
      </c>
      <c r="H278" s="749">
        <v>116594</v>
      </c>
      <c r="I278" s="749">
        <v>16594</v>
      </c>
      <c r="J278" s="749" t="s">
        <v>1052</v>
      </c>
      <c r="K278" s="749" t="s">
        <v>1053</v>
      </c>
      <c r="L278" s="752">
        <v>111.46333333333332</v>
      </c>
      <c r="M278" s="752">
        <v>6</v>
      </c>
      <c r="N278" s="753">
        <v>668.78</v>
      </c>
    </row>
    <row r="279" spans="1:14" ht="14.4" customHeight="1" x14ac:dyDescent="0.3">
      <c r="A279" s="747" t="s">
        <v>565</v>
      </c>
      <c r="B279" s="748" t="s">
        <v>566</v>
      </c>
      <c r="C279" s="749" t="s">
        <v>578</v>
      </c>
      <c r="D279" s="750" t="s">
        <v>579</v>
      </c>
      <c r="E279" s="751">
        <v>50113001</v>
      </c>
      <c r="F279" s="750" t="s">
        <v>589</v>
      </c>
      <c r="G279" s="749" t="s">
        <v>595</v>
      </c>
      <c r="H279" s="749">
        <v>201290</v>
      </c>
      <c r="I279" s="749">
        <v>201290</v>
      </c>
      <c r="J279" s="749" t="s">
        <v>1054</v>
      </c>
      <c r="K279" s="749" t="s">
        <v>1055</v>
      </c>
      <c r="L279" s="752">
        <v>43.419999999999995</v>
      </c>
      <c r="M279" s="752">
        <v>59</v>
      </c>
      <c r="N279" s="753">
        <v>2561.7799999999997</v>
      </c>
    </row>
    <row r="280" spans="1:14" ht="14.4" customHeight="1" x14ac:dyDescent="0.3">
      <c r="A280" s="747" t="s">
        <v>565</v>
      </c>
      <c r="B280" s="748" t="s">
        <v>566</v>
      </c>
      <c r="C280" s="749" t="s">
        <v>578</v>
      </c>
      <c r="D280" s="750" t="s">
        <v>579</v>
      </c>
      <c r="E280" s="751">
        <v>50113001</v>
      </c>
      <c r="F280" s="750" t="s">
        <v>589</v>
      </c>
      <c r="G280" s="749" t="s">
        <v>590</v>
      </c>
      <c r="H280" s="749">
        <v>207527</v>
      </c>
      <c r="I280" s="749">
        <v>207527</v>
      </c>
      <c r="J280" s="749" t="s">
        <v>1056</v>
      </c>
      <c r="K280" s="749" t="s">
        <v>1057</v>
      </c>
      <c r="L280" s="752">
        <v>61.7</v>
      </c>
      <c r="M280" s="752">
        <v>1</v>
      </c>
      <c r="N280" s="753">
        <v>61.7</v>
      </c>
    </row>
    <row r="281" spans="1:14" ht="14.4" customHeight="1" x14ac:dyDescent="0.3">
      <c r="A281" s="747" t="s">
        <v>565</v>
      </c>
      <c r="B281" s="748" t="s">
        <v>566</v>
      </c>
      <c r="C281" s="749" t="s">
        <v>578</v>
      </c>
      <c r="D281" s="750" t="s">
        <v>579</v>
      </c>
      <c r="E281" s="751">
        <v>50113001</v>
      </c>
      <c r="F281" s="750" t="s">
        <v>589</v>
      </c>
      <c r="G281" s="749" t="s">
        <v>590</v>
      </c>
      <c r="H281" s="749">
        <v>100502</v>
      </c>
      <c r="I281" s="749">
        <v>502</v>
      </c>
      <c r="J281" s="749" t="s">
        <v>1058</v>
      </c>
      <c r="K281" s="749" t="s">
        <v>1059</v>
      </c>
      <c r="L281" s="752">
        <v>269.26000000000005</v>
      </c>
      <c r="M281" s="752">
        <v>2</v>
      </c>
      <c r="N281" s="753">
        <v>538.5200000000001</v>
      </c>
    </row>
    <row r="282" spans="1:14" ht="14.4" customHeight="1" x14ac:dyDescent="0.3">
      <c r="A282" s="747" t="s">
        <v>565</v>
      </c>
      <c r="B282" s="748" t="s">
        <v>566</v>
      </c>
      <c r="C282" s="749" t="s">
        <v>578</v>
      </c>
      <c r="D282" s="750" t="s">
        <v>579</v>
      </c>
      <c r="E282" s="751">
        <v>50113001</v>
      </c>
      <c r="F282" s="750" t="s">
        <v>589</v>
      </c>
      <c r="G282" s="749" t="s">
        <v>590</v>
      </c>
      <c r="H282" s="749">
        <v>102684</v>
      </c>
      <c r="I282" s="749">
        <v>2684</v>
      </c>
      <c r="J282" s="749" t="s">
        <v>1060</v>
      </c>
      <c r="K282" s="749" t="s">
        <v>1061</v>
      </c>
      <c r="L282" s="752">
        <v>109.01333333333332</v>
      </c>
      <c r="M282" s="752">
        <v>9</v>
      </c>
      <c r="N282" s="753">
        <v>981.11999999999989</v>
      </c>
    </row>
    <row r="283" spans="1:14" ht="14.4" customHeight="1" x14ac:dyDescent="0.3">
      <c r="A283" s="747" t="s">
        <v>565</v>
      </c>
      <c r="B283" s="748" t="s">
        <v>566</v>
      </c>
      <c r="C283" s="749" t="s">
        <v>578</v>
      </c>
      <c r="D283" s="750" t="s">
        <v>579</v>
      </c>
      <c r="E283" s="751">
        <v>50113001</v>
      </c>
      <c r="F283" s="750" t="s">
        <v>589</v>
      </c>
      <c r="G283" s="749" t="s">
        <v>590</v>
      </c>
      <c r="H283" s="749">
        <v>205931</v>
      </c>
      <c r="I283" s="749">
        <v>205931</v>
      </c>
      <c r="J283" s="749" t="s">
        <v>1062</v>
      </c>
      <c r="K283" s="749" t="s">
        <v>1063</v>
      </c>
      <c r="L283" s="752">
        <v>73.55642857142854</v>
      </c>
      <c r="M283" s="752">
        <v>42</v>
      </c>
      <c r="N283" s="753">
        <v>3089.369999999999</v>
      </c>
    </row>
    <row r="284" spans="1:14" ht="14.4" customHeight="1" x14ac:dyDescent="0.3">
      <c r="A284" s="747" t="s">
        <v>565</v>
      </c>
      <c r="B284" s="748" t="s">
        <v>566</v>
      </c>
      <c r="C284" s="749" t="s">
        <v>578</v>
      </c>
      <c r="D284" s="750" t="s">
        <v>579</v>
      </c>
      <c r="E284" s="751">
        <v>50113001</v>
      </c>
      <c r="F284" s="750" t="s">
        <v>589</v>
      </c>
      <c r="G284" s="749" t="s">
        <v>301</v>
      </c>
      <c r="H284" s="749">
        <v>158809</v>
      </c>
      <c r="I284" s="749">
        <v>158809</v>
      </c>
      <c r="J284" s="749" t="s">
        <v>1064</v>
      </c>
      <c r="K284" s="749" t="s">
        <v>1065</v>
      </c>
      <c r="L284" s="752">
        <v>61.699999999999996</v>
      </c>
      <c r="M284" s="752">
        <v>2</v>
      </c>
      <c r="N284" s="753">
        <v>123.39999999999999</v>
      </c>
    </row>
    <row r="285" spans="1:14" ht="14.4" customHeight="1" x14ac:dyDescent="0.3">
      <c r="A285" s="747" t="s">
        <v>565</v>
      </c>
      <c r="B285" s="748" t="s">
        <v>566</v>
      </c>
      <c r="C285" s="749" t="s">
        <v>578</v>
      </c>
      <c r="D285" s="750" t="s">
        <v>579</v>
      </c>
      <c r="E285" s="751">
        <v>50113001</v>
      </c>
      <c r="F285" s="750" t="s">
        <v>589</v>
      </c>
      <c r="G285" s="749" t="s">
        <v>590</v>
      </c>
      <c r="H285" s="749">
        <v>103706</v>
      </c>
      <c r="I285" s="749">
        <v>103706</v>
      </c>
      <c r="J285" s="749" t="s">
        <v>1066</v>
      </c>
      <c r="K285" s="749" t="s">
        <v>1067</v>
      </c>
      <c r="L285" s="752">
        <v>84.15</v>
      </c>
      <c r="M285" s="752">
        <v>2</v>
      </c>
      <c r="N285" s="753">
        <v>168.3</v>
      </c>
    </row>
    <row r="286" spans="1:14" ht="14.4" customHeight="1" x14ac:dyDescent="0.3">
      <c r="A286" s="747" t="s">
        <v>565</v>
      </c>
      <c r="B286" s="748" t="s">
        <v>566</v>
      </c>
      <c r="C286" s="749" t="s">
        <v>578</v>
      </c>
      <c r="D286" s="750" t="s">
        <v>579</v>
      </c>
      <c r="E286" s="751">
        <v>50113001</v>
      </c>
      <c r="F286" s="750" t="s">
        <v>589</v>
      </c>
      <c r="G286" s="749" t="s">
        <v>590</v>
      </c>
      <c r="H286" s="749">
        <v>142476</v>
      </c>
      <c r="I286" s="749">
        <v>42476</v>
      </c>
      <c r="J286" s="749" t="s">
        <v>1068</v>
      </c>
      <c r="K286" s="749" t="s">
        <v>1069</v>
      </c>
      <c r="L286" s="752">
        <v>255</v>
      </c>
      <c r="M286" s="752">
        <v>1</v>
      </c>
      <c r="N286" s="753">
        <v>255</v>
      </c>
    </row>
    <row r="287" spans="1:14" ht="14.4" customHeight="1" x14ac:dyDescent="0.3">
      <c r="A287" s="747" t="s">
        <v>565</v>
      </c>
      <c r="B287" s="748" t="s">
        <v>566</v>
      </c>
      <c r="C287" s="749" t="s">
        <v>578</v>
      </c>
      <c r="D287" s="750" t="s">
        <v>579</v>
      </c>
      <c r="E287" s="751">
        <v>50113001</v>
      </c>
      <c r="F287" s="750" t="s">
        <v>589</v>
      </c>
      <c r="G287" s="749" t="s">
        <v>590</v>
      </c>
      <c r="H287" s="749">
        <v>13818</v>
      </c>
      <c r="I287" s="749">
        <v>13818</v>
      </c>
      <c r="J287" s="749" t="s">
        <v>1070</v>
      </c>
      <c r="K287" s="749" t="s">
        <v>1071</v>
      </c>
      <c r="L287" s="752">
        <v>473.59</v>
      </c>
      <c r="M287" s="752">
        <v>1</v>
      </c>
      <c r="N287" s="753">
        <v>473.59</v>
      </c>
    </row>
    <row r="288" spans="1:14" ht="14.4" customHeight="1" x14ac:dyDescent="0.3">
      <c r="A288" s="747" t="s">
        <v>565</v>
      </c>
      <c r="B288" s="748" t="s">
        <v>566</v>
      </c>
      <c r="C288" s="749" t="s">
        <v>578</v>
      </c>
      <c r="D288" s="750" t="s">
        <v>579</v>
      </c>
      <c r="E288" s="751">
        <v>50113001</v>
      </c>
      <c r="F288" s="750" t="s">
        <v>589</v>
      </c>
      <c r="G288" s="749" t="s">
        <v>590</v>
      </c>
      <c r="H288" s="749">
        <v>113814</v>
      </c>
      <c r="I288" s="749">
        <v>13814</v>
      </c>
      <c r="J288" s="749" t="s">
        <v>1070</v>
      </c>
      <c r="K288" s="749" t="s">
        <v>1072</v>
      </c>
      <c r="L288" s="752">
        <v>146.73999999999998</v>
      </c>
      <c r="M288" s="752">
        <v>3</v>
      </c>
      <c r="N288" s="753">
        <v>440.21999999999991</v>
      </c>
    </row>
    <row r="289" spans="1:14" ht="14.4" customHeight="1" x14ac:dyDescent="0.3">
      <c r="A289" s="747" t="s">
        <v>565</v>
      </c>
      <c r="B289" s="748" t="s">
        <v>566</v>
      </c>
      <c r="C289" s="749" t="s">
        <v>578</v>
      </c>
      <c r="D289" s="750" t="s">
        <v>579</v>
      </c>
      <c r="E289" s="751">
        <v>50113001</v>
      </c>
      <c r="F289" s="750" t="s">
        <v>589</v>
      </c>
      <c r="G289" s="749" t="s">
        <v>590</v>
      </c>
      <c r="H289" s="749">
        <v>113816</v>
      </c>
      <c r="I289" s="749">
        <v>13816</v>
      </c>
      <c r="J289" s="749" t="s">
        <v>1070</v>
      </c>
      <c r="K289" s="749" t="s">
        <v>1073</v>
      </c>
      <c r="L289" s="752">
        <v>256.26</v>
      </c>
      <c r="M289" s="752">
        <v>1</v>
      </c>
      <c r="N289" s="753">
        <v>256.26</v>
      </c>
    </row>
    <row r="290" spans="1:14" ht="14.4" customHeight="1" x14ac:dyDescent="0.3">
      <c r="A290" s="747" t="s">
        <v>565</v>
      </c>
      <c r="B290" s="748" t="s">
        <v>566</v>
      </c>
      <c r="C290" s="749" t="s">
        <v>578</v>
      </c>
      <c r="D290" s="750" t="s">
        <v>579</v>
      </c>
      <c r="E290" s="751">
        <v>50113001</v>
      </c>
      <c r="F290" s="750" t="s">
        <v>589</v>
      </c>
      <c r="G290" s="749" t="s">
        <v>595</v>
      </c>
      <c r="H290" s="749">
        <v>146071</v>
      </c>
      <c r="I290" s="749">
        <v>146071</v>
      </c>
      <c r="J290" s="749" t="s">
        <v>1074</v>
      </c>
      <c r="K290" s="749" t="s">
        <v>1075</v>
      </c>
      <c r="L290" s="752">
        <v>138.50999999999996</v>
      </c>
      <c r="M290" s="752">
        <v>6</v>
      </c>
      <c r="N290" s="753">
        <v>831.05999999999983</v>
      </c>
    </row>
    <row r="291" spans="1:14" ht="14.4" customHeight="1" x14ac:dyDescent="0.3">
      <c r="A291" s="747" t="s">
        <v>565</v>
      </c>
      <c r="B291" s="748" t="s">
        <v>566</v>
      </c>
      <c r="C291" s="749" t="s">
        <v>578</v>
      </c>
      <c r="D291" s="750" t="s">
        <v>579</v>
      </c>
      <c r="E291" s="751">
        <v>50113001</v>
      </c>
      <c r="F291" s="750" t="s">
        <v>589</v>
      </c>
      <c r="G291" s="749" t="s">
        <v>590</v>
      </c>
      <c r="H291" s="749">
        <v>850459</v>
      </c>
      <c r="I291" s="749">
        <v>127760</v>
      </c>
      <c r="J291" s="749" t="s">
        <v>1076</v>
      </c>
      <c r="K291" s="749" t="s">
        <v>1077</v>
      </c>
      <c r="L291" s="752">
        <v>59.795333333333339</v>
      </c>
      <c r="M291" s="752">
        <v>15</v>
      </c>
      <c r="N291" s="753">
        <v>896.93000000000006</v>
      </c>
    </row>
    <row r="292" spans="1:14" ht="14.4" customHeight="1" x14ac:dyDescent="0.3">
      <c r="A292" s="747" t="s">
        <v>565</v>
      </c>
      <c r="B292" s="748" t="s">
        <v>566</v>
      </c>
      <c r="C292" s="749" t="s">
        <v>578</v>
      </c>
      <c r="D292" s="750" t="s">
        <v>579</v>
      </c>
      <c r="E292" s="751">
        <v>50113001</v>
      </c>
      <c r="F292" s="750" t="s">
        <v>589</v>
      </c>
      <c r="G292" s="749" t="s">
        <v>567</v>
      </c>
      <c r="H292" s="749">
        <v>127778</v>
      </c>
      <c r="I292" s="749">
        <v>127778</v>
      </c>
      <c r="J292" s="749" t="s">
        <v>1078</v>
      </c>
      <c r="K292" s="749" t="s">
        <v>1075</v>
      </c>
      <c r="L292" s="752">
        <v>144.49000000000004</v>
      </c>
      <c r="M292" s="752">
        <v>1</v>
      </c>
      <c r="N292" s="753">
        <v>144.49000000000004</v>
      </c>
    </row>
    <row r="293" spans="1:14" ht="14.4" customHeight="1" x14ac:dyDescent="0.3">
      <c r="A293" s="747" t="s">
        <v>565</v>
      </c>
      <c r="B293" s="748" t="s">
        <v>566</v>
      </c>
      <c r="C293" s="749" t="s">
        <v>578</v>
      </c>
      <c r="D293" s="750" t="s">
        <v>579</v>
      </c>
      <c r="E293" s="751">
        <v>50113001</v>
      </c>
      <c r="F293" s="750" t="s">
        <v>589</v>
      </c>
      <c r="G293" s="749" t="s">
        <v>595</v>
      </c>
      <c r="H293" s="749">
        <v>170760</v>
      </c>
      <c r="I293" s="749">
        <v>170760</v>
      </c>
      <c r="J293" s="749" t="s">
        <v>1079</v>
      </c>
      <c r="K293" s="749" t="s">
        <v>1080</v>
      </c>
      <c r="L293" s="752">
        <v>105.16</v>
      </c>
      <c r="M293" s="752">
        <v>2</v>
      </c>
      <c r="N293" s="753">
        <v>210.32</v>
      </c>
    </row>
    <row r="294" spans="1:14" ht="14.4" customHeight="1" x14ac:dyDescent="0.3">
      <c r="A294" s="747" t="s">
        <v>565</v>
      </c>
      <c r="B294" s="748" t="s">
        <v>566</v>
      </c>
      <c r="C294" s="749" t="s">
        <v>578</v>
      </c>
      <c r="D294" s="750" t="s">
        <v>579</v>
      </c>
      <c r="E294" s="751">
        <v>50113001</v>
      </c>
      <c r="F294" s="750" t="s">
        <v>589</v>
      </c>
      <c r="G294" s="749" t="s">
        <v>595</v>
      </c>
      <c r="H294" s="749">
        <v>184530</v>
      </c>
      <c r="I294" s="749">
        <v>200207</v>
      </c>
      <c r="J294" s="749" t="s">
        <v>1081</v>
      </c>
      <c r="K294" s="749" t="s">
        <v>1082</v>
      </c>
      <c r="L294" s="752">
        <v>82.729999999999976</v>
      </c>
      <c r="M294" s="752">
        <v>6</v>
      </c>
      <c r="N294" s="753">
        <v>496.37999999999982</v>
      </c>
    </row>
    <row r="295" spans="1:14" ht="14.4" customHeight="1" x14ac:dyDescent="0.3">
      <c r="A295" s="747" t="s">
        <v>565</v>
      </c>
      <c r="B295" s="748" t="s">
        <v>566</v>
      </c>
      <c r="C295" s="749" t="s">
        <v>578</v>
      </c>
      <c r="D295" s="750" t="s">
        <v>579</v>
      </c>
      <c r="E295" s="751">
        <v>50113001</v>
      </c>
      <c r="F295" s="750" t="s">
        <v>589</v>
      </c>
      <c r="G295" s="749" t="s">
        <v>590</v>
      </c>
      <c r="H295" s="749">
        <v>196190</v>
      </c>
      <c r="I295" s="749">
        <v>96190</v>
      </c>
      <c r="J295" s="749" t="s">
        <v>1083</v>
      </c>
      <c r="K295" s="749" t="s">
        <v>1084</v>
      </c>
      <c r="L295" s="752">
        <v>52.67</v>
      </c>
      <c r="M295" s="752">
        <v>1</v>
      </c>
      <c r="N295" s="753">
        <v>52.67</v>
      </c>
    </row>
    <row r="296" spans="1:14" ht="14.4" customHeight="1" x14ac:dyDescent="0.3">
      <c r="A296" s="747" t="s">
        <v>565</v>
      </c>
      <c r="B296" s="748" t="s">
        <v>566</v>
      </c>
      <c r="C296" s="749" t="s">
        <v>578</v>
      </c>
      <c r="D296" s="750" t="s">
        <v>579</v>
      </c>
      <c r="E296" s="751">
        <v>50113001</v>
      </c>
      <c r="F296" s="750" t="s">
        <v>589</v>
      </c>
      <c r="G296" s="749" t="s">
        <v>590</v>
      </c>
      <c r="H296" s="749">
        <v>121793</v>
      </c>
      <c r="I296" s="749">
        <v>21793</v>
      </c>
      <c r="J296" s="749" t="s">
        <v>1085</v>
      </c>
      <c r="K296" s="749" t="s">
        <v>1086</v>
      </c>
      <c r="L296" s="752">
        <v>106.94</v>
      </c>
      <c r="M296" s="752">
        <v>3</v>
      </c>
      <c r="N296" s="753">
        <v>320.82</v>
      </c>
    </row>
    <row r="297" spans="1:14" ht="14.4" customHeight="1" x14ac:dyDescent="0.3">
      <c r="A297" s="747" t="s">
        <v>565</v>
      </c>
      <c r="B297" s="748" t="s">
        <v>566</v>
      </c>
      <c r="C297" s="749" t="s">
        <v>578</v>
      </c>
      <c r="D297" s="750" t="s">
        <v>579</v>
      </c>
      <c r="E297" s="751">
        <v>50113001</v>
      </c>
      <c r="F297" s="750" t="s">
        <v>589</v>
      </c>
      <c r="G297" s="749" t="s">
        <v>590</v>
      </c>
      <c r="H297" s="749">
        <v>101125</v>
      </c>
      <c r="I297" s="749">
        <v>1125</v>
      </c>
      <c r="J297" s="749" t="s">
        <v>1087</v>
      </c>
      <c r="K297" s="749" t="s">
        <v>1088</v>
      </c>
      <c r="L297" s="752">
        <v>77.350000000000009</v>
      </c>
      <c r="M297" s="752">
        <v>2</v>
      </c>
      <c r="N297" s="753">
        <v>154.70000000000002</v>
      </c>
    </row>
    <row r="298" spans="1:14" ht="14.4" customHeight="1" x14ac:dyDescent="0.3">
      <c r="A298" s="747" t="s">
        <v>565</v>
      </c>
      <c r="B298" s="748" t="s">
        <v>566</v>
      </c>
      <c r="C298" s="749" t="s">
        <v>578</v>
      </c>
      <c r="D298" s="750" t="s">
        <v>579</v>
      </c>
      <c r="E298" s="751">
        <v>50113001</v>
      </c>
      <c r="F298" s="750" t="s">
        <v>589</v>
      </c>
      <c r="G298" s="749" t="s">
        <v>595</v>
      </c>
      <c r="H298" s="749">
        <v>116932</v>
      </c>
      <c r="I298" s="749">
        <v>16932</v>
      </c>
      <c r="J298" s="749" t="s">
        <v>1089</v>
      </c>
      <c r="K298" s="749" t="s">
        <v>1090</v>
      </c>
      <c r="L298" s="752">
        <v>104.66999999999999</v>
      </c>
      <c r="M298" s="752">
        <v>1</v>
      </c>
      <c r="N298" s="753">
        <v>104.66999999999999</v>
      </c>
    </row>
    <row r="299" spans="1:14" ht="14.4" customHeight="1" x14ac:dyDescent="0.3">
      <c r="A299" s="747" t="s">
        <v>565</v>
      </c>
      <c r="B299" s="748" t="s">
        <v>566</v>
      </c>
      <c r="C299" s="749" t="s">
        <v>578</v>
      </c>
      <c r="D299" s="750" t="s">
        <v>579</v>
      </c>
      <c r="E299" s="751">
        <v>50113001</v>
      </c>
      <c r="F299" s="750" t="s">
        <v>589</v>
      </c>
      <c r="G299" s="749" t="s">
        <v>590</v>
      </c>
      <c r="H299" s="749">
        <v>223159</v>
      </c>
      <c r="I299" s="749">
        <v>223159</v>
      </c>
      <c r="J299" s="749" t="s">
        <v>1091</v>
      </c>
      <c r="K299" s="749" t="s">
        <v>1092</v>
      </c>
      <c r="L299" s="752">
        <v>74.37</v>
      </c>
      <c r="M299" s="752">
        <v>24</v>
      </c>
      <c r="N299" s="753">
        <v>1784.88</v>
      </c>
    </row>
    <row r="300" spans="1:14" ht="14.4" customHeight="1" x14ac:dyDescent="0.3">
      <c r="A300" s="747" t="s">
        <v>565</v>
      </c>
      <c r="B300" s="748" t="s">
        <v>566</v>
      </c>
      <c r="C300" s="749" t="s">
        <v>578</v>
      </c>
      <c r="D300" s="750" t="s">
        <v>579</v>
      </c>
      <c r="E300" s="751">
        <v>50113001</v>
      </c>
      <c r="F300" s="750" t="s">
        <v>589</v>
      </c>
      <c r="G300" s="749" t="s">
        <v>595</v>
      </c>
      <c r="H300" s="749">
        <v>103591</v>
      </c>
      <c r="I300" s="749">
        <v>3591</v>
      </c>
      <c r="J300" s="749" t="s">
        <v>1093</v>
      </c>
      <c r="K300" s="749" t="s">
        <v>1094</v>
      </c>
      <c r="L300" s="752">
        <v>432.36000000000007</v>
      </c>
      <c r="M300" s="752">
        <v>3</v>
      </c>
      <c r="N300" s="753">
        <v>1297.0800000000002</v>
      </c>
    </row>
    <row r="301" spans="1:14" ht="14.4" customHeight="1" x14ac:dyDescent="0.3">
      <c r="A301" s="747" t="s">
        <v>565</v>
      </c>
      <c r="B301" s="748" t="s">
        <v>566</v>
      </c>
      <c r="C301" s="749" t="s">
        <v>578</v>
      </c>
      <c r="D301" s="750" t="s">
        <v>579</v>
      </c>
      <c r="E301" s="751">
        <v>50113001</v>
      </c>
      <c r="F301" s="750" t="s">
        <v>589</v>
      </c>
      <c r="G301" s="749" t="s">
        <v>595</v>
      </c>
      <c r="H301" s="749">
        <v>188498</v>
      </c>
      <c r="I301" s="749">
        <v>88498</v>
      </c>
      <c r="J301" s="749" t="s">
        <v>1095</v>
      </c>
      <c r="K301" s="749" t="s">
        <v>872</v>
      </c>
      <c r="L301" s="752">
        <v>166.99399999999997</v>
      </c>
      <c r="M301" s="752">
        <v>5</v>
      </c>
      <c r="N301" s="753">
        <v>834.96999999999991</v>
      </c>
    </row>
    <row r="302" spans="1:14" ht="14.4" customHeight="1" x14ac:dyDescent="0.3">
      <c r="A302" s="747" t="s">
        <v>565</v>
      </c>
      <c r="B302" s="748" t="s">
        <v>566</v>
      </c>
      <c r="C302" s="749" t="s">
        <v>578</v>
      </c>
      <c r="D302" s="750" t="s">
        <v>579</v>
      </c>
      <c r="E302" s="751">
        <v>50113001</v>
      </c>
      <c r="F302" s="750" t="s">
        <v>589</v>
      </c>
      <c r="G302" s="749" t="s">
        <v>590</v>
      </c>
      <c r="H302" s="749">
        <v>230353</v>
      </c>
      <c r="I302" s="749">
        <v>230353</v>
      </c>
      <c r="J302" s="749" t="s">
        <v>1096</v>
      </c>
      <c r="K302" s="749" t="s">
        <v>1097</v>
      </c>
      <c r="L302" s="752">
        <v>1592.8</v>
      </c>
      <c r="M302" s="752">
        <v>1</v>
      </c>
      <c r="N302" s="753">
        <v>1592.8</v>
      </c>
    </row>
    <row r="303" spans="1:14" ht="14.4" customHeight="1" x14ac:dyDescent="0.3">
      <c r="A303" s="747" t="s">
        <v>565</v>
      </c>
      <c r="B303" s="748" t="s">
        <v>566</v>
      </c>
      <c r="C303" s="749" t="s">
        <v>578</v>
      </c>
      <c r="D303" s="750" t="s">
        <v>579</v>
      </c>
      <c r="E303" s="751">
        <v>50113001</v>
      </c>
      <c r="F303" s="750" t="s">
        <v>589</v>
      </c>
      <c r="G303" s="749" t="s">
        <v>595</v>
      </c>
      <c r="H303" s="749">
        <v>191788</v>
      </c>
      <c r="I303" s="749">
        <v>91788</v>
      </c>
      <c r="J303" s="749" t="s">
        <v>1098</v>
      </c>
      <c r="K303" s="749" t="s">
        <v>1099</v>
      </c>
      <c r="L303" s="752">
        <v>9.1409523809523829</v>
      </c>
      <c r="M303" s="752">
        <v>21</v>
      </c>
      <c r="N303" s="753">
        <v>191.96000000000004</v>
      </c>
    </row>
    <row r="304" spans="1:14" ht="14.4" customHeight="1" x14ac:dyDescent="0.3">
      <c r="A304" s="747" t="s">
        <v>565</v>
      </c>
      <c r="B304" s="748" t="s">
        <v>566</v>
      </c>
      <c r="C304" s="749" t="s">
        <v>578</v>
      </c>
      <c r="D304" s="750" t="s">
        <v>579</v>
      </c>
      <c r="E304" s="751">
        <v>50113001</v>
      </c>
      <c r="F304" s="750" t="s">
        <v>589</v>
      </c>
      <c r="G304" s="749" t="s">
        <v>595</v>
      </c>
      <c r="H304" s="749">
        <v>106618</v>
      </c>
      <c r="I304" s="749">
        <v>6618</v>
      </c>
      <c r="J304" s="749" t="s">
        <v>1100</v>
      </c>
      <c r="K304" s="749" t="s">
        <v>1101</v>
      </c>
      <c r="L304" s="752">
        <v>19.579999999999998</v>
      </c>
      <c r="M304" s="752">
        <v>8</v>
      </c>
      <c r="N304" s="753">
        <v>156.63999999999999</v>
      </c>
    </row>
    <row r="305" spans="1:14" ht="14.4" customHeight="1" x14ac:dyDescent="0.3">
      <c r="A305" s="747" t="s">
        <v>565</v>
      </c>
      <c r="B305" s="748" t="s">
        <v>566</v>
      </c>
      <c r="C305" s="749" t="s">
        <v>578</v>
      </c>
      <c r="D305" s="750" t="s">
        <v>579</v>
      </c>
      <c r="E305" s="751">
        <v>50113001</v>
      </c>
      <c r="F305" s="750" t="s">
        <v>589</v>
      </c>
      <c r="G305" s="749" t="s">
        <v>590</v>
      </c>
      <c r="H305" s="749">
        <v>184398</v>
      </c>
      <c r="I305" s="749">
        <v>84398</v>
      </c>
      <c r="J305" s="749" t="s">
        <v>1102</v>
      </c>
      <c r="K305" s="749" t="s">
        <v>1103</v>
      </c>
      <c r="L305" s="752">
        <v>114.175</v>
      </c>
      <c r="M305" s="752">
        <v>4</v>
      </c>
      <c r="N305" s="753">
        <v>456.7</v>
      </c>
    </row>
    <row r="306" spans="1:14" ht="14.4" customHeight="1" x14ac:dyDescent="0.3">
      <c r="A306" s="747" t="s">
        <v>565</v>
      </c>
      <c r="B306" s="748" t="s">
        <v>566</v>
      </c>
      <c r="C306" s="749" t="s">
        <v>578</v>
      </c>
      <c r="D306" s="750" t="s">
        <v>579</v>
      </c>
      <c r="E306" s="751">
        <v>50113001</v>
      </c>
      <c r="F306" s="750" t="s">
        <v>589</v>
      </c>
      <c r="G306" s="749" t="s">
        <v>590</v>
      </c>
      <c r="H306" s="749">
        <v>184399</v>
      </c>
      <c r="I306" s="749">
        <v>84399</v>
      </c>
      <c r="J306" s="749" t="s">
        <v>1104</v>
      </c>
      <c r="K306" s="749" t="s">
        <v>1105</v>
      </c>
      <c r="L306" s="752">
        <v>126.35000000000001</v>
      </c>
      <c r="M306" s="752">
        <v>6</v>
      </c>
      <c r="N306" s="753">
        <v>758.1</v>
      </c>
    </row>
    <row r="307" spans="1:14" ht="14.4" customHeight="1" x14ac:dyDescent="0.3">
      <c r="A307" s="747" t="s">
        <v>565</v>
      </c>
      <c r="B307" s="748" t="s">
        <v>566</v>
      </c>
      <c r="C307" s="749" t="s">
        <v>578</v>
      </c>
      <c r="D307" s="750" t="s">
        <v>579</v>
      </c>
      <c r="E307" s="751">
        <v>50113001</v>
      </c>
      <c r="F307" s="750" t="s">
        <v>589</v>
      </c>
      <c r="G307" s="749" t="s">
        <v>595</v>
      </c>
      <c r="H307" s="749">
        <v>849596</v>
      </c>
      <c r="I307" s="749">
        <v>163877</v>
      </c>
      <c r="J307" s="749" t="s">
        <v>1106</v>
      </c>
      <c r="K307" s="749" t="s">
        <v>1107</v>
      </c>
      <c r="L307" s="752">
        <v>77.7</v>
      </c>
      <c r="M307" s="752">
        <v>1</v>
      </c>
      <c r="N307" s="753">
        <v>77.7</v>
      </c>
    </row>
    <row r="308" spans="1:14" ht="14.4" customHeight="1" x14ac:dyDescent="0.3">
      <c r="A308" s="747" t="s">
        <v>565</v>
      </c>
      <c r="B308" s="748" t="s">
        <v>566</v>
      </c>
      <c r="C308" s="749" t="s">
        <v>578</v>
      </c>
      <c r="D308" s="750" t="s">
        <v>579</v>
      </c>
      <c r="E308" s="751">
        <v>50113001</v>
      </c>
      <c r="F308" s="750" t="s">
        <v>589</v>
      </c>
      <c r="G308" s="749" t="s">
        <v>590</v>
      </c>
      <c r="H308" s="749">
        <v>131089</v>
      </c>
      <c r="I308" s="749">
        <v>31089</v>
      </c>
      <c r="J308" s="749" t="s">
        <v>1108</v>
      </c>
      <c r="K308" s="749" t="s">
        <v>1109</v>
      </c>
      <c r="L308" s="752">
        <v>56.28</v>
      </c>
      <c r="M308" s="752">
        <v>1</v>
      </c>
      <c r="N308" s="753">
        <v>56.28</v>
      </c>
    </row>
    <row r="309" spans="1:14" ht="14.4" customHeight="1" x14ac:dyDescent="0.3">
      <c r="A309" s="747" t="s">
        <v>565</v>
      </c>
      <c r="B309" s="748" t="s">
        <v>566</v>
      </c>
      <c r="C309" s="749" t="s">
        <v>578</v>
      </c>
      <c r="D309" s="750" t="s">
        <v>579</v>
      </c>
      <c r="E309" s="751">
        <v>50113001</v>
      </c>
      <c r="F309" s="750" t="s">
        <v>589</v>
      </c>
      <c r="G309" s="749" t="s">
        <v>595</v>
      </c>
      <c r="H309" s="749">
        <v>107981</v>
      </c>
      <c r="I309" s="749">
        <v>7981</v>
      </c>
      <c r="J309" s="749" t="s">
        <v>1110</v>
      </c>
      <c r="K309" s="749" t="s">
        <v>1111</v>
      </c>
      <c r="L309" s="752">
        <v>50.64</v>
      </c>
      <c r="M309" s="752">
        <v>8</v>
      </c>
      <c r="N309" s="753">
        <v>405.12</v>
      </c>
    </row>
    <row r="310" spans="1:14" ht="14.4" customHeight="1" x14ac:dyDescent="0.3">
      <c r="A310" s="747" t="s">
        <v>565</v>
      </c>
      <c r="B310" s="748" t="s">
        <v>566</v>
      </c>
      <c r="C310" s="749" t="s">
        <v>578</v>
      </c>
      <c r="D310" s="750" t="s">
        <v>579</v>
      </c>
      <c r="E310" s="751">
        <v>50113001</v>
      </c>
      <c r="F310" s="750" t="s">
        <v>589</v>
      </c>
      <c r="G310" s="749" t="s">
        <v>595</v>
      </c>
      <c r="H310" s="749">
        <v>155823</v>
      </c>
      <c r="I310" s="749">
        <v>55823</v>
      </c>
      <c r="J310" s="749" t="s">
        <v>1110</v>
      </c>
      <c r="K310" s="749" t="s">
        <v>1112</v>
      </c>
      <c r="L310" s="752">
        <v>33.71140186915887</v>
      </c>
      <c r="M310" s="752">
        <v>107</v>
      </c>
      <c r="N310" s="753">
        <v>3607.119999999999</v>
      </c>
    </row>
    <row r="311" spans="1:14" ht="14.4" customHeight="1" x14ac:dyDescent="0.3">
      <c r="A311" s="747" t="s">
        <v>565</v>
      </c>
      <c r="B311" s="748" t="s">
        <v>566</v>
      </c>
      <c r="C311" s="749" t="s">
        <v>578</v>
      </c>
      <c r="D311" s="750" t="s">
        <v>579</v>
      </c>
      <c r="E311" s="751">
        <v>50113001</v>
      </c>
      <c r="F311" s="750" t="s">
        <v>589</v>
      </c>
      <c r="G311" s="749" t="s">
        <v>595</v>
      </c>
      <c r="H311" s="749">
        <v>155824</v>
      </c>
      <c r="I311" s="749">
        <v>55824</v>
      </c>
      <c r="J311" s="749" t="s">
        <v>1110</v>
      </c>
      <c r="K311" s="749" t="s">
        <v>1113</v>
      </c>
      <c r="L311" s="752">
        <v>50.64</v>
      </c>
      <c r="M311" s="752">
        <v>14</v>
      </c>
      <c r="N311" s="753">
        <v>708.96</v>
      </c>
    </row>
    <row r="312" spans="1:14" ht="14.4" customHeight="1" x14ac:dyDescent="0.3">
      <c r="A312" s="747" t="s">
        <v>565</v>
      </c>
      <c r="B312" s="748" t="s">
        <v>566</v>
      </c>
      <c r="C312" s="749" t="s">
        <v>578</v>
      </c>
      <c r="D312" s="750" t="s">
        <v>579</v>
      </c>
      <c r="E312" s="751">
        <v>50113001</v>
      </c>
      <c r="F312" s="750" t="s">
        <v>589</v>
      </c>
      <c r="G312" s="749" t="s">
        <v>595</v>
      </c>
      <c r="H312" s="749">
        <v>185206</v>
      </c>
      <c r="I312" s="749">
        <v>185206</v>
      </c>
      <c r="J312" s="749" t="s">
        <v>1114</v>
      </c>
      <c r="K312" s="749" t="s">
        <v>1115</v>
      </c>
      <c r="L312" s="752">
        <v>342.88</v>
      </c>
      <c r="M312" s="752">
        <v>1</v>
      </c>
      <c r="N312" s="753">
        <v>342.88</v>
      </c>
    </row>
    <row r="313" spans="1:14" ht="14.4" customHeight="1" x14ac:dyDescent="0.3">
      <c r="A313" s="747" t="s">
        <v>565</v>
      </c>
      <c r="B313" s="748" t="s">
        <v>566</v>
      </c>
      <c r="C313" s="749" t="s">
        <v>578</v>
      </c>
      <c r="D313" s="750" t="s">
        <v>579</v>
      </c>
      <c r="E313" s="751">
        <v>50113001</v>
      </c>
      <c r="F313" s="750" t="s">
        <v>589</v>
      </c>
      <c r="G313" s="749" t="s">
        <v>595</v>
      </c>
      <c r="H313" s="749">
        <v>26794</v>
      </c>
      <c r="I313" s="749">
        <v>26794</v>
      </c>
      <c r="J313" s="749" t="s">
        <v>1116</v>
      </c>
      <c r="K313" s="749" t="s">
        <v>597</v>
      </c>
      <c r="L313" s="752">
        <v>714.16</v>
      </c>
      <c r="M313" s="752">
        <v>3</v>
      </c>
      <c r="N313" s="753">
        <v>2142.48</v>
      </c>
    </row>
    <row r="314" spans="1:14" ht="14.4" customHeight="1" x14ac:dyDescent="0.3">
      <c r="A314" s="747" t="s">
        <v>565</v>
      </c>
      <c r="B314" s="748" t="s">
        <v>566</v>
      </c>
      <c r="C314" s="749" t="s">
        <v>578</v>
      </c>
      <c r="D314" s="750" t="s">
        <v>579</v>
      </c>
      <c r="E314" s="751">
        <v>50113001</v>
      </c>
      <c r="F314" s="750" t="s">
        <v>589</v>
      </c>
      <c r="G314" s="749" t="s">
        <v>590</v>
      </c>
      <c r="H314" s="749">
        <v>125907</v>
      </c>
      <c r="I314" s="749">
        <v>125907</v>
      </c>
      <c r="J314" s="749" t="s">
        <v>1117</v>
      </c>
      <c r="K314" s="749" t="s">
        <v>1118</v>
      </c>
      <c r="L314" s="752">
        <v>682</v>
      </c>
      <c r="M314" s="752">
        <v>1</v>
      </c>
      <c r="N314" s="753">
        <v>682</v>
      </c>
    </row>
    <row r="315" spans="1:14" ht="14.4" customHeight="1" x14ac:dyDescent="0.3">
      <c r="A315" s="747" t="s">
        <v>565</v>
      </c>
      <c r="B315" s="748" t="s">
        <v>566</v>
      </c>
      <c r="C315" s="749" t="s">
        <v>578</v>
      </c>
      <c r="D315" s="750" t="s">
        <v>579</v>
      </c>
      <c r="E315" s="751">
        <v>50113001</v>
      </c>
      <c r="F315" s="750" t="s">
        <v>589</v>
      </c>
      <c r="G315" s="749" t="s">
        <v>595</v>
      </c>
      <c r="H315" s="749">
        <v>850365</v>
      </c>
      <c r="I315" s="749">
        <v>167258</v>
      </c>
      <c r="J315" s="749" t="s">
        <v>1119</v>
      </c>
      <c r="K315" s="749" t="s">
        <v>1120</v>
      </c>
      <c r="L315" s="752">
        <v>670.6</v>
      </c>
      <c r="M315" s="752">
        <v>1</v>
      </c>
      <c r="N315" s="753">
        <v>670.6</v>
      </c>
    </row>
    <row r="316" spans="1:14" ht="14.4" customHeight="1" x14ac:dyDescent="0.3">
      <c r="A316" s="747" t="s">
        <v>565</v>
      </c>
      <c r="B316" s="748" t="s">
        <v>566</v>
      </c>
      <c r="C316" s="749" t="s">
        <v>578</v>
      </c>
      <c r="D316" s="750" t="s">
        <v>579</v>
      </c>
      <c r="E316" s="751">
        <v>50113001</v>
      </c>
      <c r="F316" s="750" t="s">
        <v>589</v>
      </c>
      <c r="G316" s="749" t="s">
        <v>567</v>
      </c>
      <c r="H316" s="749">
        <v>849997</v>
      </c>
      <c r="I316" s="749">
        <v>500278</v>
      </c>
      <c r="J316" s="749" t="s">
        <v>1121</v>
      </c>
      <c r="K316" s="749" t="s">
        <v>1122</v>
      </c>
      <c r="L316" s="752">
        <v>290.3</v>
      </c>
      <c r="M316" s="752">
        <v>4</v>
      </c>
      <c r="N316" s="753">
        <v>1161.2</v>
      </c>
    </row>
    <row r="317" spans="1:14" ht="14.4" customHeight="1" x14ac:dyDescent="0.3">
      <c r="A317" s="747" t="s">
        <v>565</v>
      </c>
      <c r="B317" s="748" t="s">
        <v>566</v>
      </c>
      <c r="C317" s="749" t="s">
        <v>578</v>
      </c>
      <c r="D317" s="750" t="s">
        <v>579</v>
      </c>
      <c r="E317" s="751">
        <v>50113001</v>
      </c>
      <c r="F317" s="750" t="s">
        <v>589</v>
      </c>
      <c r="G317" s="749" t="s">
        <v>590</v>
      </c>
      <c r="H317" s="749">
        <v>991025</v>
      </c>
      <c r="I317" s="749">
        <v>0</v>
      </c>
      <c r="J317" s="749" t="s">
        <v>1123</v>
      </c>
      <c r="K317" s="749" t="s">
        <v>567</v>
      </c>
      <c r="L317" s="752">
        <v>338.85090909090906</v>
      </c>
      <c r="M317" s="752">
        <v>11</v>
      </c>
      <c r="N317" s="753">
        <v>3727.3599999999997</v>
      </c>
    </row>
    <row r="318" spans="1:14" ht="14.4" customHeight="1" x14ac:dyDescent="0.3">
      <c r="A318" s="747" t="s">
        <v>565</v>
      </c>
      <c r="B318" s="748" t="s">
        <v>566</v>
      </c>
      <c r="C318" s="749" t="s">
        <v>578</v>
      </c>
      <c r="D318" s="750" t="s">
        <v>579</v>
      </c>
      <c r="E318" s="751">
        <v>50113001</v>
      </c>
      <c r="F318" s="750" t="s">
        <v>589</v>
      </c>
      <c r="G318" s="749" t="s">
        <v>590</v>
      </c>
      <c r="H318" s="749">
        <v>157351</v>
      </c>
      <c r="I318" s="749">
        <v>57351</v>
      </c>
      <c r="J318" s="749" t="s">
        <v>1124</v>
      </c>
      <c r="K318" s="749" t="s">
        <v>1125</v>
      </c>
      <c r="L318" s="752">
        <v>47.44</v>
      </c>
      <c r="M318" s="752">
        <v>6</v>
      </c>
      <c r="N318" s="753">
        <v>284.64</v>
      </c>
    </row>
    <row r="319" spans="1:14" ht="14.4" customHeight="1" x14ac:dyDescent="0.3">
      <c r="A319" s="747" t="s">
        <v>565</v>
      </c>
      <c r="B319" s="748" t="s">
        <v>566</v>
      </c>
      <c r="C319" s="749" t="s">
        <v>578</v>
      </c>
      <c r="D319" s="750" t="s">
        <v>579</v>
      </c>
      <c r="E319" s="751">
        <v>50113001</v>
      </c>
      <c r="F319" s="750" t="s">
        <v>589</v>
      </c>
      <c r="G319" s="749" t="s">
        <v>590</v>
      </c>
      <c r="H319" s="749">
        <v>101940</v>
      </c>
      <c r="I319" s="749">
        <v>1940</v>
      </c>
      <c r="J319" s="749" t="s">
        <v>1126</v>
      </c>
      <c r="K319" s="749" t="s">
        <v>1127</v>
      </c>
      <c r="L319" s="752">
        <v>34.853750000000005</v>
      </c>
      <c r="M319" s="752">
        <v>8</v>
      </c>
      <c r="N319" s="753">
        <v>278.83000000000004</v>
      </c>
    </row>
    <row r="320" spans="1:14" ht="14.4" customHeight="1" x14ac:dyDescent="0.3">
      <c r="A320" s="747" t="s">
        <v>565</v>
      </c>
      <c r="B320" s="748" t="s">
        <v>566</v>
      </c>
      <c r="C320" s="749" t="s">
        <v>578</v>
      </c>
      <c r="D320" s="750" t="s">
        <v>579</v>
      </c>
      <c r="E320" s="751">
        <v>50113001</v>
      </c>
      <c r="F320" s="750" t="s">
        <v>589</v>
      </c>
      <c r="G320" s="749" t="s">
        <v>567</v>
      </c>
      <c r="H320" s="749">
        <v>111094</v>
      </c>
      <c r="I320" s="749">
        <v>11094</v>
      </c>
      <c r="J320" s="749" t="s">
        <v>1128</v>
      </c>
      <c r="K320" s="749" t="s">
        <v>1129</v>
      </c>
      <c r="L320" s="752">
        <v>312.19333333333333</v>
      </c>
      <c r="M320" s="752">
        <v>3</v>
      </c>
      <c r="N320" s="753">
        <v>936.57999999999993</v>
      </c>
    </row>
    <row r="321" spans="1:14" ht="14.4" customHeight="1" x14ac:dyDescent="0.3">
      <c r="A321" s="747" t="s">
        <v>565</v>
      </c>
      <c r="B321" s="748" t="s">
        <v>566</v>
      </c>
      <c r="C321" s="749" t="s">
        <v>578</v>
      </c>
      <c r="D321" s="750" t="s">
        <v>579</v>
      </c>
      <c r="E321" s="751">
        <v>50113001</v>
      </c>
      <c r="F321" s="750" t="s">
        <v>589</v>
      </c>
      <c r="G321" s="749" t="s">
        <v>567</v>
      </c>
      <c r="H321" s="749">
        <v>111076</v>
      </c>
      <c r="I321" s="749">
        <v>11076</v>
      </c>
      <c r="J321" s="749" t="s">
        <v>1130</v>
      </c>
      <c r="K321" s="749" t="s">
        <v>1131</v>
      </c>
      <c r="L321" s="752">
        <v>468.75</v>
      </c>
      <c r="M321" s="752">
        <v>1</v>
      </c>
      <c r="N321" s="753">
        <v>468.75</v>
      </c>
    </row>
    <row r="322" spans="1:14" ht="14.4" customHeight="1" x14ac:dyDescent="0.3">
      <c r="A322" s="747" t="s">
        <v>565</v>
      </c>
      <c r="B322" s="748" t="s">
        <v>566</v>
      </c>
      <c r="C322" s="749" t="s">
        <v>578</v>
      </c>
      <c r="D322" s="750" t="s">
        <v>579</v>
      </c>
      <c r="E322" s="751">
        <v>50113001</v>
      </c>
      <c r="F322" s="750" t="s">
        <v>589</v>
      </c>
      <c r="G322" s="749" t="s">
        <v>590</v>
      </c>
      <c r="H322" s="749">
        <v>117983</v>
      </c>
      <c r="I322" s="749">
        <v>17983</v>
      </c>
      <c r="J322" s="749" t="s">
        <v>1132</v>
      </c>
      <c r="K322" s="749" t="s">
        <v>1133</v>
      </c>
      <c r="L322" s="752">
        <v>80.77000000000001</v>
      </c>
      <c r="M322" s="752">
        <v>5</v>
      </c>
      <c r="N322" s="753">
        <v>403.85000000000008</v>
      </c>
    </row>
    <row r="323" spans="1:14" ht="14.4" customHeight="1" x14ac:dyDescent="0.3">
      <c r="A323" s="747" t="s">
        <v>565</v>
      </c>
      <c r="B323" s="748" t="s">
        <v>566</v>
      </c>
      <c r="C323" s="749" t="s">
        <v>578</v>
      </c>
      <c r="D323" s="750" t="s">
        <v>579</v>
      </c>
      <c r="E323" s="751">
        <v>50113001</v>
      </c>
      <c r="F323" s="750" t="s">
        <v>589</v>
      </c>
      <c r="G323" s="749" t="s">
        <v>590</v>
      </c>
      <c r="H323" s="749">
        <v>184621</v>
      </c>
      <c r="I323" s="749">
        <v>184621</v>
      </c>
      <c r="J323" s="749" t="s">
        <v>1134</v>
      </c>
      <c r="K323" s="749" t="s">
        <v>1135</v>
      </c>
      <c r="L323" s="752">
        <v>3259.01</v>
      </c>
      <c r="M323" s="752">
        <v>1</v>
      </c>
      <c r="N323" s="753">
        <v>3259.01</v>
      </c>
    </row>
    <row r="324" spans="1:14" ht="14.4" customHeight="1" x14ac:dyDescent="0.3">
      <c r="A324" s="747" t="s">
        <v>565</v>
      </c>
      <c r="B324" s="748" t="s">
        <v>566</v>
      </c>
      <c r="C324" s="749" t="s">
        <v>578</v>
      </c>
      <c r="D324" s="750" t="s">
        <v>579</v>
      </c>
      <c r="E324" s="751">
        <v>50113001</v>
      </c>
      <c r="F324" s="750" t="s">
        <v>589</v>
      </c>
      <c r="G324" s="749" t="s">
        <v>590</v>
      </c>
      <c r="H324" s="749">
        <v>230358</v>
      </c>
      <c r="I324" s="749">
        <v>230358</v>
      </c>
      <c r="J324" s="749" t="s">
        <v>1136</v>
      </c>
      <c r="K324" s="749" t="s">
        <v>1137</v>
      </c>
      <c r="L324" s="752">
        <v>121.62</v>
      </c>
      <c r="M324" s="752">
        <v>1</v>
      </c>
      <c r="N324" s="753">
        <v>121.62</v>
      </c>
    </row>
    <row r="325" spans="1:14" ht="14.4" customHeight="1" x14ac:dyDescent="0.3">
      <c r="A325" s="747" t="s">
        <v>565</v>
      </c>
      <c r="B325" s="748" t="s">
        <v>566</v>
      </c>
      <c r="C325" s="749" t="s">
        <v>578</v>
      </c>
      <c r="D325" s="750" t="s">
        <v>579</v>
      </c>
      <c r="E325" s="751">
        <v>50113001</v>
      </c>
      <c r="F325" s="750" t="s">
        <v>589</v>
      </c>
      <c r="G325" s="749" t="s">
        <v>595</v>
      </c>
      <c r="H325" s="749">
        <v>157871</v>
      </c>
      <c r="I325" s="749">
        <v>157871</v>
      </c>
      <c r="J325" s="749" t="s">
        <v>1138</v>
      </c>
      <c r="K325" s="749" t="s">
        <v>1139</v>
      </c>
      <c r="L325" s="752">
        <v>167.2</v>
      </c>
      <c r="M325" s="752">
        <v>4</v>
      </c>
      <c r="N325" s="753">
        <v>668.8</v>
      </c>
    </row>
    <row r="326" spans="1:14" ht="14.4" customHeight="1" x14ac:dyDescent="0.3">
      <c r="A326" s="747" t="s">
        <v>565</v>
      </c>
      <c r="B326" s="748" t="s">
        <v>566</v>
      </c>
      <c r="C326" s="749" t="s">
        <v>578</v>
      </c>
      <c r="D326" s="750" t="s">
        <v>579</v>
      </c>
      <c r="E326" s="751">
        <v>50113001</v>
      </c>
      <c r="F326" s="750" t="s">
        <v>589</v>
      </c>
      <c r="G326" s="749" t="s">
        <v>595</v>
      </c>
      <c r="H326" s="749">
        <v>850729</v>
      </c>
      <c r="I326" s="749">
        <v>157875</v>
      </c>
      <c r="J326" s="749" t="s">
        <v>1140</v>
      </c>
      <c r="K326" s="749" t="s">
        <v>1141</v>
      </c>
      <c r="L326" s="752">
        <v>225.5</v>
      </c>
      <c r="M326" s="752">
        <v>4</v>
      </c>
      <c r="N326" s="753">
        <v>902</v>
      </c>
    </row>
    <row r="327" spans="1:14" ht="14.4" customHeight="1" x14ac:dyDescent="0.3">
      <c r="A327" s="747" t="s">
        <v>565</v>
      </c>
      <c r="B327" s="748" t="s">
        <v>566</v>
      </c>
      <c r="C327" s="749" t="s">
        <v>578</v>
      </c>
      <c r="D327" s="750" t="s">
        <v>579</v>
      </c>
      <c r="E327" s="751">
        <v>50113001</v>
      </c>
      <c r="F327" s="750" t="s">
        <v>589</v>
      </c>
      <c r="G327" s="749" t="s">
        <v>590</v>
      </c>
      <c r="H327" s="749">
        <v>207820</v>
      </c>
      <c r="I327" s="749">
        <v>207820</v>
      </c>
      <c r="J327" s="749" t="s">
        <v>1142</v>
      </c>
      <c r="K327" s="749" t="s">
        <v>1143</v>
      </c>
      <c r="L327" s="752">
        <v>30.45</v>
      </c>
      <c r="M327" s="752">
        <v>28</v>
      </c>
      <c r="N327" s="753">
        <v>852.6</v>
      </c>
    </row>
    <row r="328" spans="1:14" ht="14.4" customHeight="1" x14ac:dyDescent="0.3">
      <c r="A328" s="747" t="s">
        <v>565</v>
      </c>
      <c r="B328" s="748" t="s">
        <v>566</v>
      </c>
      <c r="C328" s="749" t="s">
        <v>578</v>
      </c>
      <c r="D328" s="750" t="s">
        <v>579</v>
      </c>
      <c r="E328" s="751">
        <v>50113001</v>
      </c>
      <c r="F328" s="750" t="s">
        <v>589</v>
      </c>
      <c r="G328" s="749" t="s">
        <v>590</v>
      </c>
      <c r="H328" s="749">
        <v>154424</v>
      </c>
      <c r="I328" s="749">
        <v>54424</v>
      </c>
      <c r="J328" s="749" t="s">
        <v>1144</v>
      </c>
      <c r="K328" s="749" t="s">
        <v>1145</v>
      </c>
      <c r="L328" s="752">
        <v>174.06</v>
      </c>
      <c r="M328" s="752">
        <v>1</v>
      </c>
      <c r="N328" s="753">
        <v>174.06</v>
      </c>
    </row>
    <row r="329" spans="1:14" ht="14.4" customHeight="1" x14ac:dyDescent="0.3">
      <c r="A329" s="747" t="s">
        <v>565</v>
      </c>
      <c r="B329" s="748" t="s">
        <v>566</v>
      </c>
      <c r="C329" s="749" t="s">
        <v>578</v>
      </c>
      <c r="D329" s="750" t="s">
        <v>579</v>
      </c>
      <c r="E329" s="751">
        <v>50113001</v>
      </c>
      <c r="F329" s="750" t="s">
        <v>589</v>
      </c>
      <c r="G329" s="749" t="s">
        <v>590</v>
      </c>
      <c r="H329" s="749">
        <v>111671</v>
      </c>
      <c r="I329" s="749">
        <v>11671</v>
      </c>
      <c r="J329" s="749" t="s">
        <v>1146</v>
      </c>
      <c r="K329" s="749" t="s">
        <v>1147</v>
      </c>
      <c r="L329" s="752">
        <v>209</v>
      </c>
      <c r="M329" s="752">
        <v>5</v>
      </c>
      <c r="N329" s="753">
        <v>1045</v>
      </c>
    </row>
    <row r="330" spans="1:14" ht="14.4" customHeight="1" x14ac:dyDescent="0.3">
      <c r="A330" s="747" t="s">
        <v>565</v>
      </c>
      <c r="B330" s="748" t="s">
        <v>566</v>
      </c>
      <c r="C330" s="749" t="s">
        <v>578</v>
      </c>
      <c r="D330" s="750" t="s">
        <v>579</v>
      </c>
      <c r="E330" s="751">
        <v>50113001</v>
      </c>
      <c r="F330" s="750" t="s">
        <v>589</v>
      </c>
      <c r="G330" s="749" t="s">
        <v>590</v>
      </c>
      <c r="H330" s="749">
        <v>11670</v>
      </c>
      <c r="I330" s="749">
        <v>11670</v>
      </c>
      <c r="J330" s="749" t="s">
        <v>1146</v>
      </c>
      <c r="K330" s="749" t="s">
        <v>1148</v>
      </c>
      <c r="L330" s="752">
        <v>352</v>
      </c>
      <c r="M330" s="752">
        <v>20</v>
      </c>
      <c r="N330" s="753">
        <v>7040</v>
      </c>
    </row>
    <row r="331" spans="1:14" ht="14.4" customHeight="1" x14ac:dyDescent="0.3">
      <c r="A331" s="747" t="s">
        <v>565</v>
      </c>
      <c r="B331" s="748" t="s">
        <v>566</v>
      </c>
      <c r="C331" s="749" t="s">
        <v>578</v>
      </c>
      <c r="D331" s="750" t="s">
        <v>579</v>
      </c>
      <c r="E331" s="751">
        <v>50113001</v>
      </c>
      <c r="F331" s="750" t="s">
        <v>589</v>
      </c>
      <c r="G331" s="749" t="s">
        <v>590</v>
      </c>
      <c r="H331" s="749">
        <v>111696</v>
      </c>
      <c r="I331" s="749">
        <v>11696</v>
      </c>
      <c r="J331" s="749" t="s">
        <v>1149</v>
      </c>
      <c r="K331" s="749" t="s">
        <v>1147</v>
      </c>
      <c r="L331" s="752">
        <v>324.83000000000004</v>
      </c>
      <c r="M331" s="752">
        <v>2</v>
      </c>
      <c r="N331" s="753">
        <v>649.66000000000008</v>
      </c>
    </row>
    <row r="332" spans="1:14" ht="14.4" customHeight="1" x14ac:dyDescent="0.3">
      <c r="A332" s="747" t="s">
        <v>565</v>
      </c>
      <c r="B332" s="748" t="s">
        <v>566</v>
      </c>
      <c r="C332" s="749" t="s">
        <v>578</v>
      </c>
      <c r="D332" s="750" t="s">
        <v>579</v>
      </c>
      <c r="E332" s="751">
        <v>50113001</v>
      </c>
      <c r="F332" s="750" t="s">
        <v>589</v>
      </c>
      <c r="G332" s="749" t="s">
        <v>590</v>
      </c>
      <c r="H332" s="749">
        <v>501383</v>
      </c>
      <c r="I332" s="749">
        <v>11693</v>
      </c>
      <c r="J332" s="749" t="s">
        <v>1149</v>
      </c>
      <c r="K332" s="749" t="s">
        <v>1150</v>
      </c>
      <c r="L332" s="752">
        <v>447.69995778012668</v>
      </c>
      <c r="M332" s="752">
        <v>1</v>
      </c>
      <c r="N332" s="753">
        <v>447.69995778012668</v>
      </c>
    </row>
    <row r="333" spans="1:14" ht="14.4" customHeight="1" x14ac:dyDescent="0.3">
      <c r="A333" s="747" t="s">
        <v>565</v>
      </c>
      <c r="B333" s="748" t="s">
        <v>566</v>
      </c>
      <c r="C333" s="749" t="s">
        <v>578</v>
      </c>
      <c r="D333" s="750" t="s">
        <v>579</v>
      </c>
      <c r="E333" s="751">
        <v>50113001</v>
      </c>
      <c r="F333" s="750" t="s">
        <v>589</v>
      </c>
      <c r="G333" s="749" t="s">
        <v>590</v>
      </c>
      <c r="H333" s="749">
        <v>100269</v>
      </c>
      <c r="I333" s="749">
        <v>269</v>
      </c>
      <c r="J333" s="749" t="s">
        <v>1151</v>
      </c>
      <c r="K333" s="749" t="s">
        <v>1152</v>
      </c>
      <c r="L333" s="752">
        <v>40.736000000000004</v>
      </c>
      <c r="M333" s="752">
        <v>5</v>
      </c>
      <c r="N333" s="753">
        <v>203.68</v>
      </c>
    </row>
    <row r="334" spans="1:14" ht="14.4" customHeight="1" x14ac:dyDescent="0.3">
      <c r="A334" s="747" t="s">
        <v>565</v>
      </c>
      <c r="B334" s="748" t="s">
        <v>566</v>
      </c>
      <c r="C334" s="749" t="s">
        <v>578</v>
      </c>
      <c r="D334" s="750" t="s">
        <v>579</v>
      </c>
      <c r="E334" s="751">
        <v>50113001</v>
      </c>
      <c r="F334" s="750" t="s">
        <v>589</v>
      </c>
      <c r="G334" s="749" t="s">
        <v>595</v>
      </c>
      <c r="H334" s="749">
        <v>398010</v>
      </c>
      <c r="I334" s="749">
        <v>210546</v>
      </c>
      <c r="J334" s="749" t="s">
        <v>1153</v>
      </c>
      <c r="K334" s="749" t="s">
        <v>1154</v>
      </c>
      <c r="L334" s="752">
        <v>1043.9800000000002</v>
      </c>
      <c r="M334" s="752">
        <v>1</v>
      </c>
      <c r="N334" s="753">
        <v>1043.9800000000002</v>
      </c>
    </row>
    <row r="335" spans="1:14" ht="14.4" customHeight="1" x14ac:dyDescent="0.3">
      <c r="A335" s="747" t="s">
        <v>565</v>
      </c>
      <c r="B335" s="748" t="s">
        <v>566</v>
      </c>
      <c r="C335" s="749" t="s">
        <v>578</v>
      </c>
      <c r="D335" s="750" t="s">
        <v>579</v>
      </c>
      <c r="E335" s="751">
        <v>50113001</v>
      </c>
      <c r="F335" s="750" t="s">
        <v>589</v>
      </c>
      <c r="G335" s="749" t="s">
        <v>595</v>
      </c>
      <c r="H335" s="749">
        <v>210570</v>
      </c>
      <c r="I335" s="749">
        <v>210570</v>
      </c>
      <c r="J335" s="749" t="s">
        <v>1153</v>
      </c>
      <c r="K335" s="749" t="s">
        <v>1155</v>
      </c>
      <c r="L335" s="752">
        <v>2031.4999999999991</v>
      </c>
      <c r="M335" s="752">
        <v>1</v>
      </c>
      <c r="N335" s="753">
        <v>2031.4999999999991</v>
      </c>
    </row>
    <row r="336" spans="1:14" ht="14.4" customHeight="1" x14ac:dyDescent="0.3">
      <c r="A336" s="747" t="s">
        <v>565</v>
      </c>
      <c r="B336" s="748" t="s">
        <v>566</v>
      </c>
      <c r="C336" s="749" t="s">
        <v>578</v>
      </c>
      <c r="D336" s="750" t="s">
        <v>579</v>
      </c>
      <c r="E336" s="751">
        <v>50113001</v>
      </c>
      <c r="F336" s="750" t="s">
        <v>589</v>
      </c>
      <c r="G336" s="749" t="s">
        <v>590</v>
      </c>
      <c r="H336" s="749">
        <v>102957</v>
      </c>
      <c r="I336" s="749">
        <v>2957</v>
      </c>
      <c r="J336" s="749" t="s">
        <v>1156</v>
      </c>
      <c r="K336" s="749" t="s">
        <v>1157</v>
      </c>
      <c r="L336" s="752">
        <v>52.229999999999968</v>
      </c>
      <c r="M336" s="752">
        <v>3</v>
      </c>
      <c r="N336" s="753">
        <v>156.68999999999991</v>
      </c>
    </row>
    <row r="337" spans="1:14" ht="14.4" customHeight="1" x14ac:dyDescent="0.3">
      <c r="A337" s="747" t="s">
        <v>565</v>
      </c>
      <c r="B337" s="748" t="s">
        <v>566</v>
      </c>
      <c r="C337" s="749" t="s">
        <v>578</v>
      </c>
      <c r="D337" s="750" t="s">
        <v>579</v>
      </c>
      <c r="E337" s="751">
        <v>50113001</v>
      </c>
      <c r="F337" s="750" t="s">
        <v>589</v>
      </c>
      <c r="G337" s="749" t="s">
        <v>595</v>
      </c>
      <c r="H337" s="749">
        <v>846980</v>
      </c>
      <c r="I337" s="749">
        <v>124129</v>
      </c>
      <c r="J337" s="749" t="s">
        <v>1158</v>
      </c>
      <c r="K337" s="749" t="s">
        <v>1055</v>
      </c>
      <c r="L337" s="752">
        <v>254.25</v>
      </c>
      <c r="M337" s="752">
        <v>1</v>
      </c>
      <c r="N337" s="753">
        <v>254.25</v>
      </c>
    </row>
    <row r="338" spans="1:14" ht="14.4" customHeight="1" x14ac:dyDescent="0.3">
      <c r="A338" s="747" t="s">
        <v>565</v>
      </c>
      <c r="B338" s="748" t="s">
        <v>566</v>
      </c>
      <c r="C338" s="749" t="s">
        <v>578</v>
      </c>
      <c r="D338" s="750" t="s">
        <v>579</v>
      </c>
      <c r="E338" s="751">
        <v>50113001</v>
      </c>
      <c r="F338" s="750" t="s">
        <v>589</v>
      </c>
      <c r="G338" s="749" t="s">
        <v>595</v>
      </c>
      <c r="H338" s="749">
        <v>846824</v>
      </c>
      <c r="I338" s="749">
        <v>124087</v>
      </c>
      <c r="J338" s="749" t="s">
        <v>1159</v>
      </c>
      <c r="K338" s="749" t="s">
        <v>1055</v>
      </c>
      <c r="L338" s="752">
        <v>158.98000000000002</v>
      </c>
      <c r="M338" s="752">
        <v>8</v>
      </c>
      <c r="N338" s="753">
        <v>1271.8400000000001</v>
      </c>
    </row>
    <row r="339" spans="1:14" ht="14.4" customHeight="1" x14ac:dyDescent="0.3">
      <c r="A339" s="747" t="s">
        <v>565</v>
      </c>
      <c r="B339" s="748" t="s">
        <v>566</v>
      </c>
      <c r="C339" s="749" t="s">
        <v>578</v>
      </c>
      <c r="D339" s="750" t="s">
        <v>579</v>
      </c>
      <c r="E339" s="751">
        <v>50113001</v>
      </c>
      <c r="F339" s="750" t="s">
        <v>589</v>
      </c>
      <c r="G339" s="749" t="s">
        <v>595</v>
      </c>
      <c r="H339" s="749">
        <v>845220</v>
      </c>
      <c r="I339" s="749">
        <v>101211</v>
      </c>
      <c r="J339" s="749" t="s">
        <v>1160</v>
      </c>
      <c r="K339" s="749" t="s">
        <v>728</v>
      </c>
      <c r="L339" s="752">
        <v>219.73499999999999</v>
      </c>
      <c r="M339" s="752">
        <v>4</v>
      </c>
      <c r="N339" s="753">
        <v>878.93999999999994</v>
      </c>
    </row>
    <row r="340" spans="1:14" ht="14.4" customHeight="1" x14ac:dyDescent="0.3">
      <c r="A340" s="747" t="s">
        <v>565</v>
      </c>
      <c r="B340" s="748" t="s">
        <v>566</v>
      </c>
      <c r="C340" s="749" t="s">
        <v>578</v>
      </c>
      <c r="D340" s="750" t="s">
        <v>579</v>
      </c>
      <c r="E340" s="751">
        <v>50113001</v>
      </c>
      <c r="F340" s="750" t="s">
        <v>589</v>
      </c>
      <c r="G340" s="749" t="s">
        <v>595</v>
      </c>
      <c r="H340" s="749">
        <v>844651</v>
      </c>
      <c r="I340" s="749">
        <v>101205</v>
      </c>
      <c r="J340" s="749" t="s">
        <v>1160</v>
      </c>
      <c r="K340" s="749" t="s">
        <v>687</v>
      </c>
      <c r="L340" s="752">
        <v>86.084999999999994</v>
      </c>
      <c r="M340" s="752">
        <v>6</v>
      </c>
      <c r="N340" s="753">
        <v>516.51</v>
      </c>
    </row>
    <row r="341" spans="1:14" ht="14.4" customHeight="1" x14ac:dyDescent="0.3">
      <c r="A341" s="747" t="s">
        <v>565</v>
      </c>
      <c r="B341" s="748" t="s">
        <v>566</v>
      </c>
      <c r="C341" s="749" t="s">
        <v>578</v>
      </c>
      <c r="D341" s="750" t="s">
        <v>579</v>
      </c>
      <c r="E341" s="751">
        <v>50113001</v>
      </c>
      <c r="F341" s="750" t="s">
        <v>589</v>
      </c>
      <c r="G341" s="749" t="s">
        <v>590</v>
      </c>
      <c r="H341" s="749">
        <v>846338</v>
      </c>
      <c r="I341" s="749">
        <v>122685</v>
      </c>
      <c r="J341" s="749" t="s">
        <v>1161</v>
      </c>
      <c r="K341" s="749" t="s">
        <v>1032</v>
      </c>
      <c r="L341" s="752">
        <v>116.04</v>
      </c>
      <c r="M341" s="752">
        <v>6</v>
      </c>
      <c r="N341" s="753">
        <v>696.24</v>
      </c>
    </row>
    <row r="342" spans="1:14" ht="14.4" customHeight="1" x14ac:dyDescent="0.3">
      <c r="A342" s="747" t="s">
        <v>565</v>
      </c>
      <c r="B342" s="748" t="s">
        <v>566</v>
      </c>
      <c r="C342" s="749" t="s">
        <v>578</v>
      </c>
      <c r="D342" s="750" t="s">
        <v>579</v>
      </c>
      <c r="E342" s="751">
        <v>50113001</v>
      </c>
      <c r="F342" s="750" t="s">
        <v>589</v>
      </c>
      <c r="G342" s="749" t="s">
        <v>590</v>
      </c>
      <c r="H342" s="749">
        <v>846340</v>
      </c>
      <c r="I342" s="749">
        <v>122690</v>
      </c>
      <c r="J342" s="749" t="s">
        <v>1161</v>
      </c>
      <c r="K342" s="749" t="s">
        <v>710</v>
      </c>
      <c r="L342" s="752">
        <v>277.65999999999997</v>
      </c>
      <c r="M342" s="752">
        <v>2</v>
      </c>
      <c r="N342" s="753">
        <v>555.31999999999994</v>
      </c>
    </row>
    <row r="343" spans="1:14" ht="14.4" customHeight="1" x14ac:dyDescent="0.3">
      <c r="A343" s="747" t="s">
        <v>565</v>
      </c>
      <c r="B343" s="748" t="s">
        <v>566</v>
      </c>
      <c r="C343" s="749" t="s">
        <v>578</v>
      </c>
      <c r="D343" s="750" t="s">
        <v>579</v>
      </c>
      <c r="E343" s="751">
        <v>50113001</v>
      </c>
      <c r="F343" s="750" t="s">
        <v>589</v>
      </c>
      <c r="G343" s="749" t="s">
        <v>595</v>
      </c>
      <c r="H343" s="749">
        <v>154432</v>
      </c>
      <c r="I343" s="749">
        <v>54432</v>
      </c>
      <c r="J343" s="749" t="s">
        <v>1162</v>
      </c>
      <c r="K343" s="749" t="s">
        <v>1163</v>
      </c>
      <c r="L343" s="752">
        <v>62.03</v>
      </c>
      <c r="M343" s="752">
        <v>2</v>
      </c>
      <c r="N343" s="753">
        <v>124.06</v>
      </c>
    </row>
    <row r="344" spans="1:14" ht="14.4" customHeight="1" x14ac:dyDescent="0.3">
      <c r="A344" s="747" t="s">
        <v>565</v>
      </c>
      <c r="B344" s="748" t="s">
        <v>566</v>
      </c>
      <c r="C344" s="749" t="s">
        <v>578</v>
      </c>
      <c r="D344" s="750" t="s">
        <v>579</v>
      </c>
      <c r="E344" s="751">
        <v>50113001</v>
      </c>
      <c r="F344" s="750" t="s">
        <v>589</v>
      </c>
      <c r="G344" s="749" t="s">
        <v>595</v>
      </c>
      <c r="H344" s="749">
        <v>178689</v>
      </c>
      <c r="I344" s="749">
        <v>178689</v>
      </c>
      <c r="J344" s="749" t="s">
        <v>1164</v>
      </c>
      <c r="K344" s="749" t="s">
        <v>1165</v>
      </c>
      <c r="L344" s="752">
        <v>97.760000000000034</v>
      </c>
      <c r="M344" s="752">
        <v>3</v>
      </c>
      <c r="N344" s="753">
        <v>293.28000000000009</v>
      </c>
    </row>
    <row r="345" spans="1:14" ht="14.4" customHeight="1" x14ac:dyDescent="0.3">
      <c r="A345" s="747" t="s">
        <v>565</v>
      </c>
      <c r="B345" s="748" t="s">
        <v>566</v>
      </c>
      <c r="C345" s="749" t="s">
        <v>578</v>
      </c>
      <c r="D345" s="750" t="s">
        <v>579</v>
      </c>
      <c r="E345" s="751">
        <v>50113001</v>
      </c>
      <c r="F345" s="750" t="s">
        <v>589</v>
      </c>
      <c r="G345" s="749" t="s">
        <v>567</v>
      </c>
      <c r="H345" s="749">
        <v>1633</v>
      </c>
      <c r="I345" s="749">
        <v>1633</v>
      </c>
      <c r="J345" s="749" t="s">
        <v>1166</v>
      </c>
      <c r="K345" s="749" t="s">
        <v>1167</v>
      </c>
      <c r="L345" s="752">
        <v>27.01</v>
      </c>
      <c r="M345" s="752">
        <v>6</v>
      </c>
      <c r="N345" s="753">
        <v>162.06</v>
      </c>
    </row>
    <row r="346" spans="1:14" ht="14.4" customHeight="1" x14ac:dyDescent="0.3">
      <c r="A346" s="747" t="s">
        <v>565</v>
      </c>
      <c r="B346" s="748" t="s">
        <v>566</v>
      </c>
      <c r="C346" s="749" t="s">
        <v>578</v>
      </c>
      <c r="D346" s="750" t="s">
        <v>579</v>
      </c>
      <c r="E346" s="751">
        <v>50113001</v>
      </c>
      <c r="F346" s="750" t="s">
        <v>589</v>
      </c>
      <c r="G346" s="749" t="s">
        <v>590</v>
      </c>
      <c r="H346" s="749">
        <v>845758</v>
      </c>
      <c r="I346" s="749">
        <v>280</v>
      </c>
      <c r="J346" s="749" t="s">
        <v>1168</v>
      </c>
      <c r="K346" s="749" t="s">
        <v>1169</v>
      </c>
      <c r="L346" s="752">
        <v>40.189999999999991</v>
      </c>
      <c r="M346" s="752">
        <v>1</v>
      </c>
      <c r="N346" s="753">
        <v>40.189999999999991</v>
      </c>
    </row>
    <row r="347" spans="1:14" ht="14.4" customHeight="1" x14ac:dyDescent="0.3">
      <c r="A347" s="747" t="s">
        <v>565</v>
      </c>
      <c r="B347" s="748" t="s">
        <v>566</v>
      </c>
      <c r="C347" s="749" t="s">
        <v>578</v>
      </c>
      <c r="D347" s="750" t="s">
        <v>579</v>
      </c>
      <c r="E347" s="751">
        <v>50113001</v>
      </c>
      <c r="F347" s="750" t="s">
        <v>589</v>
      </c>
      <c r="G347" s="749" t="s">
        <v>595</v>
      </c>
      <c r="H347" s="749">
        <v>988793</v>
      </c>
      <c r="I347" s="749">
        <v>142866</v>
      </c>
      <c r="J347" s="749" t="s">
        <v>1170</v>
      </c>
      <c r="K347" s="749" t="s">
        <v>1171</v>
      </c>
      <c r="L347" s="752">
        <v>354.49000000000007</v>
      </c>
      <c r="M347" s="752">
        <v>1</v>
      </c>
      <c r="N347" s="753">
        <v>354.49000000000007</v>
      </c>
    </row>
    <row r="348" spans="1:14" ht="14.4" customHeight="1" x14ac:dyDescent="0.3">
      <c r="A348" s="747" t="s">
        <v>565</v>
      </c>
      <c r="B348" s="748" t="s">
        <v>566</v>
      </c>
      <c r="C348" s="749" t="s">
        <v>578</v>
      </c>
      <c r="D348" s="750" t="s">
        <v>579</v>
      </c>
      <c r="E348" s="751">
        <v>50113001</v>
      </c>
      <c r="F348" s="750" t="s">
        <v>589</v>
      </c>
      <c r="G348" s="749" t="s">
        <v>595</v>
      </c>
      <c r="H348" s="749">
        <v>142865</v>
      </c>
      <c r="I348" s="749">
        <v>142865</v>
      </c>
      <c r="J348" s="749" t="s">
        <v>1172</v>
      </c>
      <c r="K348" s="749" t="s">
        <v>1173</v>
      </c>
      <c r="L348" s="752">
        <v>47.189999999999991</v>
      </c>
      <c r="M348" s="752">
        <v>2</v>
      </c>
      <c r="N348" s="753">
        <v>94.379999999999981</v>
      </c>
    </row>
    <row r="349" spans="1:14" ht="14.4" customHeight="1" x14ac:dyDescent="0.3">
      <c r="A349" s="747" t="s">
        <v>565</v>
      </c>
      <c r="B349" s="748" t="s">
        <v>566</v>
      </c>
      <c r="C349" s="749" t="s">
        <v>578</v>
      </c>
      <c r="D349" s="750" t="s">
        <v>579</v>
      </c>
      <c r="E349" s="751">
        <v>50113001</v>
      </c>
      <c r="F349" s="750" t="s">
        <v>589</v>
      </c>
      <c r="G349" s="749" t="s">
        <v>595</v>
      </c>
      <c r="H349" s="749">
        <v>844243</v>
      </c>
      <c r="I349" s="749">
        <v>112561</v>
      </c>
      <c r="J349" s="749" t="s">
        <v>1174</v>
      </c>
      <c r="K349" s="749" t="s">
        <v>1175</v>
      </c>
      <c r="L349" s="752">
        <v>52.479999999999983</v>
      </c>
      <c r="M349" s="752">
        <v>3</v>
      </c>
      <c r="N349" s="753">
        <v>157.43999999999994</v>
      </c>
    </row>
    <row r="350" spans="1:14" ht="14.4" customHeight="1" x14ac:dyDescent="0.3">
      <c r="A350" s="747" t="s">
        <v>565</v>
      </c>
      <c r="B350" s="748" t="s">
        <v>566</v>
      </c>
      <c r="C350" s="749" t="s">
        <v>578</v>
      </c>
      <c r="D350" s="750" t="s">
        <v>579</v>
      </c>
      <c r="E350" s="751">
        <v>50113001</v>
      </c>
      <c r="F350" s="750" t="s">
        <v>589</v>
      </c>
      <c r="G350" s="749" t="s">
        <v>590</v>
      </c>
      <c r="H350" s="749">
        <v>144357</v>
      </c>
      <c r="I350" s="749">
        <v>44357</v>
      </c>
      <c r="J350" s="749" t="s">
        <v>1176</v>
      </c>
      <c r="K350" s="749" t="s">
        <v>1177</v>
      </c>
      <c r="L350" s="752">
        <v>3231.3599999999992</v>
      </c>
      <c r="M350" s="752">
        <v>3</v>
      </c>
      <c r="N350" s="753">
        <v>9694.0799999999981</v>
      </c>
    </row>
    <row r="351" spans="1:14" ht="14.4" customHeight="1" x14ac:dyDescent="0.3">
      <c r="A351" s="747" t="s">
        <v>565</v>
      </c>
      <c r="B351" s="748" t="s">
        <v>566</v>
      </c>
      <c r="C351" s="749" t="s">
        <v>578</v>
      </c>
      <c r="D351" s="750" t="s">
        <v>579</v>
      </c>
      <c r="E351" s="751">
        <v>50113001</v>
      </c>
      <c r="F351" s="750" t="s">
        <v>589</v>
      </c>
      <c r="G351" s="749" t="s">
        <v>590</v>
      </c>
      <c r="H351" s="749">
        <v>127286</v>
      </c>
      <c r="I351" s="749">
        <v>27286</v>
      </c>
      <c r="J351" s="749" t="s">
        <v>1178</v>
      </c>
      <c r="K351" s="749" t="s">
        <v>1179</v>
      </c>
      <c r="L351" s="752">
        <v>868.07</v>
      </c>
      <c r="M351" s="752">
        <v>1</v>
      </c>
      <c r="N351" s="753">
        <v>868.07</v>
      </c>
    </row>
    <row r="352" spans="1:14" ht="14.4" customHeight="1" x14ac:dyDescent="0.3">
      <c r="A352" s="747" t="s">
        <v>565</v>
      </c>
      <c r="B352" s="748" t="s">
        <v>566</v>
      </c>
      <c r="C352" s="749" t="s">
        <v>578</v>
      </c>
      <c r="D352" s="750" t="s">
        <v>579</v>
      </c>
      <c r="E352" s="751">
        <v>50113001</v>
      </c>
      <c r="F352" s="750" t="s">
        <v>589</v>
      </c>
      <c r="G352" s="749" t="s">
        <v>590</v>
      </c>
      <c r="H352" s="749">
        <v>118304</v>
      </c>
      <c r="I352" s="749">
        <v>18304</v>
      </c>
      <c r="J352" s="749" t="s">
        <v>1180</v>
      </c>
      <c r="K352" s="749" t="s">
        <v>1181</v>
      </c>
      <c r="L352" s="752">
        <v>185.61</v>
      </c>
      <c r="M352" s="752">
        <v>20</v>
      </c>
      <c r="N352" s="753">
        <v>3712.2000000000003</v>
      </c>
    </row>
    <row r="353" spans="1:14" ht="14.4" customHeight="1" x14ac:dyDescent="0.3">
      <c r="A353" s="747" t="s">
        <v>565</v>
      </c>
      <c r="B353" s="748" t="s">
        <v>566</v>
      </c>
      <c r="C353" s="749" t="s">
        <v>578</v>
      </c>
      <c r="D353" s="750" t="s">
        <v>579</v>
      </c>
      <c r="E353" s="751">
        <v>50113001</v>
      </c>
      <c r="F353" s="750" t="s">
        <v>589</v>
      </c>
      <c r="G353" s="749" t="s">
        <v>590</v>
      </c>
      <c r="H353" s="749">
        <v>118305</v>
      </c>
      <c r="I353" s="749">
        <v>18305</v>
      </c>
      <c r="J353" s="749" t="s">
        <v>1180</v>
      </c>
      <c r="K353" s="749" t="s">
        <v>1182</v>
      </c>
      <c r="L353" s="752">
        <v>242</v>
      </c>
      <c r="M353" s="752">
        <v>4</v>
      </c>
      <c r="N353" s="753">
        <v>968</v>
      </c>
    </row>
    <row r="354" spans="1:14" ht="14.4" customHeight="1" x14ac:dyDescent="0.3">
      <c r="A354" s="747" t="s">
        <v>565</v>
      </c>
      <c r="B354" s="748" t="s">
        <v>566</v>
      </c>
      <c r="C354" s="749" t="s">
        <v>578</v>
      </c>
      <c r="D354" s="750" t="s">
        <v>579</v>
      </c>
      <c r="E354" s="751">
        <v>50113001</v>
      </c>
      <c r="F354" s="750" t="s">
        <v>589</v>
      </c>
      <c r="G354" s="749" t="s">
        <v>590</v>
      </c>
      <c r="H354" s="749">
        <v>114958</v>
      </c>
      <c r="I354" s="749">
        <v>14958</v>
      </c>
      <c r="J354" s="749" t="s">
        <v>1183</v>
      </c>
      <c r="K354" s="749" t="s">
        <v>1184</v>
      </c>
      <c r="L354" s="752">
        <v>32.879999999999981</v>
      </c>
      <c r="M354" s="752">
        <v>1</v>
      </c>
      <c r="N354" s="753">
        <v>32.879999999999981</v>
      </c>
    </row>
    <row r="355" spans="1:14" ht="14.4" customHeight="1" x14ac:dyDescent="0.3">
      <c r="A355" s="747" t="s">
        <v>565</v>
      </c>
      <c r="B355" s="748" t="s">
        <v>566</v>
      </c>
      <c r="C355" s="749" t="s">
        <v>578</v>
      </c>
      <c r="D355" s="750" t="s">
        <v>579</v>
      </c>
      <c r="E355" s="751">
        <v>50113001</v>
      </c>
      <c r="F355" s="750" t="s">
        <v>589</v>
      </c>
      <c r="G355" s="749" t="s">
        <v>590</v>
      </c>
      <c r="H355" s="749">
        <v>114937</v>
      </c>
      <c r="I355" s="749">
        <v>14937</v>
      </c>
      <c r="J355" s="749" t="s">
        <v>1185</v>
      </c>
      <c r="K355" s="749" t="s">
        <v>1186</v>
      </c>
      <c r="L355" s="752">
        <v>79.673333333333332</v>
      </c>
      <c r="M355" s="752">
        <v>9</v>
      </c>
      <c r="N355" s="753">
        <v>717.06</v>
      </c>
    </row>
    <row r="356" spans="1:14" ht="14.4" customHeight="1" x14ac:dyDescent="0.3">
      <c r="A356" s="747" t="s">
        <v>565</v>
      </c>
      <c r="B356" s="748" t="s">
        <v>566</v>
      </c>
      <c r="C356" s="749" t="s">
        <v>578</v>
      </c>
      <c r="D356" s="750" t="s">
        <v>579</v>
      </c>
      <c r="E356" s="751">
        <v>50113001</v>
      </c>
      <c r="F356" s="750" t="s">
        <v>589</v>
      </c>
      <c r="G356" s="749" t="s">
        <v>595</v>
      </c>
      <c r="H356" s="749">
        <v>990595</v>
      </c>
      <c r="I356" s="749">
        <v>145558</v>
      </c>
      <c r="J356" s="749" t="s">
        <v>1187</v>
      </c>
      <c r="K356" s="749" t="s">
        <v>683</v>
      </c>
      <c r="L356" s="752">
        <v>233.08999999999992</v>
      </c>
      <c r="M356" s="752">
        <v>1</v>
      </c>
      <c r="N356" s="753">
        <v>233.08999999999992</v>
      </c>
    </row>
    <row r="357" spans="1:14" ht="14.4" customHeight="1" x14ac:dyDescent="0.3">
      <c r="A357" s="747" t="s">
        <v>565</v>
      </c>
      <c r="B357" s="748" t="s">
        <v>566</v>
      </c>
      <c r="C357" s="749" t="s">
        <v>578</v>
      </c>
      <c r="D357" s="750" t="s">
        <v>579</v>
      </c>
      <c r="E357" s="751">
        <v>50113001</v>
      </c>
      <c r="F357" s="750" t="s">
        <v>589</v>
      </c>
      <c r="G357" s="749" t="s">
        <v>595</v>
      </c>
      <c r="H357" s="749">
        <v>145567</v>
      </c>
      <c r="I357" s="749">
        <v>145567</v>
      </c>
      <c r="J357" s="749" t="s">
        <v>1188</v>
      </c>
      <c r="K357" s="749" t="s">
        <v>603</v>
      </c>
      <c r="L357" s="752">
        <v>106.71000000000001</v>
      </c>
      <c r="M357" s="752">
        <v>4</v>
      </c>
      <c r="N357" s="753">
        <v>426.84000000000003</v>
      </c>
    </row>
    <row r="358" spans="1:14" ht="14.4" customHeight="1" x14ac:dyDescent="0.3">
      <c r="A358" s="747" t="s">
        <v>565</v>
      </c>
      <c r="B358" s="748" t="s">
        <v>566</v>
      </c>
      <c r="C358" s="749" t="s">
        <v>578</v>
      </c>
      <c r="D358" s="750" t="s">
        <v>579</v>
      </c>
      <c r="E358" s="751">
        <v>50113001</v>
      </c>
      <c r="F358" s="750" t="s">
        <v>589</v>
      </c>
      <c r="G358" s="749" t="s">
        <v>590</v>
      </c>
      <c r="H358" s="749">
        <v>192086</v>
      </c>
      <c r="I358" s="749">
        <v>92086</v>
      </c>
      <c r="J358" s="749" t="s">
        <v>1189</v>
      </c>
      <c r="K358" s="749" t="s">
        <v>1190</v>
      </c>
      <c r="L358" s="752">
        <v>136.20999999999998</v>
      </c>
      <c r="M358" s="752">
        <v>2</v>
      </c>
      <c r="N358" s="753">
        <v>272.41999999999996</v>
      </c>
    </row>
    <row r="359" spans="1:14" ht="14.4" customHeight="1" x14ac:dyDescent="0.3">
      <c r="A359" s="747" t="s">
        <v>565</v>
      </c>
      <c r="B359" s="748" t="s">
        <v>566</v>
      </c>
      <c r="C359" s="749" t="s">
        <v>578</v>
      </c>
      <c r="D359" s="750" t="s">
        <v>579</v>
      </c>
      <c r="E359" s="751">
        <v>50113001</v>
      </c>
      <c r="F359" s="750" t="s">
        <v>589</v>
      </c>
      <c r="G359" s="749" t="s">
        <v>595</v>
      </c>
      <c r="H359" s="749">
        <v>215904</v>
      </c>
      <c r="I359" s="749">
        <v>215904</v>
      </c>
      <c r="J359" s="749" t="s">
        <v>1191</v>
      </c>
      <c r="K359" s="749" t="s">
        <v>1192</v>
      </c>
      <c r="L359" s="752">
        <v>119.2</v>
      </c>
      <c r="M359" s="752">
        <v>1</v>
      </c>
      <c r="N359" s="753">
        <v>119.2</v>
      </c>
    </row>
    <row r="360" spans="1:14" ht="14.4" customHeight="1" x14ac:dyDescent="0.3">
      <c r="A360" s="747" t="s">
        <v>565</v>
      </c>
      <c r="B360" s="748" t="s">
        <v>566</v>
      </c>
      <c r="C360" s="749" t="s">
        <v>578</v>
      </c>
      <c r="D360" s="750" t="s">
        <v>579</v>
      </c>
      <c r="E360" s="751">
        <v>50113001</v>
      </c>
      <c r="F360" s="750" t="s">
        <v>589</v>
      </c>
      <c r="G360" s="749" t="s">
        <v>590</v>
      </c>
      <c r="H360" s="749">
        <v>100810</v>
      </c>
      <c r="I360" s="749">
        <v>810</v>
      </c>
      <c r="J360" s="749" t="s">
        <v>1193</v>
      </c>
      <c r="K360" s="749" t="s">
        <v>1194</v>
      </c>
      <c r="L360" s="752">
        <v>76.29000000000002</v>
      </c>
      <c r="M360" s="752">
        <v>1</v>
      </c>
      <c r="N360" s="753">
        <v>76.29000000000002</v>
      </c>
    </row>
    <row r="361" spans="1:14" ht="14.4" customHeight="1" x14ac:dyDescent="0.3">
      <c r="A361" s="747" t="s">
        <v>565</v>
      </c>
      <c r="B361" s="748" t="s">
        <v>566</v>
      </c>
      <c r="C361" s="749" t="s">
        <v>578</v>
      </c>
      <c r="D361" s="750" t="s">
        <v>579</v>
      </c>
      <c r="E361" s="751">
        <v>50113001</v>
      </c>
      <c r="F361" s="750" t="s">
        <v>589</v>
      </c>
      <c r="G361" s="749" t="s">
        <v>590</v>
      </c>
      <c r="H361" s="749">
        <v>192414</v>
      </c>
      <c r="I361" s="749">
        <v>92414</v>
      </c>
      <c r="J361" s="749" t="s">
        <v>1195</v>
      </c>
      <c r="K361" s="749" t="s">
        <v>1196</v>
      </c>
      <c r="L361" s="752">
        <v>63.209999999999994</v>
      </c>
      <c r="M361" s="752">
        <v>1</v>
      </c>
      <c r="N361" s="753">
        <v>63.209999999999994</v>
      </c>
    </row>
    <row r="362" spans="1:14" ht="14.4" customHeight="1" x14ac:dyDescent="0.3">
      <c r="A362" s="747" t="s">
        <v>565</v>
      </c>
      <c r="B362" s="748" t="s">
        <v>566</v>
      </c>
      <c r="C362" s="749" t="s">
        <v>578</v>
      </c>
      <c r="D362" s="750" t="s">
        <v>579</v>
      </c>
      <c r="E362" s="751">
        <v>50113001</v>
      </c>
      <c r="F362" s="750" t="s">
        <v>589</v>
      </c>
      <c r="G362" s="749" t="s">
        <v>595</v>
      </c>
      <c r="H362" s="749">
        <v>144166</v>
      </c>
      <c r="I362" s="749">
        <v>144166</v>
      </c>
      <c r="J362" s="749" t="s">
        <v>1197</v>
      </c>
      <c r="K362" s="749" t="s">
        <v>1198</v>
      </c>
      <c r="L362" s="752">
        <v>233.12999999999997</v>
      </c>
      <c r="M362" s="752">
        <v>1</v>
      </c>
      <c r="N362" s="753">
        <v>233.12999999999997</v>
      </c>
    </row>
    <row r="363" spans="1:14" ht="14.4" customHeight="1" x14ac:dyDescent="0.3">
      <c r="A363" s="747" t="s">
        <v>565</v>
      </c>
      <c r="B363" s="748" t="s">
        <v>566</v>
      </c>
      <c r="C363" s="749" t="s">
        <v>578</v>
      </c>
      <c r="D363" s="750" t="s">
        <v>579</v>
      </c>
      <c r="E363" s="751">
        <v>50113001</v>
      </c>
      <c r="F363" s="750" t="s">
        <v>589</v>
      </c>
      <c r="G363" s="749" t="s">
        <v>567</v>
      </c>
      <c r="H363" s="749">
        <v>45336</v>
      </c>
      <c r="I363" s="749">
        <v>45336</v>
      </c>
      <c r="J363" s="749" t="s">
        <v>1199</v>
      </c>
      <c r="K363" s="749" t="s">
        <v>1200</v>
      </c>
      <c r="L363" s="752">
        <v>17.349999999999998</v>
      </c>
      <c r="M363" s="752">
        <v>2</v>
      </c>
      <c r="N363" s="753">
        <v>34.699999999999996</v>
      </c>
    </row>
    <row r="364" spans="1:14" ht="14.4" customHeight="1" x14ac:dyDescent="0.3">
      <c r="A364" s="747" t="s">
        <v>565</v>
      </c>
      <c r="B364" s="748" t="s">
        <v>566</v>
      </c>
      <c r="C364" s="749" t="s">
        <v>578</v>
      </c>
      <c r="D364" s="750" t="s">
        <v>579</v>
      </c>
      <c r="E364" s="751">
        <v>50113001</v>
      </c>
      <c r="F364" s="750" t="s">
        <v>589</v>
      </c>
      <c r="G364" s="749" t="s">
        <v>595</v>
      </c>
      <c r="H364" s="749">
        <v>191922</v>
      </c>
      <c r="I364" s="749">
        <v>191922</v>
      </c>
      <c r="J364" s="749" t="s">
        <v>1201</v>
      </c>
      <c r="K364" s="749" t="s">
        <v>1202</v>
      </c>
      <c r="L364" s="752">
        <v>92.430000000000021</v>
      </c>
      <c r="M364" s="752">
        <v>1</v>
      </c>
      <c r="N364" s="753">
        <v>92.430000000000021</v>
      </c>
    </row>
    <row r="365" spans="1:14" ht="14.4" customHeight="1" x14ac:dyDescent="0.3">
      <c r="A365" s="747" t="s">
        <v>565</v>
      </c>
      <c r="B365" s="748" t="s">
        <v>566</v>
      </c>
      <c r="C365" s="749" t="s">
        <v>578</v>
      </c>
      <c r="D365" s="750" t="s">
        <v>579</v>
      </c>
      <c r="E365" s="751">
        <v>50113001</v>
      </c>
      <c r="F365" s="750" t="s">
        <v>589</v>
      </c>
      <c r="G365" s="749" t="s">
        <v>590</v>
      </c>
      <c r="H365" s="749">
        <v>208204</v>
      </c>
      <c r="I365" s="749">
        <v>208204</v>
      </c>
      <c r="J365" s="749" t="s">
        <v>1203</v>
      </c>
      <c r="K365" s="749" t="s">
        <v>1204</v>
      </c>
      <c r="L365" s="752">
        <v>48.97999999999999</v>
      </c>
      <c r="M365" s="752">
        <v>4</v>
      </c>
      <c r="N365" s="753">
        <v>195.91999999999996</v>
      </c>
    </row>
    <row r="366" spans="1:14" ht="14.4" customHeight="1" x14ac:dyDescent="0.3">
      <c r="A366" s="747" t="s">
        <v>565</v>
      </c>
      <c r="B366" s="748" t="s">
        <v>566</v>
      </c>
      <c r="C366" s="749" t="s">
        <v>578</v>
      </c>
      <c r="D366" s="750" t="s">
        <v>579</v>
      </c>
      <c r="E366" s="751">
        <v>50113001</v>
      </c>
      <c r="F366" s="750" t="s">
        <v>589</v>
      </c>
      <c r="G366" s="749" t="s">
        <v>590</v>
      </c>
      <c r="H366" s="749">
        <v>208203</v>
      </c>
      <c r="I366" s="749">
        <v>208203</v>
      </c>
      <c r="J366" s="749" t="s">
        <v>1203</v>
      </c>
      <c r="K366" s="749" t="s">
        <v>1205</v>
      </c>
      <c r="L366" s="752">
        <v>97.970000000000027</v>
      </c>
      <c r="M366" s="752">
        <v>1</v>
      </c>
      <c r="N366" s="753">
        <v>97.970000000000027</v>
      </c>
    </row>
    <row r="367" spans="1:14" ht="14.4" customHeight="1" x14ac:dyDescent="0.3">
      <c r="A367" s="747" t="s">
        <v>565</v>
      </c>
      <c r="B367" s="748" t="s">
        <v>566</v>
      </c>
      <c r="C367" s="749" t="s">
        <v>578</v>
      </c>
      <c r="D367" s="750" t="s">
        <v>579</v>
      </c>
      <c r="E367" s="751">
        <v>50113001</v>
      </c>
      <c r="F367" s="750" t="s">
        <v>589</v>
      </c>
      <c r="G367" s="749" t="s">
        <v>590</v>
      </c>
      <c r="H367" s="749">
        <v>119653</v>
      </c>
      <c r="I367" s="749">
        <v>119653</v>
      </c>
      <c r="J367" s="749" t="s">
        <v>1206</v>
      </c>
      <c r="K367" s="749" t="s">
        <v>1207</v>
      </c>
      <c r="L367" s="752">
        <v>155.85</v>
      </c>
      <c r="M367" s="752">
        <v>3</v>
      </c>
      <c r="N367" s="753">
        <v>467.54999999999995</v>
      </c>
    </row>
    <row r="368" spans="1:14" ht="14.4" customHeight="1" x14ac:dyDescent="0.3">
      <c r="A368" s="747" t="s">
        <v>565</v>
      </c>
      <c r="B368" s="748" t="s">
        <v>566</v>
      </c>
      <c r="C368" s="749" t="s">
        <v>578</v>
      </c>
      <c r="D368" s="750" t="s">
        <v>579</v>
      </c>
      <c r="E368" s="751">
        <v>50113001</v>
      </c>
      <c r="F368" s="750" t="s">
        <v>589</v>
      </c>
      <c r="G368" s="749" t="s">
        <v>590</v>
      </c>
      <c r="H368" s="749">
        <v>844145</v>
      </c>
      <c r="I368" s="749">
        <v>56350</v>
      </c>
      <c r="J368" s="749" t="s">
        <v>1208</v>
      </c>
      <c r="K368" s="749" t="s">
        <v>910</v>
      </c>
      <c r="L368" s="752">
        <v>33.881764705882361</v>
      </c>
      <c r="M368" s="752">
        <v>17</v>
      </c>
      <c r="N368" s="753">
        <v>575.99000000000012</v>
      </c>
    </row>
    <row r="369" spans="1:14" ht="14.4" customHeight="1" x14ac:dyDescent="0.3">
      <c r="A369" s="747" t="s">
        <v>565</v>
      </c>
      <c r="B369" s="748" t="s">
        <v>566</v>
      </c>
      <c r="C369" s="749" t="s">
        <v>578</v>
      </c>
      <c r="D369" s="750" t="s">
        <v>579</v>
      </c>
      <c r="E369" s="751">
        <v>50113001</v>
      </c>
      <c r="F369" s="750" t="s">
        <v>589</v>
      </c>
      <c r="G369" s="749" t="s">
        <v>590</v>
      </c>
      <c r="H369" s="749">
        <v>188850</v>
      </c>
      <c r="I369" s="749">
        <v>188850</v>
      </c>
      <c r="J369" s="749" t="s">
        <v>1209</v>
      </c>
      <c r="K369" s="749" t="s">
        <v>1210</v>
      </c>
      <c r="L369" s="752">
        <v>39.269999999999996</v>
      </c>
      <c r="M369" s="752">
        <v>2</v>
      </c>
      <c r="N369" s="753">
        <v>78.539999999999992</v>
      </c>
    </row>
    <row r="370" spans="1:14" ht="14.4" customHeight="1" x14ac:dyDescent="0.3">
      <c r="A370" s="747" t="s">
        <v>565</v>
      </c>
      <c r="B370" s="748" t="s">
        <v>566</v>
      </c>
      <c r="C370" s="749" t="s">
        <v>578</v>
      </c>
      <c r="D370" s="750" t="s">
        <v>579</v>
      </c>
      <c r="E370" s="751">
        <v>50113001</v>
      </c>
      <c r="F370" s="750" t="s">
        <v>589</v>
      </c>
      <c r="G370" s="749" t="s">
        <v>590</v>
      </c>
      <c r="H370" s="749">
        <v>188900</v>
      </c>
      <c r="I370" s="749">
        <v>88900</v>
      </c>
      <c r="J370" s="749" t="s">
        <v>1211</v>
      </c>
      <c r="K370" s="749" t="s">
        <v>1212</v>
      </c>
      <c r="L370" s="752">
        <v>81.03</v>
      </c>
      <c r="M370" s="752">
        <v>2</v>
      </c>
      <c r="N370" s="753">
        <v>162.06</v>
      </c>
    </row>
    <row r="371" spans="1:14" ht="14.4" customHeight="1" x14ac:dyDescent="0.3">
      <c r="A371" s="747" t="s">
        <v>565</v>
      </c>
      <c r="B371" s="748" t="s">
        <v>566</v>
      </c>
      <c r="C371" s="749" t="s">
        <v>578</v>
      </c>
      <c r="D371" s="750" t="s">
        <v>579</v>
      </c>
      <c r="E371" s="751">
        <v>50113001</v>
      </c>
      <c r="F371" s="750" t="s">
        <v>589</v>
      </c>
      <c r="G371" s="749" t="s">
        <v>590</v>
      </c>
      <c r="H371" s="749">
        <v>162243</v>
      </c>
      <c r="I371" s="749">
        <v>162243</v>
      </c>
      <c r="J371" s="749" t="s">
        <v>1213</v>
      </c>
      <c r="K371" s="749" t="s">
        <v>1214</v>
      </c>
      <c r="L371" s="752">
        <v>115.66500000000001</v>
      </c>
      <c r="M371" s="752">
        <v>4</v>
      </c>
      <c r="N371" s="753">
        <v>462.66</v>
      </c>
    </row>
    <row r="372" spans="1:14" ht="14.4" customHeight="1" x14ac:dyDescent="0.3">
      <c r="A372" s="747" t="s">
        <v>565</v>
      </c>
      <c r="B372" s="748" t="s">
        <v>566</v>
      </c>
      <c r="C372" s="749" t="s">
        <v>578</v>
      </c>
      <c r="D372" s="750" t="s">
        <v>579</v>
      </c>
      <c r="E372" s="751">
        <v>50113001</v>
      </c>
      <c r="F372" s="750" t="s">
        <v>589</v>
      </c>
      <c r="G372" s="749" t="s">
        <v>590</v>
      </c>
      <c r="H372" s="749">
        <v>225261</v>
      </c>
      <c r="I372" s="749">
        <v>225261</v>
      </c>
      <c r="J372" s="749" t="s">
        <v>1215</v>
      </c>
      <c r="K372" s="749" t="s">
        <v>1216</v>
      </c>
      <c r="L372" s="752">
        <v>57.929999999999993</v>
      </c>
      <c r="M372" s="752">
        <v>5</v>
      </c>
      <c r="N372" s="753">
        <v>289.64999999999998</v>
      </c>
    </row>
    <row r="373" spans="1:14" ht="14.4" customHeight="1" x14ac:dyDescent="0.3">
      <c r="A373" s="747" t="s">
        <v>565</v>
      </c>
      <c r="B373" s="748" t="s">
        <v>566</v>
      </c>
      <c r="C373" s="749" t="s">
        <v>578</v>
      </c>
      <c r="D373" s="750" t="s">
        <v>579</v>
      </c>
      <c r="E373" s="751">
        <v>50113001</v>
      </c>
      <c r="F373" s="750" t="s">
        <v>589</v>
      </c>
      <c r="G373" s="749" t="s">
        <v>595</v>
      </c>
      <c r="H373" s="749">
        <v>180087</v>
      </c>
      <c r="I373" s="749">
        <v>180087</v>
      </c>
      <c r="J373" s="749" t="s">
        <v>1217</v>
      </c>
      <c r="K373" s="749" t="s">
        <v>1218</v>
      </c>
      <c r="L373" s="752">
        <v>686.44</v>
      </c>
      <c r="M373" s="752">
        <v>1</v>
      </c>
      <c r="N373" s="753">
        <v>686.44</v>
      </c>
    </row>
    <row r="374" spans="1:14" ht="14.4" customHeight="1" x14ac:dyDescent="0.3">
      <c r="A374" s="747" t="s">
        <v>565</v>
      </c>
      <c r="B374" s="748" t="s">
        <v>566</v>
      </c>
      <c r="C374" s="749" t="s">
        <v>578</v>
      </c>
      <c r="D374" s="750" t="s">
        <v>579</v>
      </c>
      <c r="E374" s="751">
        <v>50113001</v>
      </c>
      <c r="F374" s="750" t="s">
        <v>589</v>
      </c>
      <c r="G374" s="749" t="s">
        <v>590</v>
      </c>
      <c r="H374" s="749">
        <v>210446</v>
      </c>
      <c r="I374" s="749">
        <v>210446</v>
      </c>
      <c r="J374" s="749" t="s">
        <v>1219</v>
      </c>
      <c r="K374" s="749" t="s">
        <v>1220</v>
      </c>
      <c r="L374" s="752">
        <v>1120.02</v>
      </c>
      <c r="M374" s="752">
        <v>1</v>
      </c>
      <c r="N374" s="753">
        <v>1120.02</v>
      </c>
    </row>
    <row r="375" spans="1:14" ht="14.4" customHeight="1" x14ac:dyDescent="0.3">
      <c r="A375" s="747" t="s">
        <v>565</v>
      </c>
      <c r="B375" s="748" t="s">
        <v>566</v>
      </c>
      <c r="C375" s="749" t="s">
        <v>578</v>
      </c>
      <c r="D375" s="750" t="s">
        <v>579</v>
      </c>
      <c r="E375" s="751">
        <v>50113001</v>
      </c>
      <c r="F375" s="750" t="s">
        <v>589</v>
      </c>
      <c r="G375" s="749" t="s">
        <v>590</v>
      </c>
      <c r="H375" s="749">
        <v>100610</v>
      </c>
      <c r="I375" s="749">
        <v>610</v>
      </c>
      <c r="J375" s="749" t="s">
        <v>1221</v>
      </c>
      <c r="K375" s="749" t="s">
        <v>1222</v>
      </c>
      <c r="L375" s="752">
        <v>72.500000000000028</v>
      </c>
      <c r="M375" s="752">
        <v>7</v>
      </c>
      <c r="N375" s="753">
        <v>507.50000000000023</v>
      </c>
    </row>
    <row r="376" spans="1:14" ht="14.4" customHeight="1" x14ac:dyDescent="0.3">
      <c r="A376" s="747" t="s">
        <v>565</v>
      </c>
      <c r="B376" s="748" t="s">
        <v>566</v>
      </c>
      <c r="C376" s="749" t="s">
        <v>578</v>
      </c>
      <c r="D376" s="750" t="s">
        <v>579</v>
      </c>
      <c r="E376" s="751">
        <v>50113001</v>
      </c>
      <c r="F376" s="750" t="s">
        <v>589</v>
      </c>
      <c r="G376" s="749" t="s">
        <v>590</v>
      </c>
      <c r="H376" s="749">
        <v>153940</v>
      </c>
      <c r="I376" s="749">
        <v>53940</v>
      </c>
      <c r="J376" s="749" t="s">
        <v>1223</v>
      </c>
      <c r="K376" s="749" t="s">
        <v>1224</v>
      </c>
      <c r="L376" s="752">
        <v>65.099999999999994</v>
      </c>
      <c r="M376" s="752">
        <v>5</v>
      </c>
      <c r="N376" s="753">
        <v>325.5</v>
      </c>
    </row>
    <row r="377" spans="1:14" ht="14.4" customHeight="1" x14ac:dyDescent="0.3">
      <c r="A377" s="747" t="s">
        <v>565</v>
      </c>
      <c r="B377" s="748" t="s">
        <v>566</v>
      </c>
      <c r="C377" s="749" t="s">
        <v>578</v>
      </c>
      <c r="D377" s="750" t="s">
        <v>579</v>
      </c>
      <c r="E377" s="751">
        <v>50113001</v>
      </c>
      <c r="F377" s="750" t="s">
        <v>589</v>
      </c>
      <c r="G377" s="749" t="s">
        <v>590</v>
      </c>
      <c r="H377" s="749">
        <v>138530</v>
      </c>
      <c r="I377" s="749">
        <v>138530</v>
      </c>
      <c r="J377" s="749" t="s">
        <v>1225</v>
      </c>
      <c r="K377" s="749" t="s">
        <v>1226</v>
      </c>
      <c r="L377" s="752">
        <v>693.4</v>
      </c>
      <c r="M377" s="752">
        <v>1</v>
      </c>
      <c r="N377" s="753">
        <v>693.4</v>
      </c>
    </row>
    <row r="378" spans="1:14" ht="14.4" customHeight="1" x14ac:dyDescent="0.3">
      <c r="A378" s="747" t="s">
        <v>565</v>
      </c>
      <c r="B378" s="748" t="s">
        <v>566</v>
      </c>
      <c r="C378" s="749" t="s">
        <v>578</v>
      </c>
      <c r="D378" s="750" t="s">
        <v>579</v>
      </c>
      <c r="E378" s="751">
        <v>50113001</v>
      </c>
      <c r="F378" s="750" t="s">
        <v>589</v>
      </c>
      <c r="G378" s="749" t="s">
        <v>590</v>
      </c>
      <c r="H378" s="749">
        <v>138541</v>
      </c>
      <c r="I378" s="749">
        <v>138541</v>
      </c>
      <c r="J378" s="749" t="s">
        <v>1227</v>
      </c>
      <c r="K378" s="749" t="s">
        <v>1228</v>
      </c>
      <c r="L378" s="752">
        <v>1220.74</v>
      </c>
      <c r="M378" s="752">
        <v>1</v>
      </c>
      <c r="N378" s="753">
        <v>1220.74</v>
      </c>
    </row>
    <row r="379" spans="1:14" ht="14.4" customHeight="1" x14ac:dyDescent="0.3">
      <c r="A379" s="747" t="s">
        <v>565</v>
      </c>
      <c r="B379" s="748" t="s">
        <v>566</v>
      </c>
      <c r="C379" s="749" t="s">
        <v>578</v>
      </c>
      <c r="D379" s="750" t="s">
        <v>579</v>
      </c>
      <c r="E379" s="751">
        <v>50113001</v>
      </c>
      <c r="F379" s="750" t="s">
        <v>589</v>
      </c>
      <c r="G379" s="749" t="s">
        <v>590</v>
      </c>
      <c r="H379" s="749">
        <v>184360</v>
      </c>
      <c r="I379" s="749">
        <v>84360</v>
      </c>
      <c r="J379" s="749" t="s">
        <v>1229</v>
      </c>
      <c r="K379" s="749" t="s">
        <v>1230</v>
      </c>
      <c r="L379" s="752">
        <v>149.68375000000003</v>
      </c>
      <c r="M379" s="752">
        <v>8</v>
      </c>
      <c r="N379" s="753">
        <v>1197.4700000000003</v>
      </c>
    </row>
    <row r="380" spans="1:14" ht="14.4" customHeight="1" x14ac:dyDescent="0.3">
      <c r="A380" s="747" t="s">
        <v>565</v>
      </c>
      <c r="B380" s="748" t="s">
        <v>566</v>
      </c>
      <c r="C380" s="749" t="s">
        <v>578</v>
      </c>
      <c r="D380" s="750" t="s">
        <v>579</v>
      </c>
      <c r="E380" s="751">
        <v>50113001</v>
      </c>
      <c r="F380" s="750" t="s">
        <v>589</v>
      </c>
      <c r="G380" s="749" t="s">
        <v>590</v>
      </c>
      <c r="H380" s="749">
        <v>990345</v>
      </c>
      <c r="I380" s="749">
        <v>0</v>
      </c>
      <c r="J380" s="749" t="s">
        <v>1231</v>
      </c>
      <c r="K380" s="749" t="s">
        <v>567</v>
      </c>
      <c r="L380" s="752">
        <v>69.457499999999996</v>
      </c>
      <c r="M380" s="752">
        <v>4</v>
      </c>
      <c r="N380" s="753">
        <v>277.83</v>
      </c>
    </row>
    <row r="381" spans="1:14" ht="14.4" customHeight="1" x14ac:dyDescent="0.3">
      <c r="A381" s="747" t="s">
        <v>565</v>
      </c>
      <c r="B381" s="748" t="s">
        <v>566</v>
      </c>
      <c r="C381" s="749" t="s">
        <v>578</v>
      </c>
      <c r="D381" s="750" t="s">
        <v>579</v>
      </c>
      <c r="E381" s="751">
        <v>50113001</v>
      </c>
      <c r="F381" s="750" t="s">
        <v>589</v>
      </c>
      <c r="G381" s="749" t="s">
        <v>590</v>
      </c>
      <c r="H381" s="749">
        <v>155391</v>
      </c>
      <c r="I381" s="749">
        <v>55391</v>
      </c>
      <c r="J381" s="749" t="s">
        <v>1232</v>
      </c>
      <c r="K381" s="749" t="s">
        <v>1233</v>
      </c>
      <c r="L381" s="752">
        <v>592.87</v>
      </c>
      <c r="M381" s="752">
        <v>1</v>
      </c>
      <c r="N381" s="753">
        <v>592.87</v>
      </c>
    </row>
    <row r="382" spans="1:14" ht="14.4" customHeight="1" x14ac:dyDescent="0.3">
      <c r="A382" s="747" t="s">
        <v>565</v>
      </c>
      <c r="B382" s="748" t="s">
        <v>566</v>
      </c>
      <c r="C382" s="749" t="s">
        <v>578</v>
      </c>
      <c r="D382" s="750" t="s">
        <v>579</v>
      </c>
      <c r="E382" s="751">
        <v>50113001</v>
      </c>
      <c r="F382" s="750" t="s">
        <v>589</v>
      </c>
      <c r="G382" s="749" t="s">
        <v>590</v>
      </c>
      <c r="H382" s="749">
        <v>214745</v>
      </c>
      <c r="I382" s="749">
        <v>214745</v>
      </c>
      <c r="J382" s="749" t="s">
        <v>1234</v>
      </c>
      <c r="K382" s="749" t="s">
        <v>1235</v>
      </c>
      <c r="L382" s="752">
        <v>1199.6500000000003</v>
      </c>
      <c r="M382" s="752">
        <v>1</v>
      </c>
      <c r="N382" s="753">
        <v>1199.6500000000003</v>
      </c>
    </row>
    <row r="383" spans="1:14" ht="14.4" customHeight="1" x14ac:dyDescent="0.3">
      <c r="A383" s="747" t="s">
        <v>565</v>
      </c>
      <c r="B383" s="748" t="s">
        <v>566</v>
      </c>
      <c r="C383" s="749" t="s">
        <v>578</v>
      </c>
      <c r="D383" s="750" t="s">
        <v>579</v>
      </c>
      <c r="E383" s="751">
        <v>50113001</v>
      </c>
      <c r="F383" s="750" t="s">
        <v>589</v>
      </c>
      <c r="G383" s="749" t="s">
        <v>590</v>
      </c>
      <c r="H383" s="749">
        <v>848632</v>
      </c>
      <c r="I383" s="749">
        <v>125315</v>
      </c>
      <c r="J383" s="749" t="s">
        <v>1236</v>
      </c>
      <c r="K383" s="749" t="s">
        <v>1237</v>
      </c>
      <c r="L383" s="752">
        <v>58.199999999999996</v>
      </c>
      <c r="M383" s="752">
        <v>3</v>
      </c>
      <c r="N383" s="753">
        <v>174.6</v>
      </c>
    </row>
    <row r="384" spans="1:14" ht="14.4" customHeight="1" x14ac:dyDescent="0.3">
      <c r="A384" s="747" t="s">
        <v>565</v>
      </c>
      <c r="B384" s="748" t="s">
        <v>566</v>
      </c>
      <c r="C384" s="749" t="s">
        <v>578</v>
      </c>
      <c r="D384" s="750" t="s">
        <v>579</v>
      </c>
      <c r="E384" s="751">
        <v>50113001</v>
      </c>
      <c r="F384" s="750" t="s">
        <v>589</v>
      </c>
      <c r="G384" s="749" t="s">
        <v>590</v>
      </c>
      <c r="H384" s="749">
        <v>148578</v>
      </c>
      <c r="I384" s="749">
        <v>48578</v>
      </c>
      <c r="J384" s="749" t="s">
        <v>1236</v>
      </c>
      <c r="K384" s="749" t="s">
        <v>1238</v>
      </c>
      <c r="L384" s="752">
        <v>54.98</v>
      </c>
      <c r="M384" s="752">
        <v>18</v>
      </c>
      <c r="N384" s="753">
        <v>989.64</v>
      </c>
    </row>
    <row r="385" spans="1:14" ht="14.4" customHeight="1" x14ac:dyDescent="0.3">
      <c r="A385" s="747" t="s">
        <v>565</v>
      </c>
      <c r="B385" s="748" t="s">
        <v>566</v>
      </c>
      <c r="C385" s="749" t="s">
        <v>578</v>
      </c>
      <c r="D385" s="750" t="s">
        <v>579</v>
      </c>
      <c r="E385" s="751">
        <v>50113001</v>
      </c>
      <c r="F385" s="750" t="s">
        <v>589</v>
      </c>
      <c r="G385" s="749" t="s">
        <v>590</v>
      </c>
      <c r="H385" s="749">
        <v>162305</v>
      </c>
      <c r="I385" s="749">
        <v>162305</v>
      </c>
      <c r="J385" s="749" t="s">
        <v>1239</v>
      </c>
      <c r="K385" s="749" t="s">
        <v>1240</v>
      </c>
      <c r="L385" s="752">
        <v>178.66</v>
      </c>
      <c r="M385" s="752">
        <v>1</v>
      </c>
      <c r="N385" s="753">
        <v>178.66</v>
      </c>
    </row>
    <row r="386" spans="1:14" ht="14.4" customHeight="1" x14ac:dyDescent="0.3">
      <c r="A386" s="747" t="s">
        <v>565</v>
      </c>
      <c r="B386" s="748" t="s">
        <v>566</v>
      </c>
      <c r="C386" s="749" t="s">
        <v>578</v>
      </c>
      <c r="D386" s="750" t="s">
        <v>579</v>
      </c>
      <c r="E386" s="751">
        <v>50113001</v>
      </c>
      <c r="F386" s="750" t="s">
        <v>589</v>
      </c>
      <c r="G386" s="749" t="s">
        <v>590</v>
      </c>
      <c r="H386" s="749">
        <v>153346</v>
      </c>
      <c r="I386" s="749">
        <v>153346</v>
      </c>
      <c r="J386" s="749" t="s">
        <v>1241</v>
      </c>
      <c r="K386" s="749" t="s">
        <v>1242</v>
      </c>
      <c r="L386" s="752">
        <v>2803.9</v>
      </c>
      <c r="M386" s="752">
        <v>1</v>
      </c>
      <c r="N386" s="753">
        <v>2803.9</v>
      </c>
    </row>
    <row r="387" spans="1:14" ht="14.4" customHeight="1" x14ac:dyDescent="0.3">
      <c r="A387" s="747" t="s">
        <v>565</v>
      </c>
      <c r="B387" s="748" t="s">
        <v>566</v>
      </c>
      <c r="C387" s="749" t="s">
        <v>578</v>
      </c>
      <c r="D387" s="750" t="s">
        <v>579</v>
      </c>
      <c r="E387" s="751">
        <v>50113001</v>
      </c>
      <c r="F387" s="750" t="s">
        <v>589</v>
      </c>
      <c r="G387" s="749" t="s">
        <v>590</v>
      </c>
      <c r="H387" s="749">
        <v>115845</v>
      </c>
      <c r="I387" s="749">
        <v>15845</v>
      </c>
      <c r="J387" s="749" t="s">
        <v>1243</v>
      </c>
      <c r="K387" s="749" t="s">
        <v>1244</v>
      </c>
      <c r="L387" s="752">
        <v>332.31000000000006</v>
      </c>
      <c r="M387" s="752">
        <v>2</v>
      </c>
      <c r="N387" s="753">
        <v>664.62000000000012</v>
      </c>
    </row>
    <row r="388" spans="1:14" ht="14.4" customHeight="1" x14ac:dyDescent="0.3">
      <c r="A388" s="747" t="s">
        <v>565</v>
      </c>
      <c r="B388" s="748" t="s">
        <v>566</v>
      </c>
      <c r="C388" s="749" t="s">
        <v>578</v>
      </c>
      <c r="D388" s="750" t="s">
        <v>579</v>
      </c>
      <c r="E388" s="751">
        <v>50113001</v>
      </c>
      <c r="F388" s="750" t="s">
        <v>589</v>
      </c>
      <c r="G388" s="749" t="s">
        <v>590</v>
      </c>
      <c r="H388" s="749">
        <v>210402</v>
      </c>
      <c r="I388" s="749">
        <v>210402</v>
      </c>
      <c r="J388" s="749" t="s">
        <v>1245</v>
      </c>
      <c r="K388" s="749" t="s">
        <v>1246</v>
      </c>
      <c r="L388" s="752">
        <v>933.99000000000012</v>
      </c>
      <c r="M388" s="752">
        <v>2</v>
      </c>
      <c r="N388" s="753">
        <v>1867.9800000000002</v>
      </c>
    </row>
    <row r="389" spans="1:14" ht="14.4" customHeight="1" x14ac:dyDescent="0.3">
      <c r="A389" s="747" t="s">
        <v>565</v>
      </c>
      <c r="B389" s="748" t="s">
        <v>566</v>
      </c>
      <c r="C389" s="749" t="s">
        <v>578</v>
      </c>
      <c r="D389" s="750" t="s">
        <v>579</v>
      </c>
      <c r="E389" s="751">
        <v>50113001</v>
      </c>
      <c r="F389" s="750" t="s">
        <v>589</v>
      </c>
      <c r="G389" s="749" t="s">
        <v>590</v>
      </c>
      <c r="H389" s="749">
        <v>128786</v>
      </c>
      <c r="I389" s="749">
        <v>28786</v>
      </c>
      <c r="J389" s="749" t="s">
        <v>1247</v>
      </c>
      <c r="K389" s="749" t="s">
        <v>1248</v>
      </c>
      <c r="L389" s="752">
        <v>239.71999999999994</v>
      </c>
      <c r="M389" s="752">
        <v>2</v>
      </c>
      <c r="N389" s="753">
        <v>479.43999999999988</v>
      </c>
    </row>
    <row r="390" spans="1:14" ht="14.4" customHeight="1" x14ac:dyDescent="0.3">
      <c r="A390" s="747" t="s">
        <v>565</v>
      </c>
      <c r="B390" s="748" t="s">
        <v>566</v>
      </c>
      <c r="C390" s="749" t="s">
        <v>578</v>
      </c>
      <c r="D390" s="750" t="s">
        <v>579</v>
      </c>
      <c r="E390" s="751">
        <v>50113001</v>
      </c>
      <c r="F390" s="750" t="s">
        <v>589</v>
      </c>
      <c r="G390" s="749" t="s">
        <v>590</v>
      </c>
      <c r="H390" s="749">
        <v>168447</v>
      </c>
      <c r="I390" s="749">
        <v>168447</v>
      </c>
      <c r="J390" s="749" t="s">
        <v>1249</v>
      </c>
      <c r="K390" s="749" t="s">
        <v>687</v>
      </c>
      <c r="L390" s="752">
        <v>748.35000000000014</v>
      </c>
      <c r="M390" s="752">
        <v>7</v>
      </c>
      <c r="N390" s="753">
        <v>5238.4500000000007</v>
      </c>
    </row>
    <row r="391" spans="1:14" ht="14.4" customHeight="1" x14ac:dyDescent="0.3">
      <c r="A391" s="747" t="s">
        <v>565</v>
      </c>
      <c r="B391" s="748" t="s">
        <v>566</v>
      </c>
      <c r="C391" s="749" t="s">
        <v>578</v>
      </c>
      <c r="D391" s="750" t="s">
        <v>579</v>
      </c>
      <c r="E391" s="751">
        <v>50113001</v>
      </c>
      <c r="F391" s="750" t="s">
        <v>589</v>
      </c>
      <c r="G391" s="749" t="s">
        <v>590</v>
      </c>
      <c r="H391" s="749">
        <v>132090</v>
      </c>
      <c r="I391" s="749">
        <v>32090</v>
      </c>
      <c r="J391" s="749" t="s">
        <v>1250</v>
      </c>
      <c r="K391" s="749" t="s">
        <v>1251</v>
      </c>
      <c r="L391" s="752">
        <v>27.419999999999995</v>
      </c>
      <c r="M391" s="752">
        <v>10</v>
      </c>
      <c r="N391" s="753">
        <v>274.19999999999993</v>
      </c>
    </row>
    <row r="392" spans="1:14" ht="14.4" customHeight="1" x14ac:dyDescent="0.3">
      <c r="A392" s="747" t="s">
        <v>565</v>
      </c>
      <c r="B392" s="748" t="s">
        <v>566</v>
      </c>
      <c r="C392" s="749" t="s">
        <v>578</v>
      </c>
      <c r="D392" s="750" t="s">
        <v>579</v>
      </c>
      <c r="E392" s="751">
        <v>50113001</v>
      </c>
      <c r="F392" s="750" t="s">
        <v>589</v>
      </c>
      <c r="G392" s="749" t="s">
        <v>590</v>
      </c>
      <c r="H392" s="749">
        <v>230435</v>
      </c>
      <c r="I392" s="749">
        <v>230435</v>
      </c>
      <c r="J392" s="749" t="s">
        <v>1252</v>
      </c>
      <c r="K392" s="749" t="s">
        <v>1253</v>
      </c>
      <c r="L392" s="752">
        <v>85.183333333333323</v>
      </c>
      <c r="M392" s="752">
        <v>6</v>
      </c>
      <c r="N392" s="753">
        <v>511.09999999999997</v>
      </c>
    </row>
    <row r="393" spans="1:14" ht="14.4" customHeight="1" x14ac:dyDescent="0.3">
      <c r="A393" s="747" t="s">
        <v>565</v>
      </c>
      <c r="B393" s="748" t="s">
        <v>566</v>
      </c>
      <c r="C393" s="749" t="s">
        <v>578</v>
      </c>
      <c r="D393" s="750" t="s">
        <v>579</v>
      </c>
      <c r="E393" s="751">
        <v>50113001</v>
      </c>
      <c r="F393" s="750" t="s">
        <v>589</v>
      </c>
      <c r="G393" s="749" t="s">
        <v>590</v>
      </c>
      <c r="H393" s="749">
        <v>159673</v>
      </c>
      <c r="I393" s="749">
        <v>59673</v>
      </c>
      <c r="J393" s="749" t="s">
        <v>1254</v>
      </c>
      <c r="K393" s="749" t="s">
        <v>1255</v>
      </c>
      <c r="L393" s="752">
        <v>71.450000000000017</v>
      </c>
      <c r="M393" s="752">
        <v>1</v>
      </c>
      <c r="N393" s="753">
        <v>71.450000000000017</v>
      </c>
    </row>
    <row r="394" spans="1:14" ht="14.4" customHeight="1" x14ac:dyDescent="0.3">
      <c r="A394" s="747" t="s">
        <v>565</v>
      </c>
      <c r="B394" s="748" t="s">
        <v>566</v>
      </c>
      <c r="C394" s="749" t="s">
        <v>578</v>
      </c>
      <c r="D394" s="750" t="s">
        <v>579</v>
      </c>
      <c r="E394" s="751">
        <v>50113001</v>
      </c>
      <c r="F394" s="750" t="s">
        <v>589</v>
      </c>
      <c r="G394" s="749" t="s">
        <v>590</v>
      </c>
      <c r="H394" s="749">
        <v>159672</v>
      </c>
      <c r="I394" s="749">
        <v>59672</v>
      </c>
      <c r="J394" s="749" t="s">
        <v>1254</v>
      </c>
      <c r="K394" s="749" t="s">
        <v>1256</v>
      </c>
      <c r="L394" s="752">
        <v>47.069999999999993</v>
      </c>
      <c r="M394" s="752">
        <v>1</v>
      </c>
      <c r="N394" s="753">
        <v>47.069999999999993</v>
      </c>
    </row>
    <row r="395" spans="1:14" ht="14.4" customHeight="1" x14ac:dyDescent="0.3">
      <c r="A395" s="747" t="s">
        <v>565</v>
      </c>
      <c r="B395" s="748" t="s">
        <v>566</v>
      </c>
      <c r="C395" s="749" t="s">
        <v>578</v>
      </c>
      <c r="D395" s="750" t="s">
        <v>579</v>
      </c>
      <c r="E395" s="751">
        <v>50113001</v>
      </c>
      <c r="F395" s="750" t="s">
        <v>589</v>
      </c>
      <c r="G395" s="749" t="s">
        <v>590</v>
      </c>
      <c r="H395" s="749">
        <v>230441</v>
      </c>
      <c r="I395" s="749">
        <v>230441</v>
      </c>
      <c r="J395" s="749" t="s">
        <v>1257</v>
      </c>
      <c r="K395" s="749" t="s">
        <v>1258</v>
      </c>
      <c r="L395" s="752">
        <v>60.32</v>
      </c>
      <c r="M395" s="752">
        <v>2</v>
      </c>
      <c r="N395" s="753">
        <v>120.64</v>
      </c>
    </row>
    <row r="396" spans="1:14" ht="14.4" customHeight="1" x14ac:dyDescent="0.3">
      <c r="A396" s="747" t="s">
        <v>565</v>
      </c>
      <c r="B396" s="748" t="s">
        <v>566</v>
      </c>
      <c r="C396" s="749" t="s">
        <v>578</v>
      </c>
      <c r="D396" s="750" t="s">
        <v>579</v>
      </c>
      <c r="E396" s="751">
        <v>50113001</v>
      </c>
      <c r="F396" s="750" t="s">
        <v>589</v>
      </c>
      <c r="G396" s="749" t="s">
        <v>590</v>
      </c>
      <c r="H396" s="749">
        <v>150118</v>
      </c>
      <c r="I396" s="749">
        <v>50118</v>
      </c>
      <c r="J396" s="749" t="s">
        <v>1259</v>
      </c>
      <c r="K396" s="749" t="s">
        <v>1260</v>
      </c>
      <c r="L396" s="752">
        <v>98.449999999999989</v>
      </c>
      <c r="M396" s="752">
        <v>3</v>
      </c>
      <c r="N396" s="753">
        <v>295.34999999999997</v>
      </c>
    </row>
    <row r="397" spans="1:14" ht="14.4" customHeight="1" x14ac:dyDescent="0.3">
      <c r="A397" s="747" t="s">
        <v>565</v>
      </c>
      <c r="B397" s="748" t="s">
        <v>566</v>
      </c>
      <c r="C397" s="749" t="s">
        <v>578</v>
      </c>
      <c r="D397" s="750" t="s">
        <v>579</v>
      </c>
      <c r="E397" s="751">
        <v>50113001</v>
      </c>
      <c r="F397" s="750" t="s">
        <v>589</v>
      </c>
      <c r="G397" s="749" t="s">
        <v>595</v>
      </c>
      <c r="H397" s="749">
        <v>190975</v>
      </c>
      <c r="I397" s="749">
        <v>190975</v>
      </c>
      <c r="J397" s="749" t="s">
        <v>1261</v>
      </c>
      <c r="K397" s="749" t="s">
        <v>710</v>
      </c>
      <c r="L397" s="752">
        <v>640.02</v>
      </c>
      <c r="M397" s="752">
        <v>1</v>
      </c>
      <c r="N397" s="753">
        <v>640.02</v>
      </c>
    </row>
    <row r="398" spans="1:14" ht="14.4" customHeight="1" x14ac:dyDescent="0.3">
      <c r="A398" s="747" t="s">
        <v>565</v>
      </c>
      <c r="B398" s="748" t="s">
        <v>566</v>
      </c>
      <c r="C398" s="749" t="s">
        <v>578</v>
      </c>
      <c r="D398" s="750" t="s">
        <v>579</v>
      </c>
      <c r="E398" s="751">
        <v>50113001</v>
      </c>
      <c r="F398" s="750" t="s">
        <v>589</v>
      </c>
      <c r="G398" s="749" t="s">
        <v>595</v>
      </c>
      <c r="H398" s="749">
        <v>56972</v>
      </c>
      <c r="I398" s="749">
        <v>56972</v>
      </c>
      <c r="J398" s="749" t="s">
        <v>1262</v>
      </c>
      <c r="K398" s="749" t="s">
        <v>1263</v>
      </c>
      <c r="L398" s="752">
        <v>14.770000000000001</v>
      </c>
      <c r="M398" s="752">
        <v>13</v>
      </c>
      <c r="N398" s="753">
        <v>192.01000000000002</v>
      </c>
    </row>
    <row r="399" spans="1:14" ht="14.4" customHeight="1" x14ac:dyDescent="0.3">
      <c r="A399" s="747" t="s">
        <v>565</v>
      </c>
      <c r="B399" s="748" t="s">
        <v>566</v>
      </c>
      <c r="C399" s="749" t="s">
        <v>578</v>
      </c>
      <c r="D399" s="750" t="s">
        <v>579</v>
      </c>
      <c r="E399" s="751">
        <v>50113001</v>
      </c>
      <c r="F399" s="750" t="s">
        <v>589</v>
      </c>
      <c r="G399" s="749" t="s">
        <v>595</v>
      </c>
      <c r="H399" s="749">
        <v>115864</v>
      </c>
      <c r="I399" s="749">
        <v>15864</v>
      </c>
      <c r="J399" s="749" t="s">
        <v>1264</v>
      </c>
      <c r="K399" s="749" t="s">
        <v>606</v>
      </c>
      <c r="L399" s="752">
        <v>60.370000000000012</v>
      </c>
      <c r="M399" s="752">
        <v>3</v>
      </c>
      <c r="N399" s="753">
        <v>181.11000000000004</v>
      </c>
    </row>
    <row r="400" spans="1:14" ht="14.4" customHeight="1" x14ac:dyDescent="0.3">
      <c r="A400" s="747" t="s">
        <v>565</v>
      </c>
      <c r="B400" s="748" t="s">
        <v>566</v>
      </c>
      <c r="C400" s="749" t="s">
        <v>578</v>
      </c>
      <c r="D400" s="750" t="s">
        <v>579</v>
      </c>
      <c r="E400" s="751">
        <v>50113001</v>
      </c>
      <c r="F400" s="750" t="s">
        <v>589</v>
      </c>
      <c r="G400" s="749" t="s">
        <v>595</v>
      </c>
      <c r="H400" s="749">
        <v>56976</v>
      </c>
      <c r="I400" s="749">
        <v>56976</v>
      </c>
      <c r="J400" s="749" t="s">
        <v>1265</v>
      </c>
      <c r="K400" s="749" t="s">
        <v>1266</v>
      </c>
      <c r="L400" s="752">
        <v>11.84</v>
      </c>
      <c r="M400" s="752">
        <v>8</v>
      </c>
      <c r="N400" s="753">
        <v>94.72</v>
      </c>
    </row>
    <row r="401" spans="1:14" ht="14.4" customHeight="1" x14ac:dyDescent="0.3">
      <c r="A401" s="747" t="s">
        <v>565</v>
      </c>
      <c r="B401" s="748" t="s">
        <v>566</v>
      </c>
      <c r="C401" s="749" t="s">
        <v>578</v>
      </c>
      <c r="D401" s="750" t="s">
        <v>579</v>
      </c>
      <c r="E401" s="751">
        <v>50113001</v>
      </c>
      <c r="F401" s="750" t="s">
        <v>589</v>
      </c>
      <c r="G401" s="749" t="s">
        <v>595</v>
      </c>
      <c r="H401" s="749">
        <v>156981</v>
      </c>
      <c r="I401" s="749">
        <v>56981</v>
      </c>
      <c r="J401" s="749" t="s">
        <v>1267</v>
      </c>
      <c r="K401" s="749" t="s">
        <v>1268</v>
      </c>
      <c r="L401" s="752">
        <v>30.179999999999996</v>
      </c>
      <c r="M401" s="752">
        <v>3</v>
      </c>
      <c r="N401" s="753">
        <v>90.539999999999992</v>
      </c>
    </row>
    <row r="402" spans="1:14" ht="14.4" customHeight="1" x14ac:dyDescent="0.3">
      <c r="A402" s="747" t="s">
        <v>565</v>
      </c>
      <c r="B402" s="748" t="s">
        <v>566</v>
      </c>
      <c r="C402" s="749" t="s">
        <v>578</v>
      </c>
      <c r="D402" s="750" t="s">
        <v>579</v>
      </c>
      <c r="E402" s="751">
        <v>50113001</v>
      </c>
      <c r="F402" s="750" t="s">
        <v>589</v>
      </c>
      <c r="G402" s="749" t="s">
        <v>595</v>
      </c>
      <c r="H402" s="749">
        <v>56983</v>
      </c>
      <c r="I402" s="749">
        <v>56983</v>
      </c>
      <c r="J402" s="749" t="s">
        <v>1269</v>
      </c>
      <c r="K402" s="749" t="s">
        <v>1270</v>
      </c>
      <c r="L402" s="752">
        <v>100.59999999999998</v>
      </c>
      <c r="M402" s="752">
        <v>3</v>
      </c>
      <c r="N402" s="753">
        <v>301.79999999999995</v>
      </c>
    </row>
    <row r="403" spans="1:14" ht="14.4" customHeight="1" x14ac:dyDescent="0.3">
      <c r="A403" s="747" t="s">
        <v>565</v>
      </c>
      <c r="B403" s="748" t="s">
        <v>566</v>
      </c>
      <c r="C403" s="749" t="s">
        <v>578</v>
      </c>
      <c r="D403" s="750" t="s">
        <v>579</v>
      </c>
      <c r="E403" s="751">
        <v>50113001</v>
      </c>
      <c r="F403" s="750" t="s">
        <v>589</v>
      </c>
      <c r="G403" s="749" t="s">
        <v>590</v>
      </c>
      <c r="H403" s="749">
        <v>146444</v>
      </c>
      <c r="I403" s="749">
        <v>46444</v>
      </c>
      <c r="J403" s="749" t="s">
        <v>1271</v>
      </c>
      <c r="K403" s="749" t="s">
        <v>1272</v>
      </c>
      <c r="L403" s="752">
        <v>349.87000000000018</v>
      </c>
      <c r="M403" s="752">
        <v>1</v>
      </c>
      <c r="N403" s="753">
        <v>349.87000000000018</v>
      </c>
    </row>
    <row r="404" spans="1:14" ht="14.4" customHeight="1" x14ac:dyDescent="0.3">
      <c r="A404" s="747" t="s">
        <v>565</v>
      </c>
      <c r="B404" s="748" t="s">
        <v>566</v>
      </c>
      <c r="C404" s="749" t="s">
        <v>578</v>
      </c>
      <c r="D404" s="750" t="s">
        <v>579</v>
      </c>
      <c r="E404" s="751">
        <v>50113001</v>
      </c>
      <c r="F404" s="750" t="s">
        <v>589</v>
      </c>
      <c r="G404" s="749" t="s">
        <v>590</v>
      </c>
      <c r="H404" s="749">
        <v>188157</v>
      </c>
      <c r="I404" s="749">
        <v>188157</v>
      </c>
      <c r="J404" s="749" t="s">
        <v>1273</v>
      </c>
      <c r="K404" s="749" t="s">
        <v>1274</v>
      </c>
      <c r="L404" s="752">
        <v>108.81999999999996</v>
      </c>
      <c r="M404" s="752">
        <v>2</v>
      </c>
      <c r="N404" s="753">
        <v>217.63999999999993</v>
      </c>
    </row>
    <row r="405" spans="1:14" ht="14.4" customHeight="1" x14ac:dyDescent="0.3">
      <c r="A405" s="747" t="s">
        <v>565</v>
      </c>
      <c r="B405" s="748" t="s">
        <v>566</v>
      </c>
      <c r="C405" s="749" t="s">
        <v>578</v>
      </c>
      <c r="D405" s="750" t="s">
        <v>579</v>
      </c>
      <c r="E405" s="751">
        <v>50113001</v>
      </c>
      <c r="F405" s="750" t="s">
        <v>589</v>
      </c>
      <c r="G405" s="749" t="s">
        <v>595</v>
      </c>
      <c r="H405" s="749">
        <v>138854</v>
      </c>
      <c r="I405" s="749">
        <v>138854</v>
      </c>
      <c r="J405" s="749" t="s">
        <v>1275</v>
      </c>
      <c r="K405" s="749" t="s">
        <v>1276</v>
      </c>
      <c r="L405" s="752">
        <v>422.83000000000004</v>
      </c>
      <c r="M405" s="752">
        <v>5</v>
      </c>
      <c r="N405" s="753">
        <v>2114.15</v>
      </c>
    </row>
    <row r="406" spans="1:14" ht="14.4" customHeight="1" x14ac:dyDescent="0.3">
      <c r="A406" s="747" t="s">
        <v>565</v>
      </c>
      <c r="B406" s="748" t="s">
        <v>566</v>
      </c>
      <c r="C406" s="749" t="s">
        <v>578</v>
      </c>
      <c r="D406" s="750" t="s">
        <v>579</v>
      </c>
      <c r="E406" s="751">
        <v>50113001</v>
      </c>
      <c r="F406" s="750" t="s">
        <v>589</v>
      </c>
      <c r="G406" s="749" t="s">
        <v>595</v>
      </c>
      <c r="H406" s="749">
        <v>174730</v>
      </c>
      <c r="I406" s="749">
        <v>174730</v>
      </c>
      <c r="J406" s="749" t="s">
        <v>1277</v>
      </c>
      <c r="K406" s="749" t="s">
        <v>1278</v>
      </c>
      <c r="L406" s="752">
        <v>1507.42</v>
      </c>
      <c r="M406" s="752">
        <v>1</v>
      </c>
      <c r="N406" s="753">
        <v>1507.42</v>
      </c>
    </row>
    <row r="407" spans="1:14" ht="14.4" customHeight="1" x14ac:dyDescent="0.3">
      <c r="A407" s="747" t="s">
        <v>565</v>
      </c>
      <c r="B407" s="748" t="s">
        <v>566</v>
      </c>
      <c r="C407" s="749" t="s">
        <v>578</v>
      </c>
      <c r="D407" s="750" t="s">
        <v>579</v>
      </c>
      <c r="E407" s="751">
        <v>50113001</v>
      </c>
      <c r="F407" s="750" t="s">
        <v>589</v>
      </c>
      <c r="G407" s="749" t="s">
        <v>595</v>
      </c>
      <c r="H407" s="749">
        <v>174681</v>
      </c>
      <c r="I407" s="749">
        <v>174681</v>
      </c>
      <c r="J407" s="749" t="s">
        <v>1279</v>
      </c>
      <c r="K407" s="749" t="s">
        <v>788</v>
      </c>
      <c r="L407" s="752">
        <v>169.44</v>
      </c>
      <c r="M407" s="752">
        <v>2</v>
      </c>
      <c r="N407" s="753">
        <v>338.88</v>
      </c>
    </row>
    <row r="408" spans="1:14" ht="14.4" customHeight="1" x14ac:dyDescent="0.3">
      <c r="A408" s="747" t="s">
        <v>565</v>
      </c>
      <c r="B408" s="748" t="s">
        <v>566</v>
      </c>
      <c r="C408" s="749" t="s">
        <v>578</v>
      </c>
      <c r="D408" s="750" t="s">
        <v>579</v>
      </c>
      <c r="E408" s="751">
        <v>50113001</v>
      </c>
      <c r="F408" s="750" t="s">
        <v>589</v>
      </c>
      <c r="G408" s="749" t="s">
        <v>595</v>
      </c>
      <c r="H408" s="749">
        <v>174700</v>
      </c>
      <c r="I408" s="749">
        <v>174700</v>
      </c>
      <c r="J408" s="749" t="s">
        <v>1280</v>
      </c>
      <c r="K408" s="749" t="s">
        <v>1281</v>
      </c>
      <c r="L408" s="752">
        <v>724.03000000000009</v>
      </c>
      <c r="M408" s="752">
        <v>1</v>
      </c>
      <c r="N408" s="753">
        <v>724.03000000000009</v>
      </c>
    </row>
    <row r="409" spans="1:14" ht="14.4" customHeight="1" x14ac:dyDescent="0.3">
      <c r="A409" s="747" t="s">
        <v>565</v>
      </c>
      <c r="B409" s="748" t="s">
        <v>566</v>
      </c>
      <c r="C409" s="749" t="s">
        <v>578</v>
      </c>
      <c r="D409" s="750" t="s">
        <v>579</v>
      </c>
      <c r="E409" s="751">
        <v>50113001</v>
      </c>
      <c r="F409" s="750" t="s">
        <v>589</v>
      </c>
      <c r="G409" s="749" t="s">
        <v>595</v>
      </c>
      <c r="H409" s="749">
        <v>150309</v>
      </c>
      <c r="I409" s="749">
        <v>50309</v>
      </c>
      <c r="J409" s="749" t="s">
        <v>1282</v>
      </c>
      <c r="K409" s="749" t="s">
        <v>632</v>
      </c>
      <c r="L409" s="752">
        <v>34.69</v>
      </c>
      <c r="M409" s="752">
        <v>1</v>
      </c>
      <c r="N409" s="753">
        <v>34.69</v>
      </c>
    </row>
    <row r="410" spans="1:14" ht="14.4" customHeight="1" x14ac:dyDescent="0.3">
      <c r="A410" s="747" t="s">
        <v>565</v>
      </c>
      <c r="B410" s="748" t="s">
        <v>566</v>
      </c>
      <c r="C410" s="749" t="s">
        <v>578</v>
      </c>
      <c r="D410" s="750" t="s">
        <v>579</v>
      </c>
      <c r="E410" s="751">
        <v>50113001</v>
      </c>
      <c r="F410" s="750" t="s">
        <v>589</v>
      </c>
      <c r="G410" s="749" t="s">
        <v>595</v>
      </c>
      <c r="H410" s="749">
        <v>150316</v>
      </c>
      <c r="I410" s="749">
        <v>50316</v>
      </c>
      <c r="J410" s="749" t="s">
        <v>1283</v>
      </c>
      <c r="K410" s="749" t="s">
        <v>603</v>
      </c>
      <c r="L410" s="752">
        <v>69.25833333333334</v>
      </c>
      <c r="M410" s="752">
        <v>12</v>
      </c>
      <c r="N410" s="753">
        <v>831.10000000000014</v>
      </c>
    </row>
    <row r="411" spans="1:14" ht="14.4" customHeight="1" x14ac:dyDescent="0.3">
      <c r="A411" s="747" t="s">
        <v>565</v>
      </c>
      <c r="B411" s="748" t="s">
        <v>566</v>
      </c>
      <c r="C411" s="749" t="s">
        <v>578</v>
      </c>
      <c r="D411" s="750" t="s">
        <v>579</v>
      </c>
      <c r="E411" s="751">
        <v>50113001</v>
      </c>
      <c r="F411" s="750" t="s">
        <v>589</v>
      </c>
      <c r="G411" s="749" t="s">
        <v>595</v>
      </c>
      <c r="H411" s="749">
        <v>148306</v>
      </c>
      <c r="I411" s="749">
        <v>148306</v>
      </c>
      <c r="J411" s="749" t="s">
        <v>1284</v>
      </c>
      <c r="K411" s="749" t="s">
        <v>1285</v>
      </c>
      <c r="L411" s="752">
        <v>106.71000000000002</v>
      </c>
      <c r="M411" s="752">
        <v>1</v>
      </c>
      <c r="N411" s="753">
        <v>106.71000000000002</v>
      </c>
    </row>
    <row r="412" spans="1:14" ht="14.4" customHeight="1" x14ac:dyDescent="0.3">
      <c r="A412" s="747" t="s">
        <v>565</v>
      </c>
      <c r="B412" s="748" t="s">
        <v>566</v>
      </c>
      <c r="C412" s="749" t="s">
        <v>578</v>
      </c>
      <c r="D412" s="750" t="s">
        <v>579</v>
      </c>
      <c r="E412" s="751">
        <v>50113001</v>
      </c>
      <c r="F412" s="750" t="s">
        <v>589</v>
      </c>
      <c r="G412" s="749" t="s">
        <v>595</v>
      </c>
      <c r="H412" s="749">
        <v>850551</v>
      </c>
      <c r="I412" s="749">
        <v>167859</v>
      </c>
      <c r="J412" s="749" t="s">
        <v>1286</v>
      </c>
      <c r="K412" s="749" t="s">
        <v>712</v>
      </c>
      <c r="L412" s="752">
        <v>176.91</v>
      </c>
      <c r="M412" s="752">
        <v>1</v>
      </c>
      <c r="N412" s="753">
        <v>176.91</v>
      </c>
    </row>
    <row r="413" spans="1:14" ht="14.4" customHeight="1" x14ac:dyDescent="0.3">
      <c r="A413" s="747" t="s">
        <v>565</v>
      </c>
      <c r="B413" s="748" t="s">
        <v>566</v>
      </c>
      <c r="C413" s="749" t="s">
        <v>578</v>
      </c>
      <c r="D413" s="750" t="s">
        <v>579</v>
      </c>
      <c r="E413" s="751">
        <v>50113001</v>
      </c>
      <c r="F413" s="750" t="s">
        <v>589</v>
      </c>
      <c r="G413" s="749" t="s">
        <v>590</v>
      </c>
      <c r="H413" s="749">
        <v>844735</v>
      </c>
      <c r="I413" s="749">
        <v>115527</v>
      </c>
      <c r="J413" s="749" t="s">
        <v>1287</v>
      </c>
      <c r="K413" s="749" t="s">
        <v>1288</v>
      </c>
      <c r="L413" s="752">
        <v>251.38</v>
      </c>
      <c r="M413" s="752">
        <v>1</v>
      </c>
      <c r="N413" s="753">
        <v>251.38</v>
      </c>
    </row>
    <row r="414" spans="1:14" ht="14.4" customHeight="1" x14ac:dyDescent="0.3">
      <c r="A414" s="747" t="s">
        <v>565</v>
      </c>
      <c r="B414" s="748" t="s">
        <v>566</v>
      </c>
      <c r="C414" s="749" t="s">
        <v>578</v>
      </c>
      <c r="D414" s="750" t="s">
        <v>579</v>
      </c>
      <c r="E414" s="751">
        <v>50113001</v>
      </c>
      <c r="F414" s="750" t="s">
        <v>589</v>
      </c>
      <c r="G414" s="749" t="s">
        <v>590</v>
      </c>
      <c r="H414" s="749">
        <v>197782</v>
      </c>
      <c r="I414" s="749">
        <v>197782</v>
      </c>
      <c r="J414" s="749" t="s">
        <v>1289</v>
      </c>
      <c r="K414" s="749" t="s">
        <v>1290</v>
      </c>
      <c r="L414" s="752">
        <v>383.56999999999994</v>
      </c>
      <c r="M414" s="752">
        <v>1</v>
      </c>
      <c r="N414" s="753">
        <v>383.56999999999994</v>
      </c>
    </row>
    <row r="415" spans="1:14" ht="14.4" customHeight="1" x14ac:dyDescent="0.3">
      <c r="A415" s="747" t="s">
        <v>565</v>
      </c>
      <c r="B415" s="748" t="s">
        <v>566</v>
      </c>
      <c r="C415" s="749" t="s">
        <v>578</v>
      </c>
      <c r="D415" s="750" t="s">
        <v>579</v>
      </c>
      <c r="E415" s="751">
        <v>50113001</v>
      </c>
      <c r="F415" s="750" t="s">
        <v>589</v>
      </c>
      <c r="G415" s="749" t="s">
        <v>590</v>
      </c>
      <c r="H415" s="749">
        <v>197787</v>
      </c>
      <c r="I415" s="749">
        <v>197787</v>
      </c>
      <c r="J415" s="749" t="s">
        <v>1289</v>
      </c>
      <c r="K415" s="749" t="s">
        <v>1291</v>
      </c>
      <c r="L415" s="752">
        <v>1285.0500000000002</v>
      </c>
      <c r="M415" s="752">
        <v>1</v>
      </c>
      <c r="N415" s="753">
        <v>1285.0500000000002</v>
      </c>
    </row>
    <row r="416" spans="1:14" ht="14.4" customHeight="1" x14ac:dyDescent="0.3">
      <c r="A416" s="747" t="s">
        <v>565</v>
      </c>
      <c r="B416" s="748" t="s">
        <v>566</v>
      </c>
      <c r="C416" s="749" t="s">
        <v>578</v>
      </c>
      <c r="D416" s="750" t="s">
        <v>579</v>
      </c>
      <c r="E416" s="751">
        <v>50113001</v>
      </c>
      <c r="F416" s="750" t="s">
        <v>589</v>
      </c>
      <c r="G416" s="749" t="s">
        <v>590</v>
      </c>
      <c r="H416" s="749">
        <v>197864</v>
      </c>
      <c r="I416" s="749">
        <v>97864</v>
      </c>
      <c r="J416" s="749" t="s">
        <v>1292</v>
      </c>
      <c r="K416" s="749" t="s">
        <v>1293</v>
      </c>
      <c r="L416" s="752">
        <v>300.42999999999995</v>
      </c>
      <c r="M416" s="752">
        <v>3</v>
      </c>
      <c r="N416" s="753">
        <v>901.28999999999985</v>
      </c>
    </row>
    <row r="417" spans="1:14" ht="14.4" customHeight="1" x14ac:dyDescent="0.3">
      <c r="A417" s="747" t="s">
        <v>565</v>
      </c>
      <c r="B417" s="748" t="s">
        <v>566</v>
      </c>
      <c r="C417" s="749" t="s">
        <v>578</v>
      </c>
      <c r="D417" s="750" t="s">
        <v>579</v>
      </c>
      <c r="E417" s="751">
        <v>50113001</v>
      </c>
      <c r="F417" s="750" t="s">
        <v>589</v>
      </c>
      <c r="G417" s="749" t="s">
        <v>595</v>
      </c>
      <c r="H417" s="749">
        <v>214628</v>
      </c>
      <c r="I417" s="749">
        <v>214628</v>
      </c>
      <c r="J417" s="749" t="s">
        <v>1294</v>
      </c>
      <c r="K417" s="749" t="s">
        <v>1295</v>
      </c>
      <c r="L417" s="752">
        <v>71.799999999999983</v>
      </c>
      <c r="M417" s="752">
        <v>1</v>
      </c>
      <c r="N417" s="753">
        <v>71.799999999999983</v>
      </c>
    </row>
    <row r="418" spans="1:14" ht="14.4" customHeight="1" x14ac:dyDescent="0.3">
      <c r="A418" s="747" t="s">
        <v>565</v>
      </c>
      <c r="B418" s="748" t="s">
        <v>566</v>
      </c>
      <c r="C418" s="749" t="s">
        <v>578</v>
      </c>
      <c r="D418" s="750" t="s">
        <v>579</v>
      </c>
      <c r="E418" s="751">
        <v>50113001</v>
      </c>
      <c r="F418" s="750" t="s">
        <v>589</v>
      </c>
      <c r="G418" s="749" t="s">
        <v>595</v>
      </c>
      <c r="H418" s="749">
        <v>115551</v>
      </c>
      <c r="I418" s="749">
        <v>115551</v>
      </c>
      <c r="J418" s="749" t="s">
        <v>1296</v>
      </c>
      <c r="K418" s="749" t="s">
        <v>1297</v>
      </c>
      <c r="L418" s="752">
        <v>71.13</v>
      </c>
      <c r="M418" s="752">
        <v>1</v>
      </c>
      <c r="N418" s="753">
        <v>71.13</v>
      </c>
    </row>
    <row r="419" spans="1:14" ht="14.4" customHeight="1" x14ac:dyDescent="0.3">
      <c r="A419" s="747" t="s">
        <v>565</v>
      </c>
      <c r="B419" s="748" t="s">
        <v>566</v>
      </c>
      <c r="C419" s="749" t="s">
        <v>578</v>
      </c>
      <c r="D419" s="750" t="s">
        <v>579</v>
      </c>
      <c r="E419" s="751">
        <v>50113001</v>
      </c>
      <c r="F419" s="750" t="s">
        <v>589</v>
      </c>
      <c r="G419" s="749" t="s">
        <v>595</v>
      </c>
      <c r="H419" s="749">
        <v>131934</v>
      </c>
      <c r="I419" s="749">
        <v>31934</v>
      </c>
      <c r="J419" s="749" t="s">
        <v>1298</v>
      </c>
      <c r="K419" s="749" t="s">
        <v>1299</v>
      </c>
      <c r="L419" s="752">
        <v>49.820000000000014</v>
      </c>
      <c r="M419" s="752">
        <v>4</v>
      </c>
      <c r="N419" s="753">
        <v>199.28000000000006</v>
      </c>
    </row>
    <row r="420" spans="1:14" ht="14.4" customHeight="1" x14ac:dyDescent="0.3">
      <c r="A420" s="747" t="s">
        <v>565</v>
      </c>
      <c r="B420" s="748" t="s">
        <v>566</v>
      </c>
      <c r="C420" s="749" t="s">
        <v>578</v>
      </c>
      <c r="D420" s="750" t="s">
        <v>579</v>
      </c>
      <c r="E420" s="751">
        <v>50113001</v>
      </c>
      <c r="F420" s="750" t="s">
        <v>589</v>
      </c>
      <c r="G420" s="749" t="s">
        <v>590</v>
      </c>
      <c r="H420" s="749">
        <v>202789</v>
      </c>
      <c r="I420" s="749">
        <v>202789</v>
      </c>
      <c r="J420" s="749" t="s">
        <v>1300</v>
      </c>
      <c r="K420" s="749" t="s">
        <v>1301</v>
      </c>
      <c r="L420" s="752">
        <v>72.958372093023257</v>
      </c>
      <c r="M420" s="752">
        <v>43</v>
      </c>
      <c r="N420" s="753">
        <v>3137.21</v>
      </c>
    </row>
    <row r="421" spans="1:14" ht="14.4" customHeight="1" x14ac:dyDescent="0.3">
      <c r="A421" s="747" t="s">
        <v>565</v>
      </c>
      <c r="B421" s="748" t="s">
        <v>566</v>
      </c>
      <c r="C421" s="749" t="s">
        <v>578</v>
      </c>
      <c r="D421" s="750" t="s">
        <v>579</v>
      </c>
      <c r="E421" s="751">
        <v>50113001</v>
      </c>
      <c r="F421" s="750" t="s">
        <v>589</v>
      </c>
      <c r="G421" s="749" t="s">
        <v>590</v>
      </c>
      <c r="H421" s="749">
        <v>103550</v>
      </c>
      <c r="I421" s="749">
        <v>3550</v>
      </c>
      <c r="J421" s="749" t="s">
        <v>1302</v>
      </c>
      <c r="K421" s="749" t="s">
        <v>1303</v>
      </c>
      <c r="L421" s="752">
        <v>39.86</v>
      </c>
      <c r="M421" s="752">
        <v>5</v>
      </c>
      <c r="N421" s="753">
        <v>199.29999999999998</v>
      </c>
    </row>
    <row r="422" spans="1:14" ht="14.4" customHeight="1" x14ac:dyDescent="0.3">
      <c r="A422" s="747" t="s">
        <v>565</v>
      </c>
      <c r="B422" s="748" t="s">
        <v>566</v>
      </c>
      <c r="C422" s="749" t="s">
        <v>578</v>
      </c>
      <c r="D422" s="750" t="s">
        <v>579</v>
      </c>
      <c r="E422" s="751">
        <v>50113001</v>
      </c>
      <c r="F422" s="750" t="s">
        <v>589</v>
      </c>
      <c r="G422" s="749" t="s">
        <v>590</v>
      </c>
      <c r="H422" s="749">
        <v>130434</v>
      </c>
      <c r="I422" s="749">
        <v>30434</v>
      </c>
      <c r="J422" s="749" t="s">
        <v>1302</v>
      </c>
      <c r="K422" s="749" t="s">
        <v>1304</v>
      </c>
      <c r="L422" s="752">
        <v>156.62000000000003</v>
      </c>
      <c r="M422" s="752">
        <v>3</v>
      </c>
      <c r="N422" s="753">
        <v>469.86000000000013</v>
      </c>
    </row>
    <row r="423" spans="1:14" ht="14.4" customHeight="1" x14ac:dyDescent="0.3">
      <c r="A423" s="747" t="s">
        <v>565</v>
      </c>
      <c r="B423" s="748" t="s">
        <v>566</v>
      </c>
      <c r="C423" s="749" t="s">
        <v>578</v>
      </c>
      <c r="D423" s="750" t="s">
        <v>579</v>
      </c>
      <c r="E423" s="751">
        <v>50113001</v>
      </c>
      <c r="F423" s="750" t="s">
        <v>589</v>
      </c>
      <c r="G423" s="749" t="s">
        <v>590</v>
      </c>
      <c r="H423" s="749">
        <v>118287</v>
      </c>
      <c r="I423" s="749">
        <v>18287</v>
      </c>
      <c r="J423" s="749" t="s">
        <v>1305</v>
      </c>
      <c r="K423" s="749" t="s">
        <v>683</v>
      </c>
      <c r="L423" s="752">
        <v>1423.14</v>
      </c>
      <c r="M423" s="752">
        <v>2</v>
      </c>
      <c r="N423" s="753">
        <v>2846.28</v>
      </c>
    </row>
    <row r="424" spans="1:14" ht="14.4" customHeight="1" x14ac:dyDescent="0.3">
      <c r="A424" s="747" t="s">
        <v>565</v>
      </c>
      <c r="B424" s="748" t="s">
        <v>566</v>
      </c>
      <c r="C424" s="749" t="s">
        <v>578</v>
      </c>
      <c r="D424" s="750" t="s">
        <v>579</v>
      </c>
      <c r="E424" s="751">
        <v>50113001</v>
      </c>
      <c r="F424" s="750" t="s">
        <v>589</v>
      </c>
      <c r="G424" s="749" t="s">
        <v>590</v>
      </c>
      <c r="H424" s="749">
        <v>118279</v>
      </c>
      <c r="I424" s="749">
        <v>18279</v>
      </c>
      <c r="J424" s="749" t="s">
        <v>1306</v>
      </c>
      <c r="K424" s="749" t="s">
        <v>1307</v>
      </c>
      <c r="L424" s="752">
        <v>1241</v>
      </c>
      <c r="M424" s="752">
        <v>1</v>
      </c>
      <c r="N424" s="753">
        <v>1241</v>
      </c>
    </row>
    <row r="425" spans="1:14" ht="14.4" customHeight="1" x14ac:dyDescent="0.3">
      <c r="A425" s="747" t="s">
        <v>565</v>
      </c>
      <c r="B425" s="748" t="s">
        <v>566</v>
      </c>
      <c r="C425" s="749" t="s">
        <v>578</v>
      </c>
      <c r="D425" s="750" t="s">
        <v>579</v>
      </c>
      <c r="E425" s="751">
        <v>50113001</v>
      </c>
      <c r="F425" s="750" t="s">
        <v>589</v>
      </c>
      <c r="G425" s="749" t="s">
        <v>590</v>
      </c>
      <c r="H425" s="749">
        <v>225452</v>
      </c>
      <c r="I425" s="749">
        <v>225452</v>
      </c>
      <c r="J425" s="749" t="s">
        <v>1308</v>
      </c>
      <c r="K425" s="749" t="s">
        <v>1309</v>
      </c>
      <c r="L425" s="752">
        <v>511.10222222222211</v>
      </c>
      <c r="M425" s="752">
        <v>9</v>
      </c>
      <c r="N425" s="753">
        <v>4599.9199999999992</v>
      </c>
    </row>
    <row r="426" spans="1:14" ht="14.4" customHeight="1" x14ac:dyDescent="0.3">
      <c r="A426" s="747" t="s">
        <v>565</v>
      </c>
      <c r="B426" s="748" t="s">
        <v>566</v>
      </c>
      <c r="C426" s="749" t="s">
        <v>578</v>
      </c>
      <c r="D426" s="750" t="s">
        <v>579</v>
      </c>
      <c r="E426" s="751">
        <v>50113001</v>
      </c>
      <c r="F426" s="750" t="s">
        <v>589</v>
      </c>
      <c r="G426" s="749" t="s">
        <v>590</v>
      </c>
      <c r="H426" s="749">
        <v>112023</v>
      </c>
      <c r="I426" s="749">
        <v>12023</v>
      </c>
      <c r="J426" s="749" t="s">
        <v>1310</v>
      </c>
      <c r="K426" s="749" t="s">
        <v>1311</v>
      </c>
      <c r="L426" s="752">
        <v>72.33</v>
      </c>
      <c r="M426" s="752">
        <v>12</v>
      </c>
      <c r="N426" s="753">
        <v>867.96</v>
      </c>
    </row>
    <row r="427" spans="1:14" ht="14.4" customHeight="1" x14ac:dyDescent="0.3">
      <c r="A427" s="747" t="s">
        <v>565</v>
      </c>
      <c r="B427" s="748" t="s">
        <v>566</v>
      </c>
      <c r="C427" s="749" t="s">
        <v>578</v>
      </c>
      <c r="D427" s="750" t="s">
        <v>579</v>
      </c>
      <c r="E427" s="751">
        <v>50113001</v>
      </c>
      <c r="F427" s="750" t="s">
        <v>589</v>
      </c>
      <c r="G427" s="749" t="s">
        <v>590</v>
      </c>
      <c r="H427" s="749">
        <v>840333</v>
      </c>
      <c r="I427" s="749">
        <v>0</v>
      </c>
      <c r="J427" s="749" t="s">
        <v>1312</v>
      </c>
      <c r="K427" s="749" t="s">
        <v>567</v>
      </c>
      <c r="L427" s="752">
        <v>23.459999999999997</v>
      </c>
      <c r="M427" s="752">
        <v>2</v>
      </c>
      <c r="N427" s="753">
        <v>46.919999999999995</v>
      </c>
    </row>
    <row r="428" spans="1:14" ht="14.4" customHeight="1" x14ac:dyDescent="0.3">
      <c r="A428" s="747" t="s">
        <v>565</v>
      </c>
      <c r="B428" s="748" t="s">
        <v>566</v>
      </c>
      <c r="C428" s="749" t="s">
        <v>578</v>
      </c>
      <c r="D428" s="750" t="s">
        <v>579</v>
      </c>
      <c r="E428" s="751">
        <v>50113001</v>
      </c>
      <c r="F428" s="750" t="s">
        <v>589</v>
      </c>
      <c r="G428" s="749" t="s">
        <v>590</v>
      </c>
      <c r="H428" s="749">
        <v>100643</v>
      </c>
      <c r="I428" s="749">
        <v>643</v>
      </c>
      <c r="J428" s="749" t="s">
        <v>1313</v>
      </c>
      <c r="K428" s="749" t="s">
        <v>1314</v>
      </c>
      <c r="L428" s="752">
        <v>63.640000000000015</v>
      </c>
      <c r="M428" s="752">
        <v>4</v>
      </c>
      <c r="N428" s="753">
        <v>254.56000000000006</v>
      </c>
    </row>
    <row r="429" spans="1:14" ht="14.4" customHeight="1" x14ac:dyDescent="0.3">
      <c r="A429" s="747" t="s">
        <v>565</v>
      </c>
      <c r="B429" s="748" t="s">
        <v>566</v>
      </c>
      <c r="C429" s="749" t="s">
        <v>578</v>
      </c>
      <c r="D429" s="750" t="s">
        <v>579</v>
      </c>
      <c r="E429" s="751">
        <v>50113001</v>
      </c>
      <c r="F429" s="750" t="s">
        <v>589</v>
      </c>
      <c r="G429" s="749" t="s">
        <v>590</v>
      </c>
      <c r="H429" s="749">
        <v>840464</v>
      </c>
      <c r="I429" s="749">
        <v>0</v>
      </c>
      <c r="J429" s="749" t="s">
        <v>1315</v>
      </c>
      <c r="K429" s="749" t="s">
        <v>1316</v>
      </c>
      <c r="L429" s="752">
        <v>45.54</v>
      </c>
      <c r="M429" s="752">
        <v>5</v>
      </c>
      <c r="N429" s="753">
        <v>227.7</v>
      </c>
    </row>
    <row r="430" spans="1:14" ht="14.4" customHeight="1" x14ac:dyDescent="0.3">
      <c r="A430" s="747" t="s">
        <v>565</v>
      </c>
      <c r="B430" s="748" t="s">
        <v>566</v>
      </c>
      <c r="C430" s="749" t="s">
        <v>578</v>
      </c>
      <c r="D430" s="750" t="s">
        <v>579</v>
      </c>
      <c r="E430" s="751">
        <v>50113001</v>
      </c>
      <c r="F430" s="750" t="s">
        <v>589</v>
      </c>
      <c r="G430" s="749" t="s">
        <v>595</v>
      </c>
      <c r="H430" s="749">
        <v>192340</v>
      </c>
      <c r="I430" s="749">
        <v>192340</v>
      </c>
      <c r="J430" s="749" t="s">
        <v>1317</v>
      </c>
      <c r="K430" s="749" t="s">
        <v>1318</v>
      </c>
      <c r="L430" s="752">
        <v>75.20999999999998</v>
      </c>
      <c r="M430" s="752">
        <v>1</v>
      </c>
      <c r="N430" s="753">
        <v>75.20999999999998</v>
      </c>
    </row>
    <row r="431" spans="1:14" ht="14.4" customHeight="1" x14ac:dyDescent="0.3">
      <c r="A431" s="747" t="s">
        <v>565</v>
      </c>
      <c r="B431" s="748" t="s">
        <v>566</v>
      </c>
      <c r="C431" s="749" t="s">
        <v>578</v>
      </c>
      <c r="D431" s="750" t="s">
        <v>579</v>
      </c>
      <c r="E431" s="751">
        <v>50113001</v>
      </c>
      <c r="F431" s="750" t="s">
        <v>589</v>
      </c>
      <c r="G431" s="749" t="s">
        <v>590</v>
      </c>
      <c r="H431" s="749">
        <v>148673</v>
      </c>
      <c r="I431" s="749">
        <v>148673</v>
      </c>
      <c r="J431" s="749" t="s">
        <v>1319</v>
      </c>
      <c r="K431" s="749" t="s">
        <v>1320</v>
      </c>
      <c r="L431" s="752">
        <v>146.29999999999998</v>
      </c>
      <c r="M431" s="752">
        <v>2</v>
      </c>
      <c r="N431" s="753">
        <v>292.59999999999997</v>
      </c>
    </row>
    <row r="432" spans="1:14" ht="14.4" customHeight="1" x14ac:dyDescent="0.3">
      <c r="A432" s="747" t="s">
        <v>565</v>
      </c>
      <c r="B432" s="748" t="s">
        <v>566</v>
      </c>
      <c r="C432" s="749" t="s">
        <v>578</v>
      </c>
      <c r="D432" s="750" t="s">
        <v>579</v>
      </c>
      <c r="E432" s="751">
        <v>50113001</v>
      </c>
      <c r="F432" s="750" t="s">
        <v>589</v>
      </c>
      <c r="G432" s="749" t="s">
        <v>590</v>
      </c>
      <c r="H432" s="749">
        <v>181425</v>
      </c>
      <c r="I432" s="749">
        <v>81425</v>
      </c>
      <c r="J432" s="749" t="s">
        <v>1321</v>
      </c>
      <c r="K432" s="749" t="s">
        <v>1322</v>
      </c>
      <c r="L432" s="752">
        <v>116.61</v>
      </c>
      <c r="M432" s="752">
        <v>2</v>
      </c>
      <c r="N432" s="753">
        <v>233.22</v>
      </c>
    </row>
    <row r="433" spans="1:14" ht="14.4" customHeight="1" x14ac:dyDescent="0.3">
      <c r="A433" s="747" t="s">
        <v>565</v>
      </c>
      <c r="B433" s="748" t="s">
        <v>566</v>
      </c>
      <c r="C433" s="749" t="s">
        <v>578</v>
      </c>
      <c r="D433" s="750" t="s">
        <v>579</v>
      </c>
      <c r="E433" s="751">
        <v>50113001</v>
      </c>
      <c r="F433" s="750" t="s">
        <v>589</v>
      </c>
      <c r="G433" s="749" t="s">
        <v>590</v>
      </c>
      <c r="H433" s="749">
        <v>847729</v>
      </c>
      <c r="I433" s="749">
        <v>500718</v>
      </c>
      <c r="J433" s="749" t="s">
        <v>1323</v>
      </c>
      <c r="K433" s="749" t="s">
        <v>632</v>
      </c>
      <c r="L433" s="752">
        <v>1593.2300000000002</v>
      </c>
      <c r="M433" s="752">
        <v>2</v>
      </c>
      <c r="N433" s="753">
        <v>3186.4600000000005</v>
      </c>
    </row>
    <row r="434" spans="1:14" ht="14.4" customHeight="1" x14ac:dyDescent="0.3">
      <c r="A434" s="747" t="s">
        <v>565</v>
      </c>
      <c r="B434" s="748" t="s">
        <v>566</v>
      </c>
      <c r="C434" s="749" t="s">
        <v>578</v>
      </c>
      <c r="D434" s="750" t="s">
        <v>579</v>
      </c>
      <c r="E434" s="751">
        <v>50113001</v>
      </c>
      <c r="F434" s="750" t="s">
        <v>589</v>
      </c>
      <c r="G434" s="749" t="s">
        <v>590</v>
      </c>
      <c r="H434" s="749">
        <v>168897</v>
      </c>
      <c r="I434" s="749">
        <v>168897</v>
      </c>
      <c r="J434" s="749" t="s">
        <v>1324</v>
      </c>
      <c r="K434" s="749" t="s">
        <v>1325</v>
      </c>
      <c r="L434" s="752">
        <v>1491.5500000000002</v>
      </c>
      <c r="M434" s="752">
        <v>3</v>
      </c>
      <c r="N434" s="753">
        <v>4474.6500000000005</v>
      </c>
    </row>
    <row r="435" spans="1:14" ht="14.4" customHeight="1" x14ac:dyDescent="0.3">
      <c r="A435" s="747" t="s">
        <v>565</v>
      </c>
      <c r="B435" s="748" t="s">
        <v>566</v>
      </c>
      <c r="C435" s="749" t="s">
        <v>578</v>
      </c>
      <c r="D435" s="750" t="s">
        <v>579</v>
      </c>
      <c r="E435" s="751">
        <v>50113001</v>
      </c>
      <c r="F435" s="750" t="s">
        <v>589</v>
      </c>
      <c r="G435" s="749" t="s">
        <v>590</v>
      </c>
      <c r="H435" s="749">
        <v>216530</v>
      </c>
      <c r="I435" s="749">
        <v>216530</v>
      </c>
      <c r="J435" s="749" t="s">
        <v>1326</v>
      </c>
      <c r="K435" s="749" t="s">
        <v>1327</v>
      </c>
      <c r="L435" s="752">
        <v>40.830000000000005</v>
      </c>
      <c r="M435" s="752">
        <v>2</v>
      </c>
      <c r="N435" s="753">
        <v>81.660000000000011</v>
      </c>
    </row>
    <row r="436" spans="1:14" ht="14.4" customHeight="1" x14ac:dyDescent="0.3">
      <c r="A436" s="747" t="s">
        <v>565</v>
      </c>
      <c r="B436" s="748" t="s">
        <v>566</v>
      </c>
      <c r="C436" s="749" t="s">
        <v>578</v>
      </c>
      <c r="D436" s="750" t="s">
        <v>579</v>
      </c>
      <c r="E436" s="751">
        <v>50113001</v>
      </c>
      <c r="F436" s="750" t="s">
        <v>589</v>
      </c>
      <c r="G436" s="749" t="s">
        <v>595</v>
      </c>
      <c r="H436" s="749">
        <v>199600</v>
      </c>
      <c r="I436" s="749">
        <v>99600</v>
      </c>
      <c r="J436" s="749" t="s">
        <v>1328</v>
      </c>
      <c r="K436" s="749" t="s">
        <v>1329</v>
      </c>
      <c r="L436" s="752">
        <v>99.859999999999985</v>
      </c>
      <c r="M436" s="752">
        <v>1</v>
      </c>
      <c r="N436" s="753">
        <v>99.859999999999985</v>
      </c>
    </row>
    <row r="437" spans="1:14" ht="14.4" customHeight="1" x14ac:dyDescent="0.3">
      <c r="A437" s="747" t="s">
        <v>565</v>
      </c>
      <c r="B437" s="748" t="s">
        <v>566</v>
      </c>
      <c r="C437" s="749" t="s">
        <v>578</v>
      </c>
      <c r="D437" s="750" t="s">
        <v>579</v>
      </c>
      <c r="E437" s="751">
        <v>50113001</v>
      </c>
      <c r="F437" s="750" t="s">
        <v>589</v>
      </c>
      <c r="G437" s="749" t="s">
        <v>595</v>
      </c>
      <c r="H437" s="749">
        <v>166030</v>
      </c>
      <c r="I437" s="749">
        <v>66030</v>
      </c>
      <c r="J437" s="749" t="s">
        <v>1328</v>
      </c>
      <c r="K437" s="749" t="s">
        <v>1330</v>
      </c>
      <c r="L437" s="752">
        <v>29.850000000000009</v>
      </c>
      <c r="M437" s="752">
        <v>2</v>
      </c>
      <c r="N437" s="753">
        <v>59.700000000000017</v>
      </c>
    </row>
    <row r="438" spans="1:14" ht="14.4" customHeight="1" x14ac:dyDescent="0.3">
      <c r="A438" s="747" t="s">
        <v>565</v>
      </c>
      <c r="B438" s="748" t="s">
        <v>566</v>
      </c>
      <c r="C438" s="749" t="s">
        <v>578</v>
      </c>
      <c r="D438" s="750" t="s">
        <v>579</v>
      </c>
      <c r="E438" s="751">
        <v>50113001</v>
      </c>
      <c r="F438" s="750" t="s">
        <v>589</v>
      </c>
      <c r="G438" s="749" t="s">
        <v>595</v>
      </c>
      <c r="H438" s="749">
        <v>153950</v>
      </c>
      <c r="I438" s="749">
        <v>53950</v>
      </c>
      <c r="J438" s="749" t="s">
        <v>1331</v>
      </c>
      <c r="K438" s="749" t="s">
        <v>1332</v>
      </c>
      <c r="L438" s="752">
        <v>91.529999999999973</v>
      </c>
      <c r="M438" s="752">
        <v>4</v>
      </c>
      <c r="N438" s="753">
        <v>366.11999999999989</v>
      </c>
    </row>
    <row r="439" spans="1:14" ht="14.4" customHeight="1" x14ac:dyDescent="0.3">
      <c r="A439" s="747" t="s">
        <v>565</v>
      </c>
      <c r="B439" s="748" t="s">
        <v>566</v>
      </c>
      <c r="C439" s="749" t="s">
        <v>578</v>
      </c>
      <c r="D439" s="750" t="s">
        <v>579</v>
      </c>
      <c r="E439" s="751">
        <v>50113001</v>
      </c>
      <c r="F439" s="750" t="s">
        <v>589</v>
      </c>
      <c r="G439" s="749" t="s">
        <v>595</v>
      </c>
      <c r="H439" s="749">
        <v>989453</v>
      </c>
      <c r="I439" s="749">
        <v>146899</v>
      </c>
      <c r="J439" s="749" t="s">
        <v>1333</v>
      </c>
      <c r="K439" s="749" t="s">
        <v>1334</v>
      </c>
      <c r="L439" s="752">
        <v>45.675714285714285</v>
      </c>
      <c r="M439" s="752">
        <v>7</v>
      </c>
      <c r="N439" s="753">
        <v>319.73</v>
      </c>
    </row>
    <row r="440" spans="1:14" ht="14.4" customHeight="1" x14ac:dyDescent="0.3">
      <c r="A440" s="747" t="s">
        <v>565</v>
      </c>
      <c r="B440" s="748" t="s">
        <v>566</v>
      </c>
      <c r="C440" s="749" t="s">
        <v>578</v>
      </c>
      <c r="D440" s="750" t="s">
        <v>579</v>
      </c>
      <c r="E440" s="751">
        <v>50113001</v>
      </c>
      <c r="F440" s="750" t="s">
        <v>589</v>
      </c>
      <c r="G440" s="749" t="s">
        <v>590</v>
      </c>
      <c r="H440" s="749">
        <v>113705</v>
      </c>
      <c r="I440" s="749">
        <v>13705</v>
      </c>
      <c r="J440" s="749" t="s">
        <v>1335</v>
      </c>
      <c r="K440" s="749" t="s">
        <v>1336</v>
      </c>
      <c r="L440" s="752">
        <v>760.55999999999983</v>
      </c>
      <c r="M440" s="752">
        <v>1</v>
      </c>
      <c r="N440" s="753">
        <v>760.55999999999983</v>
      </c>
    </row>
    <row r="441" spans="1:14" ht="14.4" customHeight="1" x14ac:dyDescent="0.3">
      <c r="A441" s="747" t="s">
        <v>565</v>
      </c>
      <c r="B441" s="748" t="s">
        <v>566</v>
      </c>
      <c r="C441" s="749" t="s">
        <v>578</v>
      </c>
      <c r="D441" s="750" t="s">
        <v>579</v>
      </c>
      <c r="E441" s="751">
        <v>50113001</v>
      </c>
      <c r="F441" s="750" t="s">
        <v>589</v>
      </c>
      <c r="G441" s="749" t="s">
        <v>595</v>
      </c>
      <c r="H441" s="749">
        <v>149483</v>
      </c>
      <c r="I441" s="749">
        <v>149483</v>
      </c>
      <c r="J441" s="749" t="s">
        <v>1337</v>
      </c>
      <c r="K441" s="749" t="s">
        <v>1338</v>
      </c>
      <c r="L441" s="752">
        <v>139.12000000000003</v>
      </c>
      <c r="M441" s="752">
        <v>4</v>
      </c>
      <c r="N441" s="753">
        <v>556.48000000000013</v>
      </c>
    </row>
    <row r="442" spans="1:14" ht="14.4" customHeight="1" x14ac:dyDescent="0.3">
      <c r="A442" s="747" t="s">
        <v>565</v>
      </c>
      <c r="B442" s="748" t="s">
        <v>566</v>
      </c>
      <c r="C442" s="749" t="s">
        <v>578</v>
      </c>
      <c r="D442" s="750" t="s">
        <v>579</v>
      </c>
      <c r="E442" s="751">
        <v>50113001</v>
      </c>
      <c r="F442" s="750" t="s">
        <v>589</v>
      </c>
      <c r="G442" s="749" t="s">
        <v>595</v>
      </c>
      <c r="H442" s="749">
        <v>849578</v>
      </c>
      <c r="I442" s="749">
        <v>149480</v>
      </c>
      <c r="J442" s="749" t="s">
        <v>1337</v>
      </c>
      <c r="K442" s="749" t="s">
        <v>1339</v>
      </c>
      <c r="L442" s="752">
        <v>69.55</v>
      </c>
      <c r="M442" s="752">
        <v>7</v>
      </c>
      <c r="N442" s="753">
        <v>486.85</v>
      </c>
    </row>
    <row r="443" spans="1:14" ht="14.4" customHeight="1" x14ac:dyDescent="0.3">
      <c r="A443" s="747" t="s">
        <v>565</v>
      </c>
      <c r="B443" s="748" t="s">
        <v>566</v>
      </c>
      <c r="C443" s="749" t="s">
        <v>578</v>
      </c>
      <c r="D443" s="750" t="s">
        <v>579</v>
      </c>
      <c r="E443" s="751">
        <v>50113006</v>
      </c>
      <c r="F443" s="750" t="s">
        <v>1340</v>
      </c>
      <c r="G443" s="749" t="s">
        <v>590</v>
      </c>
      <c r="H443" s="749">
        <v>217108</v>
      </c>
      <c r="I443" s="749">
        <v>217108</v>
      </c>
      <c r="J443" s="749" t="s">
        <v>1341</v>
      </c>
      <c r="K443" s="749" t="s">
        <v>1342</v>
      </c>
      <c r="L443" s="752">
        <v>164.73000000000002</v>
      </c>
      <c r="M443" s="752">
        <v>17</v>
      </c>
      <c r="N443" s="753">
        <v>2800.4100000000003</v>
      </c>
    </row>
    <row r="444" spans="1:14" ht="14.4" customHeight="1" x14ac:dyDescent="0.3">
      <c r="A444" s="747" t="s">
        <v>565</v>
      </c>
      <c r="B444" s="748" t="s">
        <v>566</v>
      </c>
      <c r="C444" s="749" t="s">
        <v>578</v>
      </c>
      <c r="D444" s="750" t="s">
        <v>579</v>
      </c>
      <c r="E444" s="751">
        <v>50113006</v>
      </c>
      <c r="F444" s="750" t="s">
        <v>1340</v>
      </c>
      <c r="G444" s="749" t="s">
        <v>595</v>
      </c>
      <c r="H444" s="749">
        <v>217109</v>
      </c>
      <c r="I444" s="749">
        <v>217109</v>
      </c>
      <c r="J444" s="749" t="s">
        <v>1343</v>
      </c>
      <c r="K444" s="749" t="s">
        <v>1342</v>
      </c>
      <c r="L444" s="752">
        <v>164.73000000000002</v>
      </c>
      <c r="M444" s="752">
        <v>17</v>
      </c>
      <c r="N444" s="753">
        <v>2800.4100000000003</v>
      </c>
    </row>
    <row r="445" spans="1:14" ht="14.4" customHeight="1" x14ac:dyDescent="0.3">
      <c r="A445" s="747" t="s">
        <v>565</v>
      </c>
      <c r="B445" s="748" t="s">
        <v>566</v>
      </c>
      <c r="C445" s="749" t="s">
        <v>578</v>
      </c>
      <c r="D445" s="750" t="s">
        <v>579</v>
      </c>
      <c r="E445" s="751">
        <v>50113006</v>
      </c>
      <c r="F445" s="750" t="s">
        <v>1340</v>
      </c>
      <c r="G445" s="749" t="s">
        <v>595</v>
      </c>
      <c r="H445" s="749">
        <v>217110</v>
      </c>
      <c r="I445" s="749">
        <v>217110</v>
      </c>
      <c r="J445" s="749" t="s">
        <v>1344</v>
      </c>
      <c r="K445" s="749" t="s">
        <v>1342</v>
      </c>
      <c r="L445" s="752">
        <v>164.73000000000002</v>
      </c>
      <c r="M445" s="752">
        <v>24</v>
      </c>
      <c r="N445" s="753">
        <v>3953.5200000000004</v>
      </c>
    </row>
    <row r="446" spans="1:14" ht="14.4" customHeight="1" x14ac:dyDescent="0.3">
      <c r="A446" s="747" t="s">
        <v>565</v>
      </c>
      <c r="B446" s="748" t="s">
        <v>566</v>
      </c>
      <c r="C446" s="749" t="s">
        <v>578</v>
      </c>
      <c r="D446" s="750" t="s">
        <v>579</v>
      </c>
      <c r="E446" s="751">
        <v>50113006</v>
      </c>
      <c r="F446" s="750" t="s">
        <v>1340</v>
      </c>
      <c r="G446" s="749" t="s">
        <v>595</v>
      </c>
      <c r="H446" s="749">
        <v>33833</v>
      </c>
      <c r="I446" s="749">
        <v>33833</v>
      </c>
      <c r="J446" s="749" t="s">
        <v>1345</v>
      </c>
      <c r="K446" s="749" t="s">
        <v>1342</v>
      </c>
      <c r="L446" s="752">
        <v>163.67000000000004</v>
      </c>
      <c r="M446" s="752">
        <v>36</v>
      </c>
      <c r="N446" s="753">
        <v>5892.1200000000017</v>
      </c>
    </row>
    <row r="447" spans="1:14" ht="14.4" customHeight="1" x14ac:dyDescent="0.3">
      <c r="A447" s="747" t="s">
        <v>565</v>
      </c>
      <c r="B447" s="748" t="s">
        <v>566</v>
      </c>
      <c r="C447" s="749" t="s">
        <v>578</v>
      </c>
      <c r="D447" s="750" t="s">
        <v>579</v>
      </c>
      <c r="E447" s="751">
        <v>50113006</v>
      </c>
      <c r="F447" s="750" t="s">
        <v>1340</v>
      </c>
      <c r="G447" s="749" t="s">
        <v>595</v>
      </c>
      <c r="H447" s="749">
        <v>133339</v>
      </c>
      <c r="I447" s="749">
        <v>33339</v>
      </c>
      <c r="J447" s="749" t="s">
        <v>1346</v>
      </c>
      <c r="K447" s="749" t="s">
        <v>1347</v>
      </c>
      <c r="L447" s="752">
        <v>41.249739130434783</v>
      </c>
      <c r="M447" s="752">
        <v>115</v>
      </c>
      <c r="N447" s="753">
        <v>4743.72</v>
      </c>
    </row>
    <row r="448" spans="1:14" ht="14.4" customHeight="1" x14ac:dyDescent="0.3">
      <c r="A448" s="747" t="s">
        <v>565</v>
      </c>
      <c r="B448" s="748" t="s">
        <v>566</v>
      </c>
      <c r="C448" s="749" t="s">
        <v>578</v>
      </c>
      <c r="D448" s="750" t="s">
        <v>579</v>
      </c>
      <c r="E448" s="751">
        <v>50113006</v>
      </c>
      <c r="F448" s="750" t="s">
        <v>1340</v>
      </c>
      <c r="G448" s="749" t="s">
        <v>595</v>
      </c>
      <c r="H448" s="749">
        <v>133340</v>
      </c>
      <c r="I448" s="749">
        <v>33340</v>
      </c>
      <c r="J448" s="749" t="s">
        <v>1348</v>
      </c>
      <c r="K448" s="749" t="s">
        <v>1347</v>
      </c>
      <c r="L448" s="752">
        <v>40.920000000000009</v>
      </c>
      <c r="M448" s="752">
        <v>137</v>
      </c>
      <c r="N448" s="753">
        <v>5606.0400000000009</v>
      </c>
    </row>
    <row r="449" spans="1:14" ht="14.4" customHeight="1" x14ac:dyDescent="0.3">
      <c r="A449" s="747" t="s">
        <v>565</v>
      </c>
      <c r="B449" s="748" t="s">
        <v>566</v>
      </c>
      <c r="C449" s="749" t="s">
        <v>578</v>
      </c>
      <c r="D449" s="750" t="s">
        <v>579</v>
      </c>
      <c r="E449" s="751">
        <v>50113006</v>
      </c>
      <c r="F449" s="750" t="s">
        <v>1340</v>
      </c>
      <c r="G449" s="749" t="s">
        <v>567</v>
      </c>
      <c r="H449" s="749">
        <v>33915</v>
      </c>
      <c r="I449" s="749">
        <v>33915</v>
      </c>
      <c r="J449" s="749" t="s">
        <v>1349</v>
      </c>
      <c r="K449" s="749" t="s">
        <v>1350</v>
      </c>
      <c r="L449" s="752">
        <v>141.16000000000003</v>
      </c>
      <c r="M449" s="752">
        <v>3</v>
      </c>
      <c r="N449" s="753">
        <v>423.48000000000008</v>
      </c>
    </row>
    <row r="450" spans="1:14" ht="14.4" customHeight="1" x14ac:dyDescent="0.3">
      <c r="A450" s="747" t="s">
        <v>565</v>
      </c>
      <c r="B450" s="748" t="s">
        <v>566</v>
      </c>
      <c r="C450" s="749" t="s">
        <v>578</v>
      </c>
      <c r="D450" s="750" t="s">
        <v>579</v>
      </c>
      <c r="E450" s="751">
        <v>50113006</v>
      </c>
      <c r="F450" s="750" t="s">
        <v>1340</v>
      </c>
      <c r="G450" s="749" t="s">
        <v>567</v>
      </c>
      <c r="H450" s="749">
        <v>33914</v>
      </c>
      <c r="I450" s="749">
        <v>33914</v>
      </c>
      <c r="J450" s="749" t="s">
        <v>1351</v>
      </c>
      <c r="K450" s="749" t="s">
        <v>1350</v>
      </c>
      <c r="L450" s="752">
        <v>141.16</v>
      </c>
      <c r="M450" s="752">
        <v>8</v>
      </c>
      <c r="N450" s="753">
        <v>1129.28</v>
      </c>
    </row>
    <row r="451" spans="1:14" ht="14.4" customHeight="1" x14ac:dyDescent="0.3">
      <c r="A451" s="747" t="s">
        <v>565</v>
      </c>
      <c r="B451" s="748" t="s">
        <v>566</v>
      </c>
      <c r="C451" s="749" t="s">
        <v>578</v>
      </c>
      <c r="D451" s="750" t="s">
        <v>579</v>
      </c>
      <c r="E451" s="751">
        <v>50113006</v>
      </c>
      <c r="F451" s="750" t="s">
        <v>1340</v>
      </c>
      <c r="G451" s="749" t="s">
        <v>567</v>
      </c>
      <c r="H451" s="749">
        <v>33916</v>
      </c>
      <c r="I451" s="749">
        <v>33916</v>
      </c>
      <c r="J451" s="749" t="s">
        <v>1352</v>
      </c>
      <c r="K451" s="749" t="s">
        <v>1350</v>
      </c>
      <c r="L451" s="752">
        <v>141.16000000000003</v>
      </c>
      <c r="M451" s="752">
        <v>5</v>
      </c>
      <c r="N451" s="753">
        <v>705.80000000000007</v>
      </c>
    </row>
    <row r="452" spans="1:14" ht="14.4" customHeight="1" x14ac:dyDescent="0.3">
      <c r="A452" s="747" t="s">
        <v>565</v>
      </c>
      <c r="B452" s="748" t="s">
        <v>566</v>
      </c>
      <c r="C452" s="749" t="s">
        <v>578</v>
      </c>
      <c r="D452" s="750" t="s">
        <v>579</v>
      </c>
      <c r="E452" s="751">
        <v>50113006</v>
      </c>
      <c r="F452" s="750" t="s">
        <v>1340</v>
      </c>
      <c r="G452" s="749" t="s">
        <v>590</v>
      </c>
      <c r="H452" s="749">
        <v>217162</v>
      </c>
      <c r="I452" s="749">
        <v>217162</v>
      </c>
      <c r="J452" s="749" t="s">
        <v>1353</v>
      </c>
      <c r="K452" s="749" t="s">
        <v>1350</v>
      </c>
      <c r="L452" s="752">
        <v>183.45000000000002</v>
      </c>
      <c r="M452" s="752">
        <v>3</v>
      </c>
      <c r="N452" s="753">
        <v>550.35</v>
      </c>
    </row>
    <row r="453" spans="1:14" ht="14.4" customHeight="1" x14ac:dyDescent="0.3">
      <c r="A453" s="747" t="s">
        <v>565</v>
      </c>
      <c r="B453" s="748" t="s">
        <v>566</v>
      </c>
      <c r="C453" s="749" t="s">
        <v>578</v>
      </c>
      <c r="D453" s="750" t="s">
        <v>579</v>
      </c>
      <c r="E453" s="751">
        <v>50113006</v>
      </c>
      <c r="F453" s="750" t="s">
        <v>1340</v>
      </c>
      <c r="G453" s="749" t="s">
        <v>590</v>
      </c>
      <c r="H453" s="749">
        <v>217160</v>
      </c>
      <c r="I453" s="749">
        <v>217160</v>
      </c>
      <c r="J453" s="749" t="s">
        <v>1354</v>
      </c>
      <c r="K453" s="749" t="s">
        <v>1350</v>
      </c>
      <c r="L453" s="752">
        <v>183.44999999999996</v>
      </c>
      <c r="M453" s="752">
        <v>3</v>
      </c>
      <c r="N453" s="753">
        <v>550.34999999999991</v>
      </c>
    </row>
    <row r="454" spans="1:14" ht="14.4" customHeight="1" x14ac:dyDescent="0.3">
      <c r="A454" s="747" t="s">
        <v>565</v>
      </c>
      <c r="B454" s="748" t="s">
        <v>566</v>
      </c>
      <c r="C454" s="749" t="s">
        <v>578</v>
      </c>
      <c r="D454" s="750" t="s">
        <v>579</v>
      </c>
      <c r="E454" s="751">
        <v>50113006</v>
      </c>
      <c r="F454" s="750" t="s">
        <v>1340</v>
      </c>
      <c r="G454" s="749" t="s">
        <v>590</v>
      </c>
      <c r="H454" s="749">
        <v>990223</v>
      </c>
      <c r="I454" s="749">
        <v>0</v>
      </c>
      <c r="J454" s="749" t="s">
        <v>1355</v>
      </c>
      <c r="K454" s="749" t="s">
        <v>567</v>
      </c>
      <c r="L454" s="752">
        <v>149.65</v>
      </c>
      <c r="M454" s="752">
        <v>1</v>
      </c>
      <c r="N454" s="753">
        <v>149.65</v>
      </c>
    </row>
    <row r="455" spans="1:14" ht="14.4" customHeight="1" x14ac:dyDescent="0.3">
      <c r="A455" s="747" t="s">
        <v>565</v>
      </c>
      <c r="B455" s="748" t="s">
        <v>566</v>
      </c>
      <c r="C455" s="749" t="s">
        <v>578</v>
      </c>
      <c r="D455" s="750" t="s">
        <v>579</v>
      </c>
      <c r="E455" s="751">
        <v>50113006</v>
      </c>
      <c r="F455" s="750" t="s">
        <v>1340</v>
      </c>
      <c r="G455" s="749" t="s">
        <v>595</v>
      </c>
      <c r="H455" s="749">
        <v>33898</v>
      </c>
      <c r="I455" s="749">
        <v>33898</v>
      </c>
      <c r="J455" s="749" t="s">
        <v>1356</v>
      </c>
      <c r="K455" s="749" t="s">
        <v>1350</v>
      </c>
      <c r="L455" s="752">
        <v>135.59999999999997</v>
      </c>
      <c r="M455" s="752">
        <v>2</v>
      </c>
      <c r="N455" s="753">
        <v>271.19999999999993</v>
      </c>
    </row>
    <row r="456" spans="1:14" ht="14.4" customHeight="1" x14ac:dyDescent="0.3">
      <c r="A456" s="747" t="s">
        <v>565</v>
      </c>
      <c r="B456" s="748" t="s">
        <v>566</v>
      </c>
      <c r="C456" s="749" t="s">
        <v>578</v>
      </c>
      <c r="D456" s="750" t="s">
        <v>579</v>
      </c>
      <c r="E456" s="751">
        <v>50113006</v>
      </c>
      <c r="F456" s="750" t="s">
        <v>1340</v>
      </c>
      <c r="G456" s="749" t="s">
        <v>595</v>
      </c>
      <c r="H456" s="749">
        <v>33897</v>
      </c>
      <c r="I456" s="749">
        <v>33897</v>
      </c>
      <c r="J456" s="749" t="s">
        <v>1357</v>
      </c>
      <c r="K456" s="749" t="s">
        <v>1350</v>
      </c>
      <c r="L456" s="752">
        <v>148.96</v>
      </c>
      <c r="M456" s="752">
        <v>9</v>
      </c>
      <c r="N456" s="753">
        <v>1340.64</v>
      </c>
    </row>
    <row r="457" spans="1:14" ht="14.4" customHeight="1" x14ac:dyDescent="0.3">
      <c r="A457" s="747" t="s">
        <v>565</v>
      </c>
      <c r="B457" s="748" t="s">
        <v>566</v>
      </c>
      <c r="C457" s="749" t="s">
        <v>578</v>
      </c>
      <c r="D457" s="750" t="s">
        <v>579</v>
      </c>
      <c r="E457" s="751">
        <v>50113006</v>
      </c>
      <c r="F457" s="750" t="s">
        <v>1340</v>
      </c>
      <c r="G457" s="749" t="s">
        <v>595</v>
      </c>
      <c r="H457" s="749">
        <v>33742</v>
      </c>
      <c r="I457" s="749">
        <v>33742</v>
      </c>
      <c r="J457" s="749" t="s">
        <v>1358</v>
      </c>
      <c r="K457" s="749" t="s">
        <v>1350</v>
      </c>
      <c r="L457" s="752">
        <v>131.25000000000003</v>
      </c>
      <c r="M457" s="752">
        <v>7</v>
      </c>
      <c r="N457" s="753">
        <v>918.75000000000011</v>
      </c>
    </row>
    <row r="458" spans="1:14" ht="14.4" customHeight="1" x14ac:dyDescent="0.3">
      <c r="A458" s="747" t="s">
        <v>565</v>
      </c>
      <c r="B458" s="748" t="s">
        <v>566</v>
      </c>
      <c r="C458" s="749" t="s">
        <v>578</v>
      </c>
      <c r="D458" s="750" t="s">
        <v>579</v>
      </c>
      <c r="E458" s="751">
        <v>50113006</v>
      </c>
      <c r="F458" s="750" t="s">
        <v>1340</v>
      </c>
      <c r="G458" s="749" t="s">
        <v>595</v>
      </c>
      <c r="H458" s="749">
        <v>33740</v>
      </c>
      <c r="I458" s="749">
        <v>33740</v>
      </c>
      <c r="J458" s="749" t="s">
        <v>1359</v>
      </c>
      <c r="K458" s="749" t="s">
        <v>1350</v>
      </c>
      <c r="L458" s="752">
        <v>131.25</v>
      </c>
      <c r="M458" s="752">
        <v>7</v>
      </c>
      <c r="N458" s="753">
        <v>918.75</v>
      </c>
    </row>
    <row r="459" spans="1:14" ht="14.4" customHeight="1" x14ac:dyDescent="0.3">
      <c r="A459" s="747" t="s">
        <v>565</v>
      </c>
      <c r="B459" s="748" t="s">
        <v>566</v>
      </c>
      <c r="C459" s="749" t="s">
        <v>578</v>
      </c>
      <c r="D459" s="750" t="s">
        <v>579</v>
      </c>
      <c r="E459" s="751">
        <v>50113006</v>
      </c>
      <c r="F459" s="750" t="s">
        <v>1340</v>
      </c>
      <c r="G459" s="749" t="s">
        <v>595</v>
      </c>
      <c r="H459" s="749">
        <v>33739</v>
      </c>
      <c r="I459" s="749">
        <v>33739</v>
      </c>
      <c r="J459" s="749" t="s">
        <v>1360</v>
      </c>
      <c r="K459" s="749" t="s">
        <v>1350</v>
      </c>
      <c r="L459" s="752">
        <v>131.25</v>
      </c>
      <c r="M459" s="752">
        <v>3</v>
      </c>
      <c r="N459" s="753">
        <v>393.75</v>
      </c>
    </row>
    <row r="460" spans="1:14" ht="14.4" customHeight="1" x14ac:dyDescent="0.3">
      <c r="A460" s="747" t="s">
        <v>565</v>
      </c>
      <c r="B460" s="748" t="s">
        <v>566</v>
      </c>
      <c r="C460" s="749" t="s">
        <v>578</v>
      </c>
      <c r="D460" s="750" t="s">
        <v>579</v>
      </c>
      <c r="E460" s="751">
        <v>50113006</v>
      </c>
      <c r="F460" s="750" t="s">
        <v>1340</v>
      </c>
      <c r="G460" s="749" t="s">
        <v>595</v>
      </c>
      <c r="H460" s="749">
        <v>846763</v>
      </c>
      <c r="I460" s="749">
        <v>33419</v>
      </c>
      <c r="J460" s="749" t="s">
        <v>1361</v>
      </c>
      <c r="K460" s="749" t="s">
        <v>1350</v>
      </c>
      <c r="L460" s="752">
        <v>119.47000000000003</v>
      </c>
      <c r="M460" s="752">
        <v>1</v>
      </c>
      <c r="N460" s="753">
        <v>119.47000000000003</v>
      </c>
    </row>
    <row r="461" spans="1:14" ht="14.4" customHeight="1" x14ac:dyDescent="0.3">
      <c r="A461" s="747" t="s">
        <v>565</v>
      </c>
      <c r="B461" s="748" t="s">
        <v>566</v>
      </c>
      <c r="C461" s="749" t="s">
        <v>578</v>
      </c>
      <c r="D461" s="750" t="s">
        <v>579</v>
      </c>
      <c r="E461" s="751">
        <v>50113006</v>
      </c>
      <c r="F461" s="750" t="s">
        <v>1340</v>
      </c>
      <c r="G461" s="749" t="s">
        <v>595</v>
      </c>
      <c r="H461" s="749">
        <v>846764</v>
      </c>
      <c r="I461" s="749">
        <v>33418</v>
      </c>
      <c r="J461" s="749" t="s">
        <v>1362</v>
      </c>
      <c r="K461" s="749" t="s">
        <v>1350</v>
      </c>
      <c r="L461" s="752">
        <v>135.60000000000002</v>
      </c>
      <c r="M461" s="752">
        <v>4</v>
      </c>
      <c r="N461" s="753">
        <v>542.40000000000009</v>
      </c>
    </row>
    <row r="462" spans="1:14" ht="14.4" customHeight="1" x14ac:dyDescent="0.3">
      <c r="A462" s="747" t="s">
        <v>565</v>
      </c>
      <c r="B462" s="748" t="s">
        <v>566</v>
      </c>
      <c r="C462" s="749" t="s">
        <v>578</v>
      </c>
      <c r="D462" s="750" t="s">
        <v>579</v>
      </c>
      <c r="E462" s="751">
        <v>50113006</v>
      </c>
      <c r="F462" s="750" t="s">
        <v>1340</v>
      </c>
      <c r="G462" s="749" t="s">
        <v>595</v>
      </c>
      <c r="H462" s="749">
        <v>846765</v>
      </c>
      <c r="I462" s="749">
        <v>33421</v>
      </c>
      <c r="J462" s="749" t="s">
        <v>1363</v>
      </c>
      <c r="K462" s="749" t="s">
        <v>1350</v>
      </c>
      <c r="L462" s="752">
        <v>135.59999999999997</v>
      </c>
      <c r="M462" s="752">
        <v>10</v>
      </c>
      <c r="N462" s="753">
        <v>1355.9999999999995</v>
      </c>
    </row>
    <row r="463" spans="1:14" ht="14.4" customHeight="1" x14ac:dyDescent="0.3">
      <c r="A463" s="747" t="s">
        <v>565</v>
      </c>
      <c r="B463" s="748" t="s">
        <v>566</v>
      </c>
      <c r="C463" s="749" t="s">
        <v>578</v>
      </c>
      <c r="D463" s="750" t="s">
        <v>579</v>
      </c>
      <c r="E463" s="751">
        <v>50113006</v>
      </c>
      <c r="F463" s="750" t="s">
        <v>1340</v>
      </c>
      <c r="G463" s="749" t="s">
        <v>595</v>
      </c>
      <c r="H463" s="749">
        <v>33865</v>
      </c>
      <c r="I463" s="749">
        <v>33865</v>
      </c>
      <c r="J463" s="749" t="s">
        <v>1364</v>
      </c>
      <c r="K463" s="749" t="s">
        <v>1350</v>
      </c>
      <c r="L463" s="752">
        <v>135.6</v>
      </c>
      <c r="M463" s="752">
        <v>2</v>
      </c>
      <c r="N463" s="753">
        <v>271.2</v>
      </c>
    </row>
    <row r="464" spans="1:14" ht="14.4" customHeight="1" x14ac:dyDescent="0.3">
      <c r="A464" s="747" t="s">
        <v>565</v>
      </c>
      <c r="B464" s="748" t="s">
        <v>566</v>
      </c>
      <c r="C464" s="749" t="s">
        <v>578</v>
      </c>
      <c r="D464" s="750" t="s">
        <v>579</v>
      </c>
      <c r="E464" s="751">
        <v>50113006</v>
      </c>
      <c r="F464" s="750" t="s">
        <v>1340</v>
      </c>
      <c r="G464" s="749" t="s">
        <v>595</v>
      </c>
      <c r="H464" s="749">
        <v>33866</v>
      </c>
      <c r="I464" s="749">
        <v>33866</v>
      </c>
      <c r="J464" s="749" t="s">
        <v>1365</v>
      </c>
      <c r="K464" s="749" t="s">
        <v>1350</v>
      </c>
      <c r="L464" s="752">
        <v>135.60000000000002</v>
      </c>
      <c r="M464" s="752">
        <v>15</v>
      </c>
      <c r="N464" s="753">
        <v>2034.0000000000002</v>
      </c>
    </row>
    <row r="465" spans="1:14" ht="14.4" customHeight="1" x14ac:dyDescent="0.3">
      <c r="A465" s="747" t="s">
        <v>565</v>
      </c>
      <c r="B465" s="748" t="s">
        <v>566</v>
      </c>
      <c r="C465" s="749" t="s">
        <v>578</v>
      </c>
      <c r="D465" s="750" t="s">
        <v>579</v>
      </c>
      <c r="E465" s="751">
        <v>50113006</v>
      </c>
      <c r="F465" s="750" t="s">
        <v>1340</v>
      </c>
      <c r="G465" s="749" t="s">
        <v>595</v>
      </c>
      <c r="H465" s="749">
        <v>846766</v>
      </c>
      <c r="I465" s="749">
        <v>33420</v>
      </c>
      <c r="J465" s="749" t="s">
        <v>1366</v>
      </c>
      <c r="K465" s="749" t="s">
        <v>1350</v>
      </c>
      <c r="L465" s="752">
        <v>135.60000000000002</v>
      </c>
      <c r="M465" s="752">
        <v>7</v>
      </c>
      <c r="N465" s="753">
        <v>949.20000000000016</v>
      </c>
    </row>
    <row r="466" spans="1:14" ht="14.4" customHeight="1" x14ac:dyDescent="0.3">
      <c r="A466" s="747" t="s">
        <v>565</v>
      </c>
      <c r="B466" s="748" t="s">
        <v>566</v>
      </c>
      <c r="C466" s="749" t="s">
        <v>578</v>
      </c>
      <c r="D466" s="750" t="s">
        <v>579</v>
      </c>
      <c r="E466" s="751">
        <v>50113006</v>
      </c>
      <c r="F466" s="750" t="s">
        <v>1340</v>
      </c>
      <c r="G466" s="749" t="s">
        <v>595</v>
      </c>
      <c r="H466" s="749">
        <v>987792</v>
      </c>
      <c r="I466" s="749">
        <v>33749</v>
      </c>
      <c r="J466" s="749" t="s">
        <v>1367</v>
      </c>
      <c r="K466" s="749" t="s">
        <v>1368</v>
      </c>
      <c r="L466" s="752">
        <v>111.95</v>
      </c>
      <c r="M466" s="752">
        <v>5</v>
      </c>
      <c r="N466" s="753">
        <v>559.75</v>
      </c>
    </row>
    <row r="467" spans="1:14" ht="14.4" customHeight="1" x14ac:dyDescent="0.3">
      <c r="A467" s="747" t="s">
        <v>565</v>
      </c>
      <c r="B467" s="748" t="s">
        <v>566</v>
      </c>
      <c r="C467" s="749" t="s">
        <v>578</v>
      </c>
      <c r="D467" s="750" t="s">
        <v>579</v>
      </c>
      <c r="E467" s="751">
        <v>50113006</v>
      </c>
      <c r="F467" s="750" t="s">
        <v>1340</v>
      </c>
      <c r="G467" s="749" t="s">
        <v>595</v>
      </c>
      <c r="H467" s="749">
        <v>33751</v>
      </c>
      <c r="I467" s="749">
        <v>33751</v>
      </c>
      <c r="J467" s="749" t="s">
        <v>1369</v>
      </c>
      <c r="K467" s="749" t="s">
        <v>1368</v>
      </c>
      <c r="L467" s="752">
        <v>111.95000000000002</v>
      </c>
      <c r="M467" s="752">
        <v>10</v>
      </c>
      <c r="N467" s="753">
        <v>1119.5000000000002</v>
      </c>
    </row>
    <row r="468" spans="1:14" ht="14.4" customHeight="1" x14ac:dyDescent="0.3">
      <c r="A468" s="747" t="s">
        <v>565</v>
      </c>
      <c r="B468" s="748" t="s">
        <v>566</v>
      </c>
      <c r="C468" s="749" t="s">
        <v>578</v>
      </c>
      <c r="D468" s="750" t="s">
        <v>579</v>
      </c>
      <c r="E468" s="751">
        <v>50113006</v>
      </c>
      <c r="F468" s="750" t="s">
        <v>1340</v>
      </c>
      <c r="G468" s="749" t="s">
        <v>595</v>
      </c>
      <c r="H468" s="749">
        <v>395579</v>
      </c>
      <c r="I468" s="749">
        <v>33752</v>
      </c>
      <c r="J468" s="749" t="s">
        <v>1370</v>
      </c>
      <c r="K468" s="749" t="s">
        <v>1371</v>
      </c>
      <c r="L468" s="752">
        <v>111.95</v>
      </c>
      <c r="M468" s="752">
        <v>5</v>
      </c>
      <c r="N468" s="753">
        <v>559.75</v>
      </c>
    </row>
    <row r="469" spans="1:14" ht="14.4" customHeight="1" x14ac:dyDescent="0.3">
      <c r="A469" s="747" t="s">
        <v>565</v>
      </c>
      <c r="B469" s="748" t="s">
        <v>566</v>
      </c>
      <c r="C469" s="749" t="s">
        <v>578</v>
      </c>
      <c r="D469" s="750" t="s">
        <v>579</v>
      </c>
      <c r="E469" s="751">
        <v>50113006</v>
      </c>
      <c r="F469" s="750" t="s">
        <v>1340</v>
      </c>
      <c r="G469" s="749" t="s">
        <v>595</v>
      </c>
      <c r="H469" s="749">
        <v>33750</v>
      </c>
      <c r="I469" s="749">
        <v>33750</v>
      </c>
      <c r="J469" s="749" t="s">
        <v>1372</v>
      </c>
      <c r="K469" s="749" t="s">
        <v>1368</v>
      </c>
      <c r="L469" s="752">
        <v>111.95</v>
      </c>
      <c r="M469" s="752">
        <v>7</v>
      </c>
      <c r="N469" s="753">
        <v>783.65</v>
      </c>
    </row>
    <row r="470" spans="1:14" ht="14.4" customHeight="1" x14ac:dyDescent="0.3">
      <c r="A470" s="747" t="s">
        <v>565</v>
      </c>
      <c r="B470" s="748" t="s">
        <v>566</v>
      </c>
      <c r="C470" s="749" t="s">
        <v>578</v>
      </c>
      <c r="D470" s="750" t="s">
        <v>579</v>
      </c>
      <c r="E470" s="751">
        <v>50113006</v>
      </c>
      <c r="F470" s="750" t="s">
        <v>1340</v>
      </c>
      <c r="G470" s="749" t="s">
        <v>595</v>
      </c>
      <c r="H470" s="749">
        <v>33859</v>
      </c>
      <c r="I470" s="749">
        <v>33859</v>
      </c>
      <c r="J470" s="749" t="s">
        <v>1373</v>
      </c>
      <c r="K470" s="749" t="s">
        <v>1342</v>
      </c>
      <c r="L470" s="752">
        <v>129.97</v>
      </c>
      <c r="M470" s="752">
        <v>1</v>
      </c>
      <c r="N470" s="753">
        <v>129.97</v>
      </c>
    </row>
    <row r="471" spans="1:14" ht="14.4" customHeight="1" x14ac:dyDescent="0.3">
      <c r="A471" s="747" t="s">
        <v>565</v>
      </c>
      <c r="B471" s="748" t="s">
        <v>566</v>
      </c>
      <c r="C471" s="749" t="s">
        <v>578</v>
      </c>
      <c r="D471" s="750" t="s">
        <v>579</v>
      </c>
      <c r="E471" s="751">
        <v>50113006</v>
      </c>
      <c r="F471" s="750" t="s">
        <v>1340</v>
      </c>
      <c r="G471" s="749" t="s">
        <v>595</v>
      </c>
      <c r="H471" s="749">
        <v>33852</v>
      </c>
      <c r="I471" s="749">
        <v>33852</v>
      </c>
      <c r="J471" s="749" t="s">
        <v>1374</v>
      </c>
      <c r="K471" s="749" t="s">
        <v>1342</v>
      </c>
      <c r="L471" s="752">
        <v>145.5</v>
      </c>
      <c r="M471" s="752">
        <v>3</v>
      </c>
      <c r="N471" s="753">
        <v>436.5</v>
      </c>
    </row>
    <row r="472" spans="1:14" ht="14.4" customHeight="1" x14ac:dyDescent="0.3">
      <c r="A472" s="747" t="s">
        <v>565</v>
      </c>
      <c r="B472" s="748" t="s">
        <v>566</v>
      </c>
      <c r="C472" s="749" t="s">
        <v>578</v>
      </c>
      <c r="D472" s="750" t="s">
        <v>579</v>
      </c>
      <c r="E472" s="751">
        <v>50113006</v>
      </c>
      <c r="F472" s="750" t="s">
        <v>1340</v>
      </c>
      <c r="G472" s="749" t="s">
        <v>595</v>
      </c>
      <c r="H472" s="749">
        <v>33851</v>
      </c>
      <c r="I472" s="749">
        <v>33851</v>
      </c>
      <c r="J472" s="749" t="s">
        <v>1375</v>
      </c>
      <c r="K472" s="749" t="s">
        <v>1342</v>
      </c>
      <c r="L472" s="752">
        <v>145.5</v>
      </c>
      <c r="M472" s="752">
        <v>2</v>
      </c>
      <c r="N472" s="753">
        <v>291</v>
      </c>
    </row>
    <row r="473" spans="1:14" ht="14.4" customHeight="1" x14ac:dyDescent="0.3">
      <c r="A473" s="747" t="s">
        <v>565</v>
      </c>
      <c r="B473" s="748" t="s">
        <v>566</v>
      </c>
      <c r="C473" s="749" t="s">
        <v>578</v>
      </c>
      <c r="D473" s="750" t="s">
        <v>579</v>
      </c>
      <c r="E473" s="751">
        <v>50113006</v>
      </c>
      <c r="F473" s="750" t="s">
        <v>1340</v>
      </c>
      <c r="G473" s="749" t="s">
        <v>595</v>
      </c>
      <c r="H473" s="749">
        <v>33848</v>
      </c>
      <c r="I473" s="749">
        <v>33848</v>
      </c>
      <c r="J473" s="749" t="s">
        <v>1376</v>
      </c>
      <c r="K473" s="749" t="s">
        <v>1342</v>
      </c>
      <c r="L473" s="752">
        <v>122.68999999999998</v>
      </c>
      <c r="M473" s="752">
        <v>18</v>
      </c>
      <c r="N473" s="753">
        <v>2208.4199999999996</v>
      </c>
    </row>
    <row r="474" spans="1:14" ht="14.4" customHeight="1" x14ac:dyDescent="0.3">
      <c r="A474" s="747" t="s">
        <v>565</v>
      </c>
      <c r="B474" s="748" t="s">
        <v>566</v>
      </c>
      <c r="C474" s="749" t="s">
        <v>578</v>
      </c>
      <c r="D474" s="750" t="s">
        <v>579</v>
      </c>
      <c r="E474" s="751">
        <v>50113006</v>
      </c>
      <c r="F474" s="750" t="s">
        <v>1340</v>
      </c>
      <c r="G474" s="749" t="s">
        <v>595</v>
      </c>
      <c r="H474" s="749">
        <v>33847</v>
      </c>
      <c r="I474" s="749">
        <v>33847</v>
      </c>
      <c r="J474" s="749" t="s">
        <v>1377</v>
      </c>
      <c r="K474" s="749" t="s">
        <v>1342</v>
      </c>
      <c r="L474" s="752">
        <v>122.69000000000003</v>
      </c>
      <c r="M474" s="752">
        <v>17</v>
      </c>
      <c r="N474" s="753">
        <v>2085.7300000000005</v>
      </c>
    </row>
    <row r="475" spans="1:14" ht="14.4" customHeight="1" x14ac:dyDescent="0.3">
      <c r="A475" s="747" t="s">
        <v>565</v>
      </c>
      <c r="B475" s="748" t="s">
        <v>566</v>
      </c>
      <c r="C475" s="749" t="s">
        <v>578</v>
      </c>
      <c r="D475" s="750" t="s">
        <v>579</v>
      </c>
      <c r="E475" s="751">
        <v>50113006</v>
      </c>
      <c r="F475" s="750" t="s">
        <v>1340</v>
      </c>
      <c r="G475" s="749" t="s">
        <v>590</v>
      </c>
      <c r="H475" s="749">
        <v>988740</v>
      </c>
      <c r="I475" s="749">
        <v>0</v>
      </c>
      <c r="J475" s="749" t="s">
        <v>1378</v>
      </c>
      <c r="K475" s="749" t="s">
        <v>567</v>
      </c>
      <c r="L475" s="752">
        <v>253.75999999999993</v>
      </c>
      <c r="M475" s="752">
        <v>16</v>
      </c>
      <c r="N475" s="753">
        <v>4060.1599999999989</v>
      </c>
    </row>
    <row r="476" spans="1:14" ht="14.4" customHeight="1" x14ac:dyDescent="0.3">
      <c r="A476" s="747" t="s">
        <v>565</v>
      </c>
      <c r="B476" s="748" t="s">
        <v>566</v>
      </c>
      <c r="C476" s="749" t="s">
        <v>578</v>
      </c>
      <c r="D476" s="750" t="s">
        <v>579</v>
      </c>
      <c r="E476" s="751">
        <v>50113006</v>
      </c>
      <c r="F476" s="750" t="s">
        <v>1340</v>
      </c>
      <c r="G476" s="749" t="s">
        <v>595</v>
      </c>
      <c r="H476" s="749">
        <v>133146</v>
      </c>
      <c r="I476" s="749">
        <v>33530</v>
      </c>
      <c r="J476" s="749" t="s">
        <v>1379</v>
      </c>
      <c r="K476" s="749" t="s">
        <v>1380</v>
      </c>
      <c r="L476" s="752">
        <v>156.49</v>
      </c>
      <c r="M476" s="752">
        <v>8</v>
      </c>
      <c r="N476" s="753">
        <v>1251.92</v>
      </c>
    </row>
    <row r="477" spans="1:14" ht="14.4" customHeight="1" x14ac:dyDescent="0.3">
      <c r="A477" s="747" t="s">
        <v>565</v>
      </c>
      <c r="B477" s="748" t="s">
        <v>566</v>
      </c>
      <c r="C477" s="749" t="s">
        <v>578</v>
      </c>
      <c r="D477" s="750" t="s">
        <v>579</v>
      </c>
      <c r="E477" s="751">
        <v>50113006</v>
      </c>
      <c r="F477" s="750" t="s">
        <v>1340</v>
      </c>
      <c r="G477" s="749" t="s">
        <v>595</v>
      </c>
      <c r="H477" s="749">
        <v>133220</v>
      </c>
      <c r="I477" s="749">
        <v>33220</v>
      </c>
      <c r="J477" s="749" t="s">
        <v>1381</v>
      </c>
      <c r="K477" s="749" t="s">
        <v>1382</v>
      </c>
      <c r="L477" s="752">
        <v>195.99</v>
      </c>
      <c r="M477" s="752">
        <v>8</v>
      </c>
      <c r="N477" s="753">
        <v>1567.92</v>
      </c>
    </row>
    <row r="478" spans="1:14" ht="14.4" customHeight="1" x14ac:dyDescent="0.3">
      <c r="A478" s="747" t="s">
        <v>565</v>
      </c>
      <c r="B478" s="748" t="s">
        <v>566</v>
      </c>
      <c r="C478" s="749" t="s">
        <v>578</v>
      </c>
      <c r="D478" s="750" t="s">
        <v>579</v>
      </c>
      <c r="E478" s="751">
        <v>50113006</v>
      </c>
      <c r="F478" s="750" t="s">
        <v>1340</v>
      </c>
      <c r="G478" s="749" t="s">
        <v>590</v>
      </c>
      <c r="H478" s="749">
        <v>33802</v>
      </c>
      <c r="I478" s="749">
        <v>33802</v>
      </c>
      <c r="J478" s="749" t="s">
        <v>1383</v>
      </c>
      <c r="K478" s="749" t="s">
        <v>1384</v>
      </c>
      <c r="L478" s="752">
        <v>205.25000000000006</v>
      </c>
      <c r="M478" s="752">
        <v>1</v>
      </c>
      <c r="N478" s="753">
        <v>205.25000000000006</v>
      </c>
    </row>
    <row r="479" spans="1:14" ht="14.4" customHeight="1" x14ac:dyDescent="0.3">
      <c r="A479" s="747" t="s">
        <v>565</v>
      </c>
      <c r="B479" s="748" t="s">
        <v>566</v>
      </c>
      <c r="C479" s="749" t="s">
        <v>578</v>
      </c>
      <c r="D479" s="750" t="s">
        <v>579</v>
      </c>
      <c r="E479" s="751">
        <v>50113006</v>
      </c>
      <c r="F479" s="750" t="s">
        <v>1340</v>
      </c>
      <c r="G479" s="749" t="s">
        <v>590</v>
      </c>
      <c r="H479" s="749">
        <v>217125</v>
      </c>
      <c r="I479" s="749">
        <v>217125</v>
      </c>
      <c r="J479" s="749" t="s">
        <v>1385</v>
      </c>
      <c r="K479" s="749" t="s">
        <v>1386</v>
      </c>
      <c r="L479" s="752">
        <v>139.78375000000003</v>
      </c>
      <c r="M479" s="752">
        <v>24</v>
      </c>
      <c r="N479" s="753">
        <v>3354.8100000000004</v>
      </c>
    </row>
    <row r="480" spans="1:14" ht="14.4" customHeight="1" x14ac:dyDescent="0.3">
      <c r="A480" s="747" t="s">
        <v>565</v>
      </c>
      <c r="B480" s="748" t="s">
        <v>566</v>
      </c>
      <c r="C480" s="749" t="s">
        <v>578</v>
      </c>
      <c r="D480" s="750" t="s">
        <v>579</v>
      </c>
      <c r="E480" s="751">
        <v>50113006</v>
      </c>
      <c r="F480" s="750" t="s">
        <v>1340</v>
      </c>
      <c r="G480" s="749" t="s">
        <v>590</v>
      </c>
      <c r="H480" s="749">
        <v>217131</v>
      </c>
      <c r="I480" s="749">
        <v>217131</v>
      </c>
      <c r="J480" s="749" t="s">
        <v>1387</v>
      </c>
      <c r="K480" s="749" t="s">
        <v>1386</v>
      </c>
      <c r="L480" s="752">
        <v>108.61826086956523</v>
      </c>
      <c r="M480" s="752">
        <v>23</v>
      </c>
      <c r="N480" s="753">
        <v>2498.2200000000003</v>
      </c>
    </row>
    <row r="481" spans="1:14" ht="14.4" customHeight="1" x14ac:dyDescent="0.3">
      <c r="A481" s="747" t="s">
        <v>565</v>
      </c>
      <c r="B481" s="748" t="s">
        <v>566</v>
      </c>
      <c r="C481" s="749" t="s">
        <v>578</v>
      </c>
      <c r="D481" s="750" t="s">
        <v>579</v>
      </c>
      <c r="E481" s="751">
        <v>50113006</v>
      </c>
      <c r="F481" s="750" t="s">
        <v>1340</v>
      </c>
      <c r="G481" s="749" t="s">
        <v>590</v>
      </c>
      <c r="H481" s="749">
        <v>217129</v>
      </c>
      <c r="I481" s="749">
        <v>217129</v>
      </c>
      <c r="J481" s="749" t="s">
        <v>1388</v>
      </c>
      <c r="K481" s="749" t="s">
        <v>1386</v>
      </c>
      <c r="L481" s="752">
        <v>127.7779310344828</v>
      </c>
      <c r="M481" s="752">
        <v>29</v>
      </c>
      <c r="N481" s="753">
        <v>3705.5600000000013</v>
      </c>
    </row>
    <row r="482" spans="1:14" ht="14.4" customHeight="1" x14ac:dyDescent="0.3">
      <c r="A482" s="747" t="s">
        <v>565</v>
      </c>
      <c r="B482" s="748" t="s">
        <v>566</v>
      </c>
      <c r="C482" s="749" t="s">
        <v>578</v>
      </c>
      <c r="D482" s="750" t="s">
        <v>579</v>
      </c>
      <c r="E482" s="751">
        <v>50113006</v>
      </c>
      <c r="F482" s="750" t="s">
        <v>1340</v>
      </c>
      <c r="G482" s="749" t="s">
        <v>590</v>
      </c>
      <c r="H482" s="749">
        <v>217127</v>
      </c>
      <c r="I482" s="749">
        <v>217127</v>
      </c>
      <c r="J482" s="749" t="s">
        <v>1389</v>
      </c>
      <c r="K482" s="749" t="s">
        <v>1386</v>
      </c>
      <c r="L482" s="752">
        <v>114.75499999999998</v>
      </c>
      <c r="M482" s="752">
        <v>22</v>
      </c>
      <c r="N482" s="753">
        <v>2524.6099999999997</v>
      </c>
    </row>
    <row r="483" spans="1:14" ht="14.4" customHeight="1" x14ac:dyDescent="0.3">
      <c r="A483" s="747" t="s">
        <v>565</v>
      </c>
      <c r="B483" s="748" t="s">
        <v>566</v>
      </c>
      <c r="C483" s="749" t="s">
        <v>578</v>
      </c>
      <c r="D483" s="750" t="s">
        <v>579</v>
      </c>
      <c r="E483" s="751">
        <v>50113006</v>
      </c>
      <c r="F483" s="750" t="s">
        <v>1340</v>
      </c>
      <c r="G483" s="749" t="s">
        <v>590</v>
      </c>
      <c r="H483" s="749">
        <v>992137</v>
      </c>
      <c r="I483" s="749">
        <v>0</v>
      </c>
      <c r="J483" s="749" t="s">
        <v>1390</v>
      </c>
      <c r="K483" s="749" t="s">
        <v>567</v>
      </c>
      <c r="L483" s="752">
        <v>694.35000000000014</v>
      </c>
      <c r="M483" s="752">
        <v>1</v>
      </c>
      <c r="N483" s="753">
        <v>694.35000000000014</v>
      </c>
    </row>
    <row r="484" spans="1:14" ht="14.4" customHeight="1" x14ac:dyDescent="0.3">
      <c r="A484" s="747" t="s">
        <v>565</v>
      </c>
      <c r="B484" s="748" t="s">
        <v>566</v>
      </c>
      <c r="C484" s="749" t="s">
        <v>578</v>
      </c>
      <c r="D484" s="750" t="s">
        <v>579</v>
      </c>
      <c r="E484" s="751">
        <v>50113006</v>
      </c>
      <c r="F484" s="750" t="s">
        <v>1340</v>
      </c>
      <c r="G484" s="749" t="s">
        <v>590</v>
      </c>
      <c r="H484" s="749">
        <v>217144</v>
      </c>
      <c r="I484" s="749">
        <v>217144</v>
      </c>
      <c r="J484" s="749" t="s">
        <v>1391</v>
      </c>
      <c r="K484" s="749" t="s">
        <v>1342</v>
      </c>
      <c r="L484" s="752">
        <v>140.75999999999996</v>
      </c>
      <c r="M484" s="752">
        <v>2</v>
      </c>
      <c r="N484" s="753">
        <v>281.51999999999992</v>
      </c>
    </row>
    <row r="485" spans="1:14" ht="14.4" customHeight="1" x14ac:dyDescent="0.3">
      <c r="A485" s="747" t="s">
        <v>565</v>
      </c>
      <c r="B485" s="748" t="s">
        <v>566</v>
      </c>
      <c r="C485" s="749" t="s">
        <v>578</v>
      </c>
      <c r="D485" s="750" t="s">
        <v>579</v>
      </c>
      <c r="E485" s="751">
        <v>50113013</v>
      </c>
      <c r="F485" s="750" t="s">
        <v>1392</v>
      </c>
      <c r="G485" s="749" t="s">
        <v>595</v>
      </c>
      <c r="H485" s="749">
        <v>203097</v>
      </c>
      <c r="I485" s="749">
        <v>203097</v>
      </c>
      <c r="J485" s="749" t="s">
        <v>1393</v>
      </c>
      <c r="K485" s="749" t="s">
        <v>1394</v>
      </c>
      <c r="L485" s="752">
        <v>167.15476190476187</v>
      </c>
      <c r="M485" s="752">
        <v>21</v>
      </c>
      <c r="N485" s="753">
        <v>3510.2499999999991</v>
      </c>
    </row>
    <row r="486" spans="1:14" ht="14.4" customHeight="1" x14ac:dyDescent="0.3">
      <c r="A486" s="747" t="s">
        <v>565</v>
      </c>
      <c r="B486" s="748" t="s">
        <v>566</v>
      </c>
      <c r="C486" s="749" t="s">
        <v>578</v>
      </c>
      <c r="D486" s="750" t="s">
        <v>579</v>
      </c>
      <c r="E486" s="751">
        <v>50113013</v>
      </c>
      <c r="F486" s="750" t="s">
        <v>1392</v>
      </c>
      <c r="G486" s="749" t="s">
        <v>590</v>
      </c>
      <c r="H486" s="749">
        <v>172972</v>
      </c>
      <c r="I486" s="749">
        <v>72972</v>
      </c>
      <c r="J486" s="749" t="s">
        <v>1395</v>
      </c>
      <c r="K486" s="749" t="s">
        <v>1396</v>
      </c>
      <c r="L486" s="752">
        <v>181.58456521739126</v>
      </c>
      <c r="M486" s="752">
        <v>92</v>
      </c>
      <c r="N486" s="753">
        <v>16705.779999999995</v>
      </c>
    </row>
    <row r="487" spans="1:14" ht="14.4" customHeight="1" x14ac:dyDescent="0.3">
      <c r="A487" s="747" t="s">
        <v>565</v>
      </c>
      <c r="B487" s="748" t="s">
        <v>566</v>
      </c>
      <c r="C487" s="749" t="s">
        <v>578</v>
      </c>
      <c r="D487" s="750" t="s">
        <v>579</v>
      </c>
      <c r="E487" s="751">
        <v>50113013</v>
      </c>
      <c r="F487" s="750" t="s">
        <v>1392</v>
      </c>
      <c r="G487" s="749" t="s">
        <v>595</v>
      </c>
      <c r="H487" s="749">
        <v>105951</v>
      </c>
      <c r="I487" s="749">
        <v>5951</v>
      </c>
      <c r="J487" s="749" t="s">
        <v>1397</v>
      </c>
      <c r="K487" s="749" t="s">
        <v>1398</v>
      </c>
      <c r="L487" s="752">
        <v>114.93000000000002</v>
      </c>
      <c r="M487" s="752">
        <v>3</v>
      </c>
      <c r="N487" s="753">
        <v>344.79000000000008</v>
      </c>
    </row>
    <row r="488" spans="1:14" ht="14.4" customHeight="1" x14ac:dyDescent="0.3">
      <c r="A488" s="747" t="s">
        <v>565</v>
      </c>
      <c r="B488" s="748" t="s">
        <v>566</v>
      </c>
      <c r="C488" s="749" t="s">
        <v>578</v>
      </c>
      <c r="D488" s="750" t="s">
        <v>579</v>
      </c>
      <c r="E488" s="751">
        <v>50113013</v>
      </c>
      <c r="F488" s="750" t="s">
        <v>1392</v>
      </c>
      <c r="G488" s="749" t="s">
        <v>595</v>
      </c>
      <c r="H488" s="749">
        <v>183817</v>
      </c>
      <c r="I488" s="749">
        <v>183817</v>
      </c>
      <c r="J488" s="749" t="s">
        <v>1399</v>
      </c>
      <c r="K488" s="749" t="s">
        <v>1400</v>
      </c>
      <c r="L488" s="752">
        <v>1615.0112121212121</v>
      </c>
      <c r="M488" s="752">
        <v>16.5</v>
      </c>
      <c r="N488" s="753">
        <v>26647.685000000001</v>
      </c>
    </row>
    <row r="489" spans="1:14" ht="14.4" customHeight="1" x14ac:dyDescent="0.3">
      <c r="A489" s="747" t="s">
        <v>565</v>
      </c>
      <c r="B489" s="748" t="s">
        <v>566</v>
      </c>
      <c r="C489" s="749" t="s">
        <v>578</v>
      </c>
      <c r="D489" s="750" t="s">
        <v>579</v>
      </c>
      <c r="E489" s="751">
        <v>50113013</v>
      </c>
      <c r="F489" s="750" t="s">
        <v>1392</v>
      </c>
      <c r="G489" s="749" t="s">
        <v>590</v>
      </c>
      <c r="H489" s="749">
        <v>164831</v>
      </c>
      <c r="I489" s="749">
        <v>64831</v>
      </c>
      <c r="J489" s="749" t="s">
        <v>1401</v>
      </c>
      <c r="K489" s="749" t="s">
        <v>1402</v>
      </c>
      <c r="L489" s="752">
        <v>198.88</v>
      </c>
      <c r="M489" s="752">
        <v>4</v>
      </c>
      <c r="N489" s="753">
        <v>795.52</v>
      </c>
    </row>
    <row r="490" spans="1:14" ht="14.4" customHeight="1" x14ac:dyDescent="0.3">
      <c r="A490" s="747" t="s">
        <v>565</v>
      </c>
      <c r="B490" s="748" t="s">
        <v>566</v>
      </c>
      <c r="C490" s="749" t="s">
        <v>578</v>
      </c>
      <c r="D490" s="750" t="s">
        <v>579</v>
      </c>
      <c r="E490" s="751">
        <v>50113013</v>
      </c>
      <c r="F490" s="750" t="s">
        <v>1392</v>
      </c>
      <c r="G490" s="749" t="s">
        <v>590</v>
      </c>
      <c r="H490" s="749">
        <v>164835</v>
      </c>
      <c r="I490" s="749">
        <v>64835</v>
      </c>
      <c r="J490" s="749" t="s">
        <v>1403</v>
      </c>
      <c r="K490" s="749" t="s">
        <v>1404</v>
      </c>
      <c r="L490" s="752">
        <v>143.66</v>
      </c>
      <c r="M490" s="752">
        <v>3</v>
      </c>
      <c r="N490" s="753">
        <v>430.98</v>
      </c>
    </row>
    <row r="491" spans="1:14" ht="14.4" customHeight="1" x14ac:dyDescent="0.3">
      <c r="A491" s="747" t="s">
        <v>565</v>
      </c>
      <c r="B491" s="748" t="s">
        <v>566</v>
      </c>
      <c r="C491" s="749" t="s">
        <v>578</v>
      </c>
      <c r="D491" s="750" t="s">
        <v>579</v>
      </c>
      <c r="E491" s="751">
        <v>50113013</v>
      </c>
      <c r="F491" s="750" t="s">
        <v>1392</v>
      </c>
      <c r="G491" s="749" t="s">
        <v>590</v>
      </c>
      <c r="H491" s="749">
        <v>117170</v>
      </c>
      <c r="I491" s="749">
        <v>17170</v>
      </c>
      <c r="J491" s="749" t="s">
        <v>1405</v>
      </c>
      <c r="K491" s="749" t="s">
        <v>1406</v>
      </c>
      <c r="L491" s="752">
        <v>72.926666666666691</v>
      </c>
      <c r="M491" s="752">
        <v>6</v>
      </c>
      <c r="N491" s="753">
        <v>437.56000000000012</v>
      </c>
    </row>
    <row r="492" spans="1:14" ht="14.4" customHeight="1" x14ac:dyDescent="0.3">
      <c r="A492" s="747" t="s">
        <v>565</v>
      </c>
      <c r="B492" s="748" t="s">
        <v>566</v>
      </c>
      <c r="C492" s="749" t="s">
        <v>578</v>
      </c>
      <c r="D492" s="750" t="s">
        <v>579</v>
      </c>
      <c r="E492" s="751">
        <v>50113013</v>
      </c>
      <c r="F492" s="750" t="s">
        <v>1392</v>
      </c>
      <c r="G492" s="749" t="s">
        <v>590</v>
      </c>
      <c r="H492" s="749">
        <v>117171</v>
      </c>
      <c r="I492" s="749">
        <v>17171</v>
      </c>
      <c r="J492" s="749" t="s">
        <v>1407</v>
      </c>
      <c r="K492" s="749" t="s">
        <v>1408</v>
      </c>
      <c r="L492" s="752">
        <v>72.920000000000016</v>
      </c>
      <c r="M492" s="752">
        <v>6</v>
      </c>
      <c r="N492" s="753">
        <v>437.5200000000001</v>
      </c>
    </row>
    <row r="493" spans="1:14" ht="14.4" customHeight="1" x14ac:dyDescent="0.3">
      <c r="A493" s="747" t="s">
        <v>565</v>
      </c>
      <c r="B493" s="748" t="s">
        <v>566</v>
      </c>
      <c r="C493" s="749" t="s">
        <v>578</v>
      </c>
      <c r="D493" s="750" t="s">
        <v>579</v>
      </c>
      <c r="E493" s="751">
        <v>50113013</v>
      </c>
      <c r="F493" s="750" t="s">
        <v>1392</v>
      </c>
      <c r="G493" s="749" t="s">
        <v>590</v>
      </c>
      <c r="H493" s="749">
        <v>111706</v>
      </c>
      <c r="I493" s="749">
        <v>11706</v>
      </c>
      <c r="J493" s="749" t="s">
        <v>680</v>
      </c>
      <c r="K493" s="749" t="s">
        <v>1409</v>
      </c>
      <c r="L493" s="752">
        <v>536.6</v>
      </c>
      <c r="M493" s="752">
        <v>5</v>
      </c>
      <c r="N493" s="753">
        <v>2683</v>
      </c>
    </row>
    <row r="494" spans="1:14" ht="14.4" customHeight="1" x14ac:dyDescent="0.3">
      <c r="A494" s="747" t="s">
        <v>565</v>
      </c>
      <c r="B494" s="748" t="s">
        <v>566</v>
      </c>
      <c r="C494" s="749" t="s">
        <v>578</v>
      </c>
      <c r="D494" s="750" t="s">
        <v>579</v>
      </c>
      <c r="E494" s="751">
        <v>50113013</v>
      </c>
      <c r="F494" s="750" t="s">
        <v>1392</v>
      </c>
      <c r="G494" s="749" t="s">
        <v>590</v>
      </c>
      <c r="H494" s="749">
        <v>131656</v>
      </c>
      <c r="I494" s="749">
        <v>131656</v>
      </c>
      <c r="J494" s="749" t="s">
        <v>1410</v>
      </c>
      <c r="K494" s="749" t="s">
        <v>1411</v>
      </c>
      <c r="L494" s="752">
        <v>517</v>
      </c>
      <c r="M494" s="752">
        <v>7</v>
      </c>
      <c r="N494" s="753">
        <v>3619</v>
      </c>
    </row>
    <row r="495" spans="1:14" ht="14.4" customHeight="1" x14ac:dyDescent="0.3">
      <c r="A495" s="747" t="s">
        <v>565</v>
      </c>
      <c r="B495" s="748" t="s">
        <v>566</v>
      </c>
      <c r="C495" s="749" t="s">
        <v>578</v>
      </c>
      <c r="D495" s="750" t="s">
        <v>579</v>
      </c>
      <c r="E495" s="751">
        <v>50113013</v>
      </c>
      <c r="F495" s="750" t="s">
        <v>1392</v>
      </c>
      <c r="G495" s="749" t="s">
        <v>590</v>
      </c>
      <c r="H495" s="749">
        <v>108606</v>
      </c>
      <c r="I495" s="749">
        <v>108606</v>
      </c>
      <c r="J495" s="749" t="s">
        <v>1412</v>
      </c>
      <c r="K495" s="749" t="s">
        <v>1413</v>
      </c>
      <c r="L495" s="752">
        <v>73.429999999999993</v>
      </c>
      <c r="M495" s="752">
        <v>3</v>
      </c>
      <c r="N495" s="753">
        <v>220.29</v>
      </c>
    </row>
    <row r="496" spans="1:14" ht="14.4" customHeight="1" x14ac:dyDescent="0.3">
      <c r="A496" s="747" t="s">
        <v>565</v>
      </c>
      <c r="B496" s="748" t="s">
        <v>566</v>
      </c>
      <c r="C496" s="749" t="s">
        <v>578</v>
      </c>
      <c r="D496" s="750" t="s">
        <v>579</v>
      </c>
      <c r="E496" s="751">
        <v>50113013</v>
      </c>
      <c r="F496" s="750" t="s">
        <v>1392</v>
      </c>
      <c r="G496" s="749" t="s">
        <v>590</v>
      </c>
      <c r="H496" s="749">
        <v>162187</v>
      </c>
      <c r="I496" s="749">
        <v>162187</v>
      </c>
      <c r="J496" s="749" t="s">
        <v>1414</v>
      </c>
      <c r="K496" s="749" t="s">
        <v>1415</v>
      </c>
      <c r="L496" s="752">
        <v>286</v>
      </c>
      <c r="M496" s="752">
        <v>6</v>
      </c>
      <c r="N496" s="753">
        <v>1716</v>
      </c>
    </row>
    <row r="497" spans="1:14" ht="14.4" customHeight="1" x14ac:dyDescent="0.3">
      <c r="A497" s="747" t="s">
        <v>565</v>
      </c>
      <c r="B497" s="748" t="s">
        <v>566</v>
      </c>
      <c r="C497" s="749" t="s">
        <v>578</v>
      </c>
      <c r="D497" s="750" t="s">
        <v>579</v>
      </c>
      <c r="E497" s="751">
        <v>50113013</v>
      </c>
      <c r="F497" s="750" t="s">
        <v>1392</v>
      </c>
      <c r="G497" s="749" t="s">
        <v>595</v>
      </c>
      <c r="H497" s="749">
        <v>849655</v>
      </c>
      <c r="I497" s="749">
        <v>129836</v>
      </c>
      <c r="J497" s="749" t="s">
        <v>1416</v>
      </c>
      <c r="K497" s="749" t="s">
        <v>1417</v>
      </c>
      <c r="L497" s="752">
        <v>262.89999999999998</v>
      </c>
      <c r="M497" s="752">
        <v>16</v>
      </c>
      <c r="N497" s="753">
        <v>4206.3999999999996</v>
      </c>
    </row>
    <row r="498" spans="1:14" ht="14.4" customHeight="1" x14ac:dyDescent="0.3">
      <c r="A498" s="747" t="s">
        <v>565</v>
      </c>
      <c r="B498" s="748" t="s">
        <v>566</v>
      </c>
      <c r="C498" s="749" t="s">
        <v>578</v>
      </c>
      <c r="D498" s="750" t="s">
        <v>579</v>
      </c>
      <c r="E498" s="751">
        <v>50113013</v>
      </c>
      <c r="F498" s="750" t="s">
        <v>1392</v>
      </c>
      <c r="G498" s="749" t="s">
        <v>595</v>
      </c>
      <c r="H498" s="749">
        <v>849887</v>
      </c>
      <c r="I498" s="749">
        <v>129834</v>
      </c>
      <c r="J498" s="749" t="s">
        <v>1418</v>
      </c>
      <c r="K498" s="749" t="s">
        <v>567</v>
      </c>
      <c r="L498" s="752">
        <v>154</v>
      </c>
      <c r="M498" s="752">
        <v>24</v>
      </c>
      <c r="N498" s="753">
        <v>3696</v>
      </c>
    </row>
    <row r="499" spans="1:14" ht="14.4" customHeight="1" x14ac:dyDescent="0.3">
      <c r="A499" s="747" t="s">
        <v>565</v>
      </c>
      <c r="B499" s="748" t="s">
        <v>566</v>
      </c>
      <c r="C499" s="749" t="s">
        <v>578</v>
      </c>
      <c r="D499" s="750" t="s">
        <v>579</v>
      </c>
      <c r="E499" s="751">
        <v>50113013</v>
      </c>
      <c r="F499" s="750" t="s">
        <v>1392</v>
      </c>
      <c r="G499" s="749" t="s">
        <v>590</v>
      </c>
      <c r="H499" s="749">
        <v>218400</v>
      </c>
      <c r="I499" s="749">
        <v>218400</v>
      </c>
      <c r="J499" s="749" t="s">
        <v>1419</v>
      </c>
      <c r="K499" s="749" t="s">
        <v>1420</v>
      </c>
      <c r="L499" s="752">
        <v>597.74</v>
      </c>
      <c r="M499" s="752">
        <v>1</v>
      </c>
      <c r="N499" s="753">
        <v>597.74</v>
      </c>
    </row>
    <row r="500" spans="1:14" ht="14.4" customHeight="1" x14ac:dyDescent="0.3">
      <c r="A500" s="747" t="s">
        <v>565</v>
      </c>
      <c r="B500" s="748" t="s">
        <v>566</v>
      </c>
      <c r="C500" s="749" t="s">
        <v>578</v>
      </c>
      <c r="D500" s="750" t="s">
        <v>579</v>
      </c>
      <c r="E500" s="751">
        <v>50113013</v>
      </c>
      <c r="F500" s="750" t="s">
        <v>1392</v>
      </c>
      <c r="G500" s="749" t="s">
        <v>590</v>
      </c>
      <c r="H500" s="749">
        <v>844576</v>
      </c>
      <c r="I500" s="749">
        <v>100339</v>
      </c>
      <c r="J500" s="749" t="s">
        <v>1421</v>
      </c>
      <c r="K500" s="749" t="s">
        <v>1422</v>
      </c>
      <c r="L500" s="752">
        <v>97.61</v>
      </c>
      <c r="M500" s="752">
        <v>2</v>
      </c>
      <c r="N500" s="753">
        <v>195.22</v>
      </c>
    </row>
    <row r="501" spans="1:14" ht="14.4" customHeight="1" x14ac:dyDescent="0.3">
      <c r="A501" s="747" t="s">
        <v>565</v>
      </c>
      <c r="B501" s="748" t="s">
        <v>566</v>
      </c>
      <c r="C501" s="749" t="s">
        <v>578</v>
      </c>
      <c r="D501" s="750" t="s">
        <v>579</v>
      </c>
      <c r="E501" s="751">
        <v>50113013</v>
      </c>
      <c r="F501" s="750" t="s">
        <v>1392</v>
      </c>
      <c r="G501" s="749" t="s">
        <v>590</v>
      </c>
      <c r="H501" s="749">
        <v>190986</v>
      </c>
      <c r="I501" s="749">
        <v>90986</v>
      </c>
      <c r="J501" s="749" t="s">
        <v>1423</v>
      </c>
      <c r="K501" s="749" t="s">
        <v>1424</v>
      </c>
      <c r="L501" s="752">
        <v>56.1</v>
      </c>
      <c r="M501" s="752">
        <v>4</v>
      </c>
      <c r="N501" s="753">
        <v>224.4</v>
      </c>
    </row>
    <row r="502" spans="1:14" ht="14.4" customHeight="1" x14ac:dyDescent="0.3">
      <c r="A502" s="747" t="s">
        <v>565</v>
      </c>
      <c r="B502" s="748" t="s">
        <v>566</v>
      </c>
      <c r="C502" s="749" t="s">
        <v>578</v>
      </c>
      <c r="D502" s="750" t="s">
        <v>579</v>
      </c>
      <c r="E502" s="751">
        <v>50113013</v>
      </c>
      <c r="F502" s="750" t="s">
        <v>1392</v>
      </c>
      <c r="G502" s="749" t="s">
        <v>590</v>
      </c>
      <c r="H502" s="749">
        <v>132954</v>
      </c>
      <c r="I502" s="749">
        <v>32954</v>
      </c>
      <c r="J502" s="749" t="s">
        <v>1425</v>
      </c>
      <c r="K502" s="749" t="s">
        <v>1426</v>
      </c>
      <c r="L502" s="752">
        <v>84.580000000000013</v>
      </c>
      <c r="M502" s="752">
        <v>1</v>
      </c>
      <c r="N502" s="753">
        <v>84.580000000000013</v>
      </c>
    </row>
    <row r="503" spans="1:14" ht="14.4" customHeight="1" x14ac:dyDescent="0.3">
      <c r="A503" s="747" t="s">
        <v>565</v>
      </c>
      <c r="B503" s="748" t="s">
        <v>566</v>
      </c>
      <c r="C503" s="749" t="s">
        <v>578</v>
      </c>
      <c r="D503" s="750" t="s">
        <v>579</v>
      </c>
      <c r="E503" s="751">
        <v>50113013</v>
      </c>
      <c r="F503" s="750" t="s">
        <v>1392</v>
      </c>
      <c r="G503" s="749" t="s">
        <v>590</v>
      </c>
      <c r="H503" s="749">
        <v>102427</v>
      </c>
      <c r="I503" s="749">
        <v>2427</v>
      </c>
      <c r="J503" s="749" t="s">
        <v>1427</v>
      </c>
      <c r="K503" s="749" t="s">
        <v>1428</v>
      </c>
      <c r="L503" s="752">
        <v>88.45999999999998</v>
      </c>
      <c r="M503" s="752">
        <v>9</v>
      </c>
      <c r="N503" s="753">
        <v>796.13999999999976</v>
      </c>
    </row>
    <row r="504" spans="1:14" ht="14.4" customHeight="1" x14ac:dyDescent="0.3">
      <c r="A504" s="747" t="s">
        <v>565</v>
      </c>
      <c r="B504" s="748" t="s">
        <v>566</v>
      </c>
      <c r="C504" s="749" t="s">
        <v>578</v>
      </c>
      <c r="D504" s="750" t="s">
        <v>579</v>
      </c>
      <c r="E504" s="751">
        <v>50113013</v>
      </c>
      <c r="F504" s="750" t="s">
        <v>1392</v>
      </c>
      <c r="G504" s="749" t="s">
        <v>590</v>
      </c>
      <c r="H504" s="749">
        <v>148261</v>
      </c>
      <c r="I504" s="749">
        <v>48261</v>
      </c>
      <c r="J504" s="749" t="s">
        <v>1429</v>
      </c>
      <c r="K504" s="749" t="s">
        <v>1430</v>
      </c>
      <c r="L504" s="752">
        <v>68.993333333333325</v>
      </c>
      <c r="M504" s="752">
        <v>3</v>
      </c>
      <c r="N504" s="753">
        <v>206.98</v>
      </c>
    </row>
    <row r="505" spans="1:14" ht="14.4" customHeight="1" x14ac:dyDescent="0.3">
      <c r="A505" s="747" t="s">
        <v>565</v>
      </c>
      <c r="B505" s="748" t="s">
        <v>566</v>
      </c>
      <c r="C505" s="749" t="s">
        <v>578</v>
      </c>
      <c r="D505" s="750" t="s">
        <v>579</v>
      </c>
      <c r="E505" s="751">
        <v>50113013</v>
      </c>
      <c r="F505" s="750" t="s">
        <v>1392</v>
      </c>
      <c r="G505" s="749" t="s">
        <v>590</v>
      </c>
      <c r="H505" s="749">
        <v>101066</v>
      </c>
      <c r="I505" s="749">
        <v>1066</v>
      </c>
      <c r="J505" s="749" t="s">
        <v>1429</v>
      </c>
      <c r="K505" s="749" t="s">
        <v>1431</v>
      </c>
      <c r="L505" s="752">
        <v>57.420000000000009</v>
      </c>
      <c r="M505" s="752">
        <v>2</v>
      </c>
      <c r="N505" s="753">
        <v>114.84000000000002</v>
      </c>
    </row>
    <row r="506" spans="1:14" ht="14.4" customHeight="1" x14ac:dyDescent="0.3">
      <c r="A506" s="747" t="s">
        <v>565</v>
      </c>
      <c r="B506" s="748" t="s">
        <v>566</v>
      </c>
      <c r="C506" s="749" t="s">
        <v>578</v>
      </c>
      <c r="D506" s="750" t="s">
        <v>579</v>
      </c>
      <c r="E506" s="751">
        <v>50113013</v>
      </c>
      <c r="F506" s="750" t="s">
        <v>1392</v>
      </c>
      <c r="G506" s="749" t="s">
        <v>590</v>
      </c>
      <c r="H506" s="749">
        <v>188746</v>
      </c>
      <c r="I506" s="749">
        <v>88746</v>
      </c>
      <c r="J506" s="749" t="s">
        <v>1432</v>
      </c>
      <c r="K506" s="749" t="s">
        <v>1433</v>
      </c>
      <c r="L506" s="752">
        <v>52.009999999999991</v>
      </c>
      <c r="M506" s="752">
        <v>3</v>
      </c>
      <c r="N506" s="753">
        <v>156.02999999999997</v>
      </c>
    </row>
    <row r="507" spans="1:14" ht="14.4" customHeight="1" x14ac:dyDescent="0.3">
      <c r="A507" s="747" t="s">
        <v>565</v>
      </c>
      <c r="B507" s="748" t="s">
        <v>566</v>
      </c>
      <c r="C507" s="749" t="s">
        <v>578</v>
      </c>
      <c r="D507" s="750" t="s">
        <v>579</v>
      </c>
      <c r="E507" s="751">
        <v>50113013</v>
      </c>
      <c r="F507" s="750" t="s">
        <v>1392</v>
      </c>
      <c r="G507" s="749" t="s">
        <v>590</v>
      </c>
      <c r="H507" s="749">
        <v>207280</v>
      </c>
      <c r="I507" s="749">
        <v>207280</v>
      </c>
      <c r="J507" s="749" t="s">
        <v>1434</v>
      </c>
      <c r="K507" s="749" t="s">
        <v>648</v>
      </c>
      <c r="L507" s="752">
        <v>129.98333333333332</v>
      </c>
      <c r="M507" s="752">
        <v>27</v>
      </c>
      <c r="N507" s="753">
        <v>3509.5499999999997</v>
      </c>
    </row>
    <row r="508" spans="1:14" ht="14.4" customHeight="1" x14ac:dyDescent="0.3">
      <c r="A508" s="747" t="s">
        <v>565</v>
      </c>
      <c r="B508" s="748" t="s">
        <v>566</v>
      </c>
      <c r="C508" s="749" t="s">
        <v>578</v>
      </c>
      <c r="D508" s="750" t="s">
        <v>579</v>
      </c>
      <c r="E508" s="751">
        <v>50113013</v>
      </c>
      <c r="F508" s="750" t="s">
        <v>1392</v>
      </c>
      <c r="G508" s="749" t="s">
        <v>590</v>
      </c>
      <c r="H508" s="749">
        <v>847476</v>
      </c>
      <c r="I508" s="749">
        <v>112782</v>
      </c>
      <c r="J508" s="749" t="s">
        <v>1435</v>
      </c>
      <c r="K508" s="749" t="s">
        <v>1436</v>
      </c>
      <c r="L508" s="752">
        <v>685.37516666666659</v>
      </c>
      <c r="M508" s="752">
        <v>1.35</v>
      </c>
      <c r="N508" s="753">
        <v>925.25647500000002</v>
      </c>
    </row>
    <row r="509" spans="1:14" ht="14.4" customHeight="1" x14ac:dyDescent="0.3">
      <c r="A509" s="747" t="s">
        <v>565</v>
      </c>
      <c r="B509" s="748" t="s">
        <v>566</v>
      </c>
      <c r="C509" s="749" t="s">
        <v>578</v>
      </c>
      <c r="D509" s="750" t="s">
        <v>579</v>
      </c>
      <c r="E509" s="751">
        <v>50113013</v>
      </c>
      <c r="F509" s="750" t="s">
        <v>1392</v>
      </c>
      <c r="G509" s="749" t="s">
        <v>590</v>
      </c>
      <c r="H509" s="749">
        <v>96414</v>
      </c>
      <c r="I509" s="749">
        <v>96414</v>
      </c>
      <c r="J509" s="749" t="s">
        <v>1437</v>
      </c>
      <c r="K509" s="749" t="s">
        <v>1438</v>
      </c>
      <c r="L509" s="752">
        <v>58.544230769230765</v>
      </c>
      <c r="M509" s="752">
        <v>10.4</v>
      </c>
      <c r="N509" s="753">
        <v>608.86</v>
      </c>
    </row>
    <row r="510" spans="1:14" ht="14.4" customHeight="1" x14ac:dyDescent="0.3">
      <c r="A510" s="747" t="s">
        <v>565</v>
      </c>
      <c r="B510" s="748" t="s">
        <v>566</v>
      </c>
      <c r="C510" s="749" t="s">
        <v>578</v>
      </c>
      <c r="D510" s="750" t="s">
        <v>579</v>
      </c>
      <c r="E510" s="751">
        <v>50113013</v>
      </c>
      <c r="F510" s="750" t="s">
        <v>1392</v>
      </c>
      <c r="G510" s="749" t="s">
        <v>590</v>
      </c>
      <c r="H510" s="749">
        <v>216196</v>
      </c>
      <c r="I510" s="749">
        <v>216196</v>
      </c>
      <c r="J510" s="749" t="s">
        <v>1439</v>
      </c>
      <c r="K510" s="749" t="s">
        <v>1440</v>
      </c>
      <c r="L510" s="752">
        <v>70.965000000000003</v>
      </c>
      <c r="M510" s="752">
        <v>4</v>
      </c>
      <c r="N510" s="753">
        <v>283.86</v>
      </c>
    </row>
    <row r="511" spans="1:14" ht="14.4" customHeight="1" x14ac:dyDescent="0.3">
      <c r="A511" s="747" t="s">
        <v>565</v>
      </c>
      <c r="B511" s="748" t="s">
        <v>566</v>
      </c>
      <c r="C511" s="749" t="s">
        <v>578</v>
      </c>
      <c r="D511" s="750" t="s">
        <v>579</v>
      </c>
      <c r="E511" s="751">
        <v>50113013</v>
      </c>
      <c r="F511" s="750" t="s">
        <v>1392</v>
      </c>
      <c r="G511" s="749" t="s">
        <v>590</v>
      </c>
      <c r="H511" s="749">
        <v>216199</v>
      </c>
      <c r="I511" s="749">
        <v>216199</v>
      </c>
      <c r="J511" s="749" t="s">
        <v>1441</v>
      </c>
      <c r="K511" s="749" t="s">
        <v>1442</v>
      </c>
      <c r="L511" s="752">
        <v>99.9</v>
      </c>
      <c r="M511" s="752">
        <v>11</v>
      </c>
      <c r="N511" s="753">
        <v>1098.9000000000001</v>
      </c>
    </row>
    <row r="512" spans="1:14" ht="14.4" customHeight="1" x14ac:dyDescent="0.3">
      <c r="A512" s="747" t="s">
        <v>565</v>
      </c>
      <c r="B512" s="748" t="s">
        <v>566</v>
      </c>
      <c r="C512" s="749" t="s">
        <v>578</v>
      </c>
      <c r="D512" s="750" t="s">
        <v>579</v>
      </c>
      <c r="E512" s="751">
        <v>50113013</v>
      </c>
      <c r="F512" s="750" t="s">
        <v>1392</v>
      </c>
      <c r="G512" s="749" t="s">
        <v>590</v>
      </c>
      <c r="H512" s="749">
        <v>192490</v>
      </c>
      <c r="I512" s="749">
        <v>92490</v>
      </c>
      <c r="J512" s="749" t="s">
        <v>1443</v>
      </c>
      <c r="K512" s="749" t="s">
        <v>1444</v>
      </c>
      <c r="L512" s="752">
        <v>120.58000000000001</v>
      </c>
      <c r="M512" s="752">
        <v>2</v>
      </c>
      <c r="N512" s="753">
        <v>241.16000000000003</v>
      </c>
    </row>
    <row r="513" spans="1:14" ht="14.4" customHeight="1" x14ac:dyDescent="0.3">
      <c r="A513" s="747" t="s">
        <v>565</v>
      </c>
      <c r="B513" s="748" t="s">
        <v>566</v>
      </c>
      <c r="C513" s="749" t="s">
        <v>578</v>
      </c>
      <c r="D513" s="750" t="s">
        <v>579</v>
      </c>
      <c r="E513" s="751">
        <v>50113013</v>
      </c>
      <c r="F513" s="750" t="s">
        <v>1392</v>
      </c>
      <c r="G513" s="749" t="s">
        <v>567</v>
      </c>
      <c r="H513" s="749">
        <v>156835</v>
      </c>
      <c r="I513" s="749">
        <v>156835</v>
      </c>
      <c r="J513" s="749" t="s">
        <v>1445</v>
      </c>
      <c r="K513" s="749" t="s">
        <v>1446</v>
      </c>
      <c r="L513" s="752">
        <v>1116.5</v>
      </c>
      <c r="M513" s="752">
        <v>16</v>
      </c>
      <c r="N513" s="753">
        <v>17864</v>
      </c>
    </row>
    <row r="514" spans="1:14" ht="14.4" customHeight="1" x14ac:dyDescent="0.3">
      <c r="A514" s="747" t="s">
        <v>565</v>
      </c>
      <c r="B514" s="748" t="s">
        <v>566</v>
      </c>
      <c r="C514" s="749" t="s">
        <v>578</v>
      </c>
      <c r="D514" s="750" t="s">
        <v>579</v>
      </c>
      <c r="E514" s="751">
        <v>50113013</v>
      </c>
      <c r="F514" s="750" t="s">
        <v>1392</v>
      </c>
      <c r="G514" s="749" t="s">
        <v>590</v>
      </c>
      <c r="H514" s="749">
        <v>155636</v>
      </c>
      <c r="I514" s="749">
        <v>55636</v>
      </c>
      <c r="J514" s="749" t="s">
        <v>1447</v>
      </c>
      <c r="K514" s="749" t="s">
        <v>1448</v>
      </c>
      <c r="L514" s="752">
        <v>52.67</v>
      </c>
      <c r="M514" s="752">
        <v>2</v>
      </c>
      <c r="N514" s="753">
        <v>105.34</v>
      </c>
    </row>
    <row r="515" spans="1:14" ht="14.4" customHeight="1" x14ac:dyDescent="0.3">
      <c r="A515" s="747" t="s">
        <v>565</v>
      </c>
      <c r="B515" s="748" t="s">
        <v>566</v>
      </c>
      <c r="C515" s="749" t="s">
        <v>578</v>
      </c>
      <c r="D515" s="750" t="s">
        <v>579</v>
      </c>
      <c r="E515" s="751">
        <v>50113013</v>
      </c>
      <c r="F515" s="750" t="s">
        <v>1392</v>
      </c>
      <c r="G515" s="749" t="s">
        <v>595</v>
      </c>
      <c r="H515" s="749">
        <v>113453</v>
      </c>
      <c r="I515" s="749">
        <v>113453</v>
      </c>
      <c r="J515" s="749" t="s">
        <v>1449</v>
      </c>
      <c r="K515" s="749" t="s">
        <v>1450</v>
      </c>
      <c r="L515" s="752">
        <v>458.70000000000005</v>
      </c>
      <c r="M515" s="752">
        <v>5.2</v>
      </c>
      <c r="N515" s="753">
        <v>2385.2400000000002</v>
      </c>
    </row>
    <row r="516" spans="1:14" ht="14.4" customHeight="1" x14ac:dyDescent="0.3">
      <c r="A516" s="747" t="s">
        <v>565</v>
      </c>
      <c r="B516" s="748" t="s">
        <v>566</v>
      </c>
      <c r="C516" s="749" t="s">
        <v>578</v>
      </c>
      <c r="D516" s="750" t="s">
        <v>579</v>
      </c>
      <c r="E516" s="751">
        <v>50113013</v>
      </c>
      <c r="F516" s="750" t="s">
        <v>1392</v>
      </c>
      <c r="G516" s="749" t="s">
        <v>567</v>
      </c>
      <c r="H516" s="749">
        <v>201030</v>
      </c>
      <c r="I516" s="749">
        <v>201030</v>
      </c>
      <c r="J516" s="749" t="s">
        <v>1451</v>
      </c>
      <c r="K516" s="749" t="s">
        <v>1452</v>
      </c>
      <c r="L516" s="752">
        <v>26.610000000000003</v>
      </c>
      <c r="M516" s="752">
        <v>10</v>
      </c>
      <c r="N516" s="753">
        <v>266.10000000000002</v>
      </c>
    </row>
    <row r="517" spans="1:14" ht="14.4" customHeight="1" x14ac:dyDescent="0.3">
      <c r="A517" s="747" t="s">
        <v>565</v>
      </c>
      <c r="B517" s="748" t="s">
        <v>566</v>
      </c>
      <c r="C517" s="749" t="s">
        <v>578</v>
      </c>
      <c r="D517" s="750" t="s">
        <v>579</v>
      </c>
      <c r="E517" s="751">
        <v>50113013</v>
      </c>
      <c r="F517" s="750" t="s">
        <v>1392</v>
      </c>
      <c r="G517" s="749" t="s">
        <v>590</v>
      </c>
      <c r="H517" s="749">
        <v>847759</v>
      </c>
      <c r="I517" s="749">
        <v>142077</v>
      </c>
      <c r="J517" s="749" t="s">
        <v>1453</v>
      </c>
      <c r="K517" s="749" t="s">
        <v>1454</v>
      </c>
      <c r="L517" s="752">
        <v>2256.35</v>
      </c>
      <c r="M517" s="752">
        <v>3.5</v>
      </c>
      <c r="N517" s="753">
        <v>7897.2250000000004</v>
      </c>
    </row>
    <row r="518" spans="1:14" ht="14.4" customHeight="1" x14ac:dyDescent="0.3">
      <c r="A518" s="747" t="s">
        <v>565</v>
      </c>
      <c r="B518" s="748" t="s">
        <v>566</v>
      </c>
      <c r="C518" s="749" t="s">
        <v>578</v>
      </c>
      <c r="D518" s="750" t="s">
        <v>579</v>
      </c>
      <c r="E518" s="751">
        <v>50113013</v>
      </c>
      <c r="F518" s="750" t="s">
        <v>1392</v>
      </c>
      <c r="G518" s="749" t="s">
        <v>595</v>
      </c>
      <c r="H518" s="749">
        <v>166269</v>
      </c>
      <c r="I518" s="749">
        <v>166269</v>
      </c>
      <c r="J518" s="749" t="s">
        <v>1455</v>
      </c>
      <c r="K518" s="749" t="s">
        <v>1456</v>
      </c>
      <c r="L518" s="752">
        <v>52.88</v>
      </c>
      <c r="M518" s="752">
        <v>30</v>
      </c>
      <c r="N518" s="753">
        <v>1586.4</v>
      </c>
    </row>
    <row r="519" spans="1:14" ht="14.4" customHeight="1" x14ac:dyDescent="0.3">
      <c r="A519" s="747" t="s">
        <v>565</v>
      </c>
      <c r="B519" s="748" t="s">
        <v>566</v>
      </c>
      <c r="C519" s="749" t="s">
        <v>578</v>
      </c>
      <c r="D519" s="750" t="s">
        <v>579</v>
      </c>
      <c r="E519" s="751">
        <v>50113013</v>
      </c>
      <c r="F519" s="750" t="s">
        <v>1392</v>
      </c>
      <c r="G519" s="749" t="s">
        <v>595</v>
      </c>
      <c r="H519" s="749">
        <v>166265</v>
      </c>
      <c r="I519" s="749">
        <v>166265</v>
      </c>
      <c r="J519" s="749" t="s">
        <v>1457</v>
      </c>
      <c r="K519" s="749" t="s">
        <v>1458</v>
      </c>
      <c r="L519" s="752">
        <v>33.39</v>
      </c>
      <c r="M519" s="752">
        <v>115</v>
      </c>
      <c r="N519" s="753">
        <v>3839.8500000000004</v>
      </c>
    </row>
    <row r="520" spans="1:14" ht="14.4" customHeight="1" x14ac:dyDescent="0.3">
      <c r="A520" s="747" t="s">
        <v>565</v>
      </c>
      <c r="B520" s="748" t="s">
        <v>566</v>
      </c>
      <c r="C520" s="749" t="s">
        <v>578</v>
      </c>
      <c r="D520" s="750" t="s">
        <v>579</v>
      </c>
      <c r="E520" s="751">
        <v>50113013</v>
      </c>
      <c r="F520" s="750" t="s">
        <v>1392</v>
      </c>
      <c r="G520" s="749" t="s">
        <v>595</v>
      </c>
      <c r="H520" s="749">
        <v>118523</v>
      </c>
      <c r="I520" s="749">
        <v>18523</v>
      </c>
      <c r="J520" s="749" t="s">
        <v>1459</v>
      </c>
      <c r="K520" s="749" t="s">
        <v>1460</v>
      </c>
      <c r="L520" s="752">
        <v>65.539999999999992</v>
      </c>
      <c r="M520" s="752">
        <v>3</v>
      </c>
      <c r="N520" s="753">
        <v>196.61999999999998</v>
      </c>
    </row>
    <row r="521" spans="1:14" ht="14.4" customHeight="1" x14ac:dyDescent="0.3">
      <c r="A521" s="747" t="s">
        <v>565</v>
      </c>
      <c r="B521" s="748" t="s">
        <v>566</v>
      </c>
      <c r="C521" s="749" t="s">
        <v>578</v>
      </c>
      <c r="D521" s="750" t="s">
        <v>579</v>
      </c>
      <c r="E521" s="751">
        <v>50113013</v>
      </c>
      <c r="F521" s="750" t="s">
        <v>1392</v>
      </c>
      <c r="G521" s="749" t="s">
        <v>595</v>
      </c>
      <c r="H521" s="749">
        <v>118547</v>
      </c>
      <c r="I521" s="749">
        <v>18547</v>
      </c>
      <c r="J521" s="749" t="s">
        <v>1461</v>
      </c>
      <c r="K521" s="749" t="s">
        <v>1462</v>
      </c>
      <c r="L521" s="752">
        <v>125.50250000000001</v>
      </c>
      <c r="M521" s="752">
        <v>12</v>
      </c>
      <c r="N521" s="753">
        <v>1506.0300000000002</v>
      </c>
    </row>
    <row r="522" spans="1:14" ht="14.4" customHeight="1" x14ac:dyDescent="0.3">
      <c r="A522" s="747" t="s">
        <v>565</v>
      </c>
      <c r="B522" s="748" t="s">
        <v>566</v>
      </c>
      <c r="C522" s="749" t="s">
        <v>578</v>
      </c>
      <c r="D522" s="750" t="s">
        <v>579</v>
      </c>
      <c r="E522" s="751">
        <v>50113014</v>
      </c>
      <c r="F522" s="750" t="s">
        <v>1463</v>
      </c>
      <c r="G522" s="749" t="s">
        <v>590</v>
      </c>
      <c r="H522" s="749">
        <v>176150</v>
      </c>
      <c r="I522" s="749">
        <v>76150</v>
      </c>
      <c r="J522" s="749" t="s">
        <v>1464</v>
      </c>
      <c r="K522" s="749" t="s">
        <v>1465</v>
      </c>
      <c r="L522" s="752">
        <v>117.51000000000003</v>
      </c>
      <c r="M522" s="752">
        <v>5</v>
      </c>
      <c r="N522" s="753">
        <v>587.55000000000018</v>
      </c>
    </row>
    <row r="523" spans="1:14" ht="14.4" customHeight="1" x14ac:dyDescent="0.3">
      <c r="A523" s="747" t="s">
        <v>565</v>
      </c>
      <c r="B523" s="748" t="s">
        <v>566</v>
      </c>
      <c r="C523" s="749" t="s">
        <v>578</v>
      </c>
      <c r="D523" s="750" t="s">
        <v>579</v>
      </c>
      <c r="E523" s="751">
        <v>50113014</v>
      </c>
      <c r="F523" s="750" t="s">
        <v>1463</v>
      </c>
      <c r="G523" s="749" t="s">
        <v>590</v>
      </c>
      <c r="H523" s="749">
        <v>176152</v>
      </c>
      <c r="I523" s="749">
        <v>76152</v>
      </c>
      <c r="J523" s="749" t="s">
        <v>1466</v>
      </c>
      <c r="K523" s="749" t="s">
        <v>1467</v>
      </c>
      <c r="L523" s="752">
        <v>134.49</v>
      </c>
      <c r="M523" s="752">
        <v>2</v>
      </c>
      <c r="N523" s="753">
        <v>268.98</v>
      </c>
    </row>
    <row r="524" spans="1:14" ht="14.4" customHeight="1" x14ac:dyDescent="0.3">
      <c r="A524" s="747" t="s">
        <v>565</v>
      </c>
      <c r="B524" s="748" t="s">
        <v>566</v>
      </c>
      <c r="C524" s="749" t="s">
        <v>578</v>
      </c>
      <c r="D524" s="750" t="s">
        <v>579</v>
      </c>
      <c r="E524" s="751">
        <v>50113014</v>
      </c>
      <c r="F524" s="750" t="s">
        <v>1463</v>
      </c>
      <c r="G524" s="749" t="s">
        <v>590</v>
      </c>
      <c r="H524" s="749">
        <v>113798</v>
      </c>
      <c r="I524" s="749">
        <v>13798</v>
      </c>
      <c r="J524" s="749" t="s">
        <v>1468</v>
      </c>
      <c r="K524" s="749" t="s">
        <v>1469</v>
      </c>
      <c r="L524" s="752">
        <v>110.435</v>
      </c>
      <c r="M524" s="752">
        <v>2</v>
      </c>
      <c r="N524" s="753">
        <v>220.87</v>
      </c>
    </row>
    <row r="525" spans="1:14" ht="14.4" customHeight="1" x14ac:dyDescent="0.3">
      <c r="A525" s="747" t="s">
        <v>565</v>
      </c>
      <c r="B525" s="748" t="s">
        <v>566</v>
      </c>
      <c r="C525" s="749" t="s">
        <v>578</v>
      </c>
      <c r="D525" s="750" t="s">
        <v>579</v>
      </c>
      <c r="E525" s="751">
        <v>50113014</v>
      </c>
      <c r="F525" s="750" t="s">
        <v>1463</v>
      </c>
      <c r="G525" s="749" t="s">
        <v>595</v>
      </c>
      <c r="H525" s="749">
        <v>64942</v>
      </c>
      <c r="I525" s="749">
        <v>64942</v>
      </c>
      <c r="J525" s="749" t="s">
        <v>1470</v>
      </c>
      <c r="K525" s="749" t="s">
        <v>1471</v>
      </c>
      <c r="L525" s="752">
        <v>2113.8454545454547</v>
      </c>
      <c r="M525" s="752">
        <v>11</v>
      </c>
      <c r="N525" s="753">
        <v>23252.300000000003</v>
      </c>
    </row>
    <row r="526" spans="1:14" ht="14.4" customHeight="1" x14ac:dyDescent="0.3">
      <c r="A526" s="747" t="s">
        <v>565</v>
      </c>
      <c r="B526" s="748" t="s">
        <v>566</v>
      </c>
      <c r="C526" s="749" t="s">
        <v>578</v>
      </c>
      <c r="D526" s="750" t="s">
        <v>579</v>
      </c>
      <c r="E526" s="751">
        <v>50113014</v>
      </c>
      <c r="F526" s="750" t="s">
        <v>1463</v>
      </c>
      <c r="G526" s="749" t="s">
        <v>595</v>
      </c>
      <c r="H526" s="749">
        <v>164401</v>
      </c>
      <c r="I526" s="749">
        <v>164401</v>
      </c>
      <c r="J526" s="749" t="s">
        <v>1472</v>
      </c>
      <c r="K526" s="749" t="s">
        <v>1473</v>
      </c>
      <c r="L526" s="752">
        <v>148.5</v>
      </c>
      <c r="M526" s="752">
        <v>3</v>
      </c>
      <c r="N526" s="753">
        <v>445.5</v>
      </c>
    </row>
    <row r="527" spans="1:14" ht="14.4" customHeight="1" x14ac:dyDescent="0.3">
      <c r="A527" s="747" t="s">
        <v>565</v>
      </c>
      <c r="B527" s="748" t="s">
        <v>566</v>
      </c>
      <c r="C527" s="749" t="s">
        <v>578</v>
      </c>
      <c r="D527" s="750" t="s">
        <v>579</v>
      </c>
      <c r="E527" s="751">
        <v>50113014</v>
      </c>
      <c r="F527" s="750" t="s">
        <v>1463</v>
      </c>
      <c r="G527" s="749" t="s">
        <v>590</v>
      </c>
      <c r="H527" s="749">
        <v>199248</v>
      </c>
      <c r="I527" s="749">
        <v>99248</v>
      </c>
      <c r="J527" s="749" t="s">
        <v>1474</v>
      </c>
      <c r="K527" s="749" t="s">
        <v>1406</v>
      </c>
      <c r="L527" s="752">
        <v>103.77000000000004</v>
      </c>
      <c r="M527" s="752">
        <v>1</v>
      </c>
      <c r="N527" s="753">
        <v>103.77000000000004</v>
      </c>
    </row>
    <row r="528" spans="1:14" ht="14.4" customHeight="1" x14ac:dyDescent="0.3">
      <c r="A528" s="747" t="s">
        <v>565</v>
      </c>
      <c r="B528" s="748" t="s">
        <v>566</v>
      </c>
      <c r="C528" s="749" t="s">
        <v>578</v>
      </c>
      <c r="D528" s="750" t="s">
        <v>579</v>
      </c>
      <c r="E528" s="751">
        <v>50113014</v>
      </c>
      <c r="F528" s="750" t="s">
        <v>1463</v>
      </c>
      <c r="G528" s="749" t="s">
        <v>590</v>
      </c>
      <c r="H528" s="749">
        <v>150352</v>
      </c>
      <c r="I528" s="749">
        <v>50352</v>
      </c>
      <c r="J528" s="749" t="s">
        <v>1475</v>
      </c>
      <c r="K528" s="749" t="s">
        <v>1476</v>
      </c>
      <c r="L528" s="752">
        <v>520.20000000000005</v>
      </c>
      <c r="M528" s="752">
        <v>1</v>
      </c>
      <c r="N528" s="753">
        <v>520.20000000000005</v>
      </c>
    </row>
    <row r="529" spans="1:14" ht="14.4" customHeight="1" x14ac:dyDescent="0.3">
      <c r="A529" s="747" t="s">
        <v>565</v>
      </c>
      <c r="B529" s="748" t="s">
        <v>566</v>
      </c>
      <c r="C529" s="749" t="s">
        <v>586</v>
      </c>
      <c r="D529" s="750" t="s">
        <v>587</v>
      </c>
      <c r="E529" s="751">
        <v>50113001</v>
      </c>
      <c r="F529" s="750" t="s">
        <v>589</v>
      </c>
      <c r="G529" s="749" t="s">
        <v>590</v>
      </c>
      <c r="H529" s="749">
        <v>176064</v>
      </c>
      <c r="I529" s="749">
        <v>76064</v>
      </c>
      <c r="J529" s="749" t="s">
        <v>593</v>
      </c>
      <c r="K529" s="749" t="s">
        <v>594</v>
      </c>
      <c r="L529" s="752">
        <v>83.95</v>
      </c>
      <c r="M529" s="752">
        <v>7</v>
      </c>
      <c r="N529" s="753">
        <v>587.65</v>
      </c>
    </row>
    <row r="530" spans="1:14" ht="14.4" customHeight="1" x14ac:dyDescent="0.3">
      <c r="A530" s="747" t="s">
        <v>565</v>
      </c>
      <c r="B530" s="748" t="s">
        <v>566</v>
      </c>
      <c r="C530" s="749" t="s">
        <v>586</v>
      </c>
      <c r="D530" s="750" t="s">
        <v>587</v>
      </c>
      <c r="E530" s="751">
        <v>50113001</v>
      </c>
      <c r="F530" s="750" t="s">
        <v>589</v>
      </c>
      <c r="G530" s="749" t="s">
        <v>595</v>
      </c>
      <c r="H530" s="749">
        <v>126486</v>
      </c>
      <c r="I530" s="749">
        <v>26486</v>
      </c>
      <c r="J530" s="749" t="s">
        <v>596</v>
      </c>
      <c r="K530" s="749" t="s">
        <v>597</v>
      </c>
      <c r="L530" s="752">
        <v>626.76800000000003</v>
      </c>
      <c r="M530" s="752">
        <v>5</v>
      </c>
      <c r="N530" s="753">
        <v>3133.84</v>
      </c>
    </row>
    <row r="531" spans="1:14" ht="14.4" customHeight="1" x14ac:dyDescent="0.3">
      <c r="A531" s="747" t="s">
        <v>565</v>
      </c>
      <c r="B531" s="748" t="s">
        <v>566</v>
      </c>
      <c r="C531" s="749" t="s">
        <v>586</v>
      </c>
      <c r="D531" s="750" t="s">
        <v>587</v>
      </c>
      <c r="E531" s="751">
        <v>50113001</v>
      </c>
      <c r="F531" s="750" t="s">
        <v>589</v>
      </c>
      <c r="G531" s="749" t="s">
        <v>590</v>
      </c>
      <c r="H531" s="749">
        <v>100362</v>
      </c>
      <c r="I531" s="749">
        <v>362</v>
      </c>
      <c r="J531" s="749" t="s">
        <v>598</v>
      </c>
      <c r="K531" s="749" t="s">
        <v>599</v>
      </c>
      <c r="L531" s="752">
        <v>72.92</v>
      </c>
      <c r="M531" s="752">
        <v>2</v>
      </c>
      <c r="N531" s="753">
        <v>145.84</v>
      </c>
    </row>
    <row r="532" spans="1:14" ht="14.4" customHeight="1" x14ac:dyDescent="0.3">
      <c r="A532" s="747" t="s">
        <v>565</v>
      </c>
      <c r="B532" s="748" t="s">
        <v>566</v>
      </c>
      <c r="C532" s="749" t="s">
        <v>586</v>
      </c>
      <c r="D532" s="750" t="s">
        <v>587</v>
      </c>
      <c r="E532" s="751">
        <v>50113001</v>
      </c>
      <c r="F532" s="750" t="s">
        <v>589</v>
      </c>
      <c r="G532" s="749" t="s">
        <v>590</v>
      </c>
      <c r="H532" s="749">
        <v>224718</v>
      </c>
      <c r="I532" s="749">
        <v>224718</v>
      </c>
      <c r="J532" s="749" t="s">
        <v>1477</v>
      </c>
      <c r="K532" s="749" t="s">
        <v>1478</v>
      </c>
      <c r="L532" s="752">
        <v>57.39</v>
      </c>
      <c r="M532" s="752">
        <v>1</v>
      </c>
      <c r="N532" s="753">
        <v>57.39</v>
      </c>
    </row>
    <row r="533" spans="1:14" ht="14.4" customHeight="1" x14ac:dyDescent="0.3">
      <c r="A533" s="747" t="s">
        <v>565</v>
      </c>
      <c r="B533" s="748" t="s">
        <v>566</v>
      </c>
      <c r="C533" s="749" t="s">
        <v>586</v>
      </c>
      <c r="D533" s="750" t="s">
        <v>587</v>
      </c>
      <c r="E533" s="751">
        <v>50113001</v>
      </c>
      <c r="F533" s="750" t="s">
        <v>589</v>
      </c>
      <c r="G533" s="749" t="s">
        <v>590</v>
      </c>
      <c r="H533" s="749">
        <v>845008</v>
      </c>
      <c r="I533" s="749">
        <v>107806</v>
      </c>
      <c r="J533" s="749" t="s">
        <v>602</v>
      </c>
      <c r="K533" s="749" t="s">
        <v>603</v>
      </c>
      <c r="L533" s="752">
        <v>64.38000000000001</v>
      </c>
      <c r="M533" s="752">
        <v>6</v>
      </c>
      <c r="N533" s="753">
        <v>386.28000000000009</v>
      </c>
    </row>
    <row r="534" spans="1:14" ht="14.4" customHeight="1" x14ac:dyDescent="0.3">
      <c r="A534" s="747" t="s">
        <v>565</v>
      </c>
      <c r="B534" s="748" t="s">
        <v>566</v>
      </c>
      <c r="C534" s="749" t="s">
        <v>586</v>
      </c>
      <c r="D534" s="750" t="s">
        <v>587</v>
      </c>
      <c r="E534" s="751">
        <v>50113001</v>
      </c>
      <c r="F534" s="750" t="s">
        <v>589</v>
      </c>
      <c r="G534" s="749" t="s">
        <v>590</v>
      </c>
      <c r="H534" s="749">
        <v>202701</v>
      </c>
      <c r="I534" s="749">
        <v>202701</v>
      </c>
      <c r="J534" s="749" t="s">
        <v>602</v>
      </c>
      <c r="K534" s="749" t="s">
        <v>604</v>
      </c>
      <c r="L534" s="752">
        <v>129.07000000000002</v>
      </c>
      <c r="M534" s="752">
        <v>3</v>
      </c>
      <c r="N534" s="753">
        <v>387.21000000000004</v>
      </c>
    </row>
    <row r="535" spans="1:14" ht="14.4" customHeight="1" x14ac:dyDescent="0.3">
      <c r="A535" s="747" t="s">
        <v>565</v>
      </c>
      <c r="B535" s="748" t="s">
        <v>566</v>
      </c>
      <c r="C535" s="749" t="s">
        <v>586</v>
      </c>
      <c r="D535" s="750" t="s">
        <v>587</v>
      </c>
      <c r="E535" s="751">
        <v>50113001</v>
      </c>
      <c r="F535" s="750" t="s">
        <v>589</v>
      </c>
      <c r="G535" s="749" t="s">
        <v>590</v>
      </c>
      <c r="H535" s="749">
        <v>185724</v>
      </c>
      <c r="I535" s="749">
        <v>185724</v>
      </c>
      <c r="J535" s="749" t="s">
        <v>1479</v>
      </c>
      <c r="K535" s="749" t="s">
        <v>1480</v>
      </c>
      <c r="L535" s="752">
        <v>46.730000000000004</v>
      </c>
      <c r="M535" s="752">
        <v>2</v>
      </c>
      <c r="N535" s="753">
        <v>93.460000000000008</v>
      </c>
    </row>
    <row r="536" spans="1:14" ht="14.4" customHeight="1" x14ac:dyDescent="0.3">
      <c r="A536" s="747" t="s">
        <v>565</v>
      </c>
      <c r="B536" s="748" t="s">
        <v>566</v>
      </c>
      <c r="C536" s="749" t="s">
        <v>586</v>
      </c>
      <c r="D536" s="750" t="s">
        <v>587</v>
      </c>
      <c r="E536" s="751">
        <v>50113001</v>
      </c>
      <c r="F536" s="750" t="s">
        <v>589</v>
      </c>
      <c r="G536" s="749" t="s">
        <v>590</v>
      </c>
      <c r="H536" s="749">
        <v>185728</v>
      </c>
      <c r="I536" s="749">
        <v>185728</v>
      </c>
      <c r="J536" s="749" t="s">
        <v>1481</v>
      </c>
      <c r="K536" s="749" t="s">
        <v>1293</v>
      </c>
      <c r="L536" s="752">
        <v>68.61</v>
      </c>
      <c r="M536" s="752">
        <v>2</v>
      </c>
      <c r="N536" s="753">
        <v>137.22</v>
      </c>
    </row>
    <row r="537" spans="1:14" ht="14.4" customHeight="1" x14ac:dyDescent="0.3">
      <c r="A537" s="747" t="s">
        <v>565</v>
      </c>
      <c r="B537" s="748" t="s">
        <v>566</v>
      </c>
      <c r="C537" s="749" t="s">
        <v>586</v>
      </c>
      <c r="D537" s="750" t="s">
        <v>587</v>
      </c>
      <c r="E537" s="751">
        <v>50113001</v>
      </c>
      <c r="F537" s="750" t="s">
        <v>589</v>
      </c>
      <c r="G537" s="749" t="s">
        <v>595</v>
      </c>
      <c r="H537" s="749">
        <v>115378</v>
      </c>
      <c r="I537" s="749">
        <v>15378</v>
      </c>
      <c r="J537" s="749" t="s">
        <v>607</v>
      </c>
      <c r="K537" s="749" t="s">
        <v>1482</v>
      </c>
      <c r="L537" s="752">
        <v>21.21</v>
      </c>
      <c r="M537" s="752">
        <v>2</v>
      </c>
      <c r="N537" s="753">
        <v>42.42</v>
      </c>
    </row>
    <row r="538" spans="1:14" ht="14.4" customHeight="1" x14ac:dyDescent="0.3">
      <c r="A538" s="747" t="s">
        <v>565</v>
      </c>
      <c r="B538" s="748" t="s">
        <v>566</v>
      </c>
      <c r="C538" s="749" t="s">
        <v>586</v>
      </c>
      <c r="D538" s="750" t="s">
        <v>587</v>
      </c>
      <c r="E538" s="751">
        <v>50113001</v>
      </c>
      <c r="F538" s="750" t="s">
        <v>589</v>
      </c>
      <c r="G538" s="749" t="s">
        <v>595</v>
      </c>
      <c r="H538" s="749">
        <v>102945</v>
      </c>
      <c r="I538" s="749">
        <v>2945</v>
      </c>
      <c r="J538" s="749" t="s">
        <v>607</v>
      </c>
      <c r="K538" s="749" t="s">
        <v>608</v>
      </c>
      <c r="L538" s="752">
        <v>8.67</v>
      </c>
      <c r="M538" s="752">
        <v>5</v>
      </c>
      <c r="N538" s="753">
        <v>43.35</v>
      </c>
    </row>
    <row r="539" spans="1:14" ht="14.4" customHeight="1" x14ac:dyDescent="0.3">
      <c r="A539" s="747" t="s">
        <v>565</v>
      </c>
      <c r="B539" s="748" t="s">
        <v>566</v>
      </c>
      <c r="C539" s="749" t="s">
        <v>586</v>
      </c>
      <c r="D539" s="750" t="s">
        <v>587</v>
      </c>
      <c r="E539" s="751">
        <v>50113001</v>
      </c>
      <c r="F539" s="750" t="s">
        <v>589</v>
      </c>
      <c r="G539" s="749" t="s">
        <v>595</v>
      </c>
      <c r="H539" s="749">
        <v>205583</v>
      </c>
      <c r="I539" s="749">
        <v>205583</v>
      </c>
      <c r="J539" s="749" t="s">
        <v>609</v>
      </c>
      <c r="K539" s="749" t="s">
        <v>610</v>
      </c>
      <c r="L539" s="752">
        <v>552.21</v>
      </c>
      <c r="M539" s="752">
        <v>1</v>
      </c>
      <c r="N539" s="753">
        <v>552.21</v>
      </c>
    </row>
    <row r="540" spans="1:14" ht="14.4" customHeight="1" x14ac:dyDescent="0.3">
      <c r="A540" s="747" t="s">
        <v>565</v>
      </c>
      <c r="B540" s="748" t="s">
        <v>566</v>
      </c>
      <c r="C540" s="749" t="s">
        <v>586</v>
      </c>
      <c r="D540" s="750" t="s">
        <v>587</v>
      </c>
      <c r="E540" s="751">
        <v>50113001</v>
      </c>
      <c r="F540" s="750" t="s">
        <v>589</v>
      </c>
      <c r="G540" s="749" t="s">
        <v>595</v>
      </c>
      <c r="H540" s="749">
        <v>205588</v>
      </c>
      <c r="I540" s="749">
        <v>205588</v>
      </c>
      <c r="J540" s="749" t="s">
        <v>1483</v>
      </c>
      <c r="K540" s="749" t="s">
        <v>610</v>
      </c>
      <c r="L540" s="752">
        <v>662.2</v>
      </c>
      <c r="M540" s="752">
        <v>1</v>
      </c>
      <c r="N540" s="753">
        <v>662.2</v>
      </c>
    </row>
    <row r="541" spans="1:14" ht="14.4" customHeight="1" x14ac:dyDescent="0.3">
      <c r="A541" s="747" t="s">
        <v>565</v>
      </c>
      <c r="B541" s="748" t="s">
        <v>566</v>
      </c>
      <c r="C541" s="749" t="s">
        <v>586</v>
      </c>
      <c r="D541" s="750" t="s">
        <v>587</v>
      </c>
      <c r="E541" s="751">
        <v>50113001</v>
      </c>
      <c r="F541" s="750" t="s">
        <v>589</v>
      </c>
      <c r="G541" s="749" t="s">
        <v>590</v>
      </c>
      <c r="H541" s="749">
        <v>121887</v>
      </c>
      <c r="I541" s="749">
        <v>21887</v>
      </c>
      <c r="J541" s="749" t="s">
        <v>611</v>
      </c>
      <c r="K541" s="749" t="s">
        <v>612</v>
      </c>
      <c r="L541" s="752">
        <v>45.250000000000021</v>
      </c>
      <c r="M541" s="752">
        <v>1</v>
      </c>
      <c r="N541" s="753">
        <v>45.250000000000021</v>
      </c>
    </row>
    <row r="542" spans="1:14" ht="14.4" customHeight="1" x14ac:dyDescent="0.3">
      <c r="A542" s="747" t="s">
        <v>565</v>
      </c>
      <c r="B542" s="748" t="s">
        <v>566</v>
      </c>
      <c r="C542" s="749" t="s">
        <v>586</v>
      </c>
      <c r="D542" s="750" t="s">
        <v>587</v>
      </c>
      <c r="E542" s="751">
        <v>50113001</v>
      </c>
      <c r="F542" s="750" t="s">
        <v>589</v>
      </c>
      <c r="G542" s="749" t="s">
        <v>590</v>
      </c>
      <c r="H542" s="749">
        <v>176954</v>
      </c>
      <c r="I542" s="749">
        <v>176954</v>
      </c>
      <c r="J542" s="749" t="s">
        <v>613</v>
      </c>
      <c r="K542" s="749" t="s">
        <v>614</v>
      </c>
      <c r="L542" s="752">
        <v>95.230000000000018</v>
      </c>
      <c r="M542" s="752">
        <v>2</v>
      </c>
      <c r="N542" s="753">
        <v>190.46000000000004</v>
      </c>
    </row>
    <row r="543" spans="1:14" ht="14.4" customHeight="1" x14ac:dyDescent="0.3">
      <c r="A543" s="747" t="s">
        <v>565</v>
      </c>
      <c r="B543" s="748" t="s">
        <v>566</v>
      </c>
      <c r="C543" s="749" t="s">
        <v>586</v>
      </c>
      <c r="D543" s="750" t="s">
        <v>587</v>
      </c>
      <c r="E543" s="751">
        <v>50113001</v>
      </c>
      <c r="F543" s="750" t="s">
        <v>589</v>
      </c>
      <c r="G543" s="749" t="s">
        <v>567</v>
      </c>
      <c r="H543" s="749">
        <v>136505</v>
      </c>
      <c r="I543" s="749">
        <v>136505</v>
      </c>
      <c r="J543" s="749" t="s">
        <v>1484</v>
      </c>
      <c r="K543" s="749" t="s">
        <v>616</v>
      </c>
      <c r="L543" s="752">
        <v>51.669999999999995</v>
      </c>
      <c r="M543" s="752">
        <v>3</v>
      </c>
      <c r="N543" s="753">
        <v>155.01</v>
      </c>
    </row>
    <row r="544" spans="1:14" ht="14.4" customHeight="1" x14ac:dyDescent="0.3">
      <c r="A544" s="747" t="s">
        <v>565</v>
      </c>
      <c r="B544" s="748" t="s">
        <v>566</v>
      </c>
      <c r="C544" s="749" t="s">
        <v>586</v>
      </c>
      <c r="D544" s="750" t="s">
        <v>587</v>
      </c>
      <c r="E544" s="751">
        <v>50113001</v>
      </c>
      <c r="F544" s="750" t="s">
        <v>589</v>
      </c>
      <c r="G544" s="749" t="s">
        <v>595</v>
      </c>
      <c r="H544" s="749">
        <v>127263</v>
      </c>
      <c r="I544" s="749">
        <v>127263</v>
      </c>
      <c r="J544" s="749" t="s">
        <v>615</v>
      </c>
      <c r="K544" s="749" t="s">
        <v>616</v>
      </c>
      <c r="L544" s="752">
        <v>54.009999999999991</v>
      </c>
      <c r="M544" s="752">
        <v>4</v>
      </c>
      <c r="N544" s="753">
        <v>216.03999999999996</v>
      </c>
    </row>
    <row r="545" spans="1:14" ht="14.4" customHeight="1" x14ac:dyDescent="0.3">
      <c r="A545" s="747" t="s">
        <v>565</v>
      </c>
      <c r="B545" s="748" t="s">
        <v>566</v>
      </c>
      <c r="C545" s="749" t="s">
        <v>586</v>
      </c>
      <c r="D545" s="750" t="s">
        <v>587</v>
      </c>
      <c r="E545" s="751">
        <v>50113001</v>
      </c>
      <c r="F545" s="750" t="s">
        <v>589</v>
      </c>
      <c r="G545" s="749" t="s">
        <v>595</v>
      </c>
      <c r="H545" s="749">
        <v>127272</v>
      </c>
      <c r="I545" s="749">
        <v>127272</v>
      </c>
      <c r="J545" s="749" t="s">
        <v>615</v>
      </c>
      <c r="K545" s="749" t="s">
        <v>617</v>
      </c>
      <c r="L545" s="752">
        <v>48.130000000000024</v>
      </c>
      <c r="M545" s="752">
        <v>1</v>
      </c>
      <c r="N545" s="753">
        <v>48.130000000000024</v>
      </c>
    </row>
    <row r="546" spans="1:14" ht="14.4" customHeight="1" x14ac:dyDescent="0.3">
      <c r="A546" s="747" t="s">
        <v>565</v>
      </c>
      <c r="B546" s="748" t="s">
        <v>566</v>
      </c>
      <c r="C546" s="749" t="s">
        <v>586</v>
      </c>
      <c r="D546" s="750" t="s">
        <v>587</v>
      </c>
      <c r="E546" s="751">
        <v>50113001</v>
      </c>
      <c r="F546" s="750" t="s">
        <v>589</v>
      </c>
      <c r="G546" s="749" t="s">
        <v>590</v>
      </c>
      <c r="H546" s="749">
        <v>235897</v>
      </c>
      <c r="I546" s="749">
        <v>235897</v>
      </c>
      <c r="J546" s="749" t="s">
        <v>626</v>
      </c>
      <c r="K546" s="749" t="s">
        <v>627</v>
      </c>
      <c r="L546" s="752">
        <v>59.9</v>
      </c>
      <c r="M546" s="752">
        <v>3</v>
      </c>
      <c r="N546" s="753">
        <v>179.7</v>
      </c>
    </row>
    <row r="547" spans="1:14" ht="14.4" customHeight="1" x14ac:dyDescent="0.3">
      <c r="A547" s="747" t="s">
        <v>565</v>
      </c>
      <c r="B547" s="748" t="s">
        <v>566</v>
      </c>
      <c r="C547" s="749" t="s">
        <v>586</v>
      </c>
      <c r="D547" s="750" t="s">
        <v>587</v>
      </c>
      <c r="E547" s="751">
        <v>50113001</v>
      </c>
      <c r="F547" s="750" t="s">
        <v>589</v>
      </c>
      <c r="G547" s="749" t="s">
        <v>590</v>
      </c>
      <c r="H547" s="749">
        <v>207931</v>
      </c>
      <c r="I547" s="749">
        <v>207931</v>
      </c>
      <c r="J547" s="749" t="s">
        <v>628</v>
      </c>
      <c r="K547" s="749" t="s">
        <v>629</v>
      </c>
      <c r="L547" s="752">
        <v>26.089999999999993</v>
      </c>
      <c r="M547" s="752">
        <v>4</v>
      </c>
      <c r="N547" s="753">
        <v>104.35999999999997</v>
      </c>
    </row>
    <row r="548" spans="1:14" ht="14.4" customHeight="1" x14ac:dyDescent="0.3">
      <c r="A548" s="747" t="s">
        <v>565</v>
      </c>
      <c r="B548" s="748" t="s">
        <v>566</v>
      </c>
      <c r="C548" s="749" t="s">
        <v>586</v>
      </c>
      <c r="D548" s="750" t="s">
        <v>587</v>
      </c>
      <c r="E548" s="751">
        <v>50113001</v>
      </c>
      <c r="F548" s="750" t="s">
        <v>589</v>
      </c>
      <c r="G548" s="749" t="s">
        <v>590</v>
      </c>
      <c r="H548" s="749">
        <v>196610</v>
      </c>
      <c r="I548" s="749">
        <v>96610</v>
      </c>
      <c r="J548" s="749" t="s">
        <v>1485</v>
      </c>
      <c r="K548" s="749" t="s">
        <v>1486</v>
      </c>
      <c r="L548" s="752">
        <v>46.38000000000001</v>
      </c>
      <c r="M548" s="752">
        <v>1</v>
      </c>
      <c r="N548" s="753">
        <v>46.38000000000001</v>
      </c>
    </row>
    <row r="549" spans="1:14" ht="14.4" customHeight="1" x14ac:dyDescent="0.3">
      <c r="A549" s="747" t="s">
        <v>565</v>
      </c>
      <c r="B549" s="748" t="s">
        <v>566</v>
      </c>
      <c r="C549" s="749" t="s">
        <v>586</v>
      </c>
      <c r="D549" s="750" t="s">
        <v>587</v>
      </c>
      <c r="E549" s="751">
        <v>50113001</v>
      </c>
      <c r="F549" s="750" t="s">
        <v>589</v>
      </c>
      <c r="G549" s="749" t="s">
        <v>590</v>
      </c>
      <c r="H549" s="749">
        <v>847713</v>
      </c>
      <c r="I549" s="749">
        <v>125526</v>
      </c>
      <c r="J549" s="749" t="s">
        <v>1487</v>
      </c>
      <c r="K549" s="749" t="s">
        <v>1488</v>
      </c>
      <c r="L549" s="752">
        <v>111.63</v>
      </c>
      <c r="M549" s="752">
        <v>2</v>
      </c>
      <c r="N549" s="753">
        <v>223.26</v>
      </c>
    </row>
    <row r="550" spans="1:14" ht="14.4" customHeight="1" x14ac:dyDescent="0.3">
      <c r="A550" s="747" t="s">
        <v>565</v>
      </c>
      <c r="B550" s="748" t="s">
        <v>566</v>
      </c>
      <c r="C550" s="749" t="s">
        <v>586</v>
      </c>
      <c r="D550" s="750" t="s">
        <v>587</v>
      </c>
      <c r="E550" s="751">
        <v>50113001</v>
      </c>
      <c r="F550" s="750" t="s">
        <v>589</v>
      </c>
      <c r="G550" s="749" t="s">
        <v>590</v>
      </c>
      <c r="H550" s="749">
        <v>110555</v>
      </c>
      <c r="I550" s="749">
        <v>10555</v>
      </c>
      <c r="J550" s="749" t="s">
        <v>633</v>
      </c>
      <c r="K550" s="749" t="s">
        <v>634</v>
      </c>
      <c r="L550" s="752">
        <v>254.97999999999996</v>
      </c>
      <c r="M550" s="752">
        <v>10</v>
      </c>
      <c r="N550" s="753">
        <v>2549.7999999999997</v>
      </c>
    </row>
    <row r="551" spans="1:14" ht="14.4" customHeight="1" x14ac:dyDescent="0.3">
      <c r="A551" s="747" t="s">
        <v>565</v>
      </c>
      <c r="B551" s="748" t="s">
        <v>566</v>
      </c>
      <c r="C551" s="749" t="s">
        <v>586</v>
      </c>
      <c r="D551" s="750" t="s">
        <v>587</v>
      </c>
      <c r="E551" s="751">
        <v>50113001</v>
      </c>
      <c r="F551" s="750" t="s">
        <v>589</v>
      </c>
      <c r="G551" s="749" t="s">
        <v>590</v>
      </c>
      <c r="H551" s="749">
        <v>208456</v>
      </c>
      <c r="I551" s="749">
        <v>208456</v>
      </c>
      <c r="J551" s="749" t="s">
        <v>1489</v>
      </c>
      <c r="K551" s="749" t="s">
        <v>1490</v>
      </c>
      <c r="L551" s="752">
        <v>738.54</v>
      </c>
      <c r="M551" s="752">
        <v>0.05</v>
      </c>
      <c r="N551" s="753">
        <v>36.927</v>
      </c>
    </row>
    <row r="552" spans="1:14" ht="14.4" customHeight="1" x14ac:dyDescent="0.3">
      <c r="A552" s="747" t="s">
        <v>565</v>
      </c>
      <c r="B552" s="748" t="s">
        <v>566</v>
      </c>
      <c r="C552" s="749" t="s">
        <v>586</v>
      </c>
      <c r="D552" s="750" t="s">
        <v>587</v>
      </c>
      <c r="E552" s="751">
        <v>50113001</v>
      </c>
      <c r="F552" s="750" t="s">
        <v>589</v>
      </c>
      <c r="G552" s="749" t="s">
        <v>590</v>
      </c>
      <c r="H552" s="749">
        <v>196303</v>
      </c>
      <c r="I552" s="749">
        <v>96303</v>
      </c>
      <c r="J552" s="749" t="s">
        <v>639</v>
      </c>
      <c r="K552" s="749" t="s">
        <v>640</v>
      </c>
      <c r="L552" s="752">
        <v>55.090000000000011</v>
      </c>
      <c r="M552" s="752">
        <v>6</v>
      </c>
      <c r="N552" s="753">
        <v>330.54000000000008</v>
      </c>
    </row>
    <row r="553" spans="1:14" ht="14.4" customHeight="1" x14ac:dyDescent="0.3">
      <c r="A553" s="747" t="s">
        <v>565</v>
      </c>
      <c r="B553" s="748" t="s">
        <v>566</v>
      </c>
      <c r="C553" s="749" t="s">
        <v>586</v>
      </c>
      <c r="D553" s="750" t="s">
        <v>587</v>
      </c>
      <c r="E553" s="751">
        <v>50113001</v>
      </c>
      <c r="F553" s="750" t="s">
        <v>589</v>
      </c>
      <c r="G553" s="749" t="s">
        <v>590</v>
      </c>
      <c r="H553" s="749">
        <v>223519</v>
      </c>
      <c r="I553" s="749">
        <v>223519</v>
      </c>
      <c r="J553" s="749" t="s">
        <v>1491</v>
      </c>
      <c r="K553" s="749" t="s">
        <v>1492</v>
      </c>
      <c r="L553" s="752">
        <v>88</v>
      </c>
      <c r="M553" s="752">
        <v>1</v>
      </c>
      <c r="N553" s="753">
        <v>88</v>
      </c>
    </row>
    <row r="554" spans="1:14" ht="14.4" customHeight="1" x14ac:dyDescent="0.3">
      <c r="A554" s="747" t="s">
        <v>565</v>
      </c>
      <c r="B554" s="748" t="s">
        <v>566</v>
      </c>
      <c r="C554" s="749" t="s">
        <v>586</v>
      </c>
      <c r="D554" s="750" t="s">
        <v>587</v>
      </c>
      <c r="E554" s="751">
        <v>50113001</v>
      </c>
      <c r="F554" s="750" t="s">
        <v>589</v>
      </c>
      <c r="G554" s="749" t="s">
        <v>590</v>
      </c>
      <c r="H554" s="749">
        <v>100394</v>
      </c>
      <c r="I554" s="749">
        <v>394</v>
      </c>
      <c r="J554" s="749" t="s">
        <v>1493</v>
      </c>
      <c r="K554" s="749" t="s">
        <v>1494</v>
      </c>
      <c r="L554" s="752">
        <v>65.730000000000018</v>
      </c>
      <c r="M554" s="752">
        <v>1</v>
      </c>
      <c r="N554" s="753">
        <v>65.730000000000018</v>
      </c>
    </row>
    <row r="555" spans="1:14" ht="14.4" customHeight="1" x14ac:dyDescent="0.3">
      <c r="A555" s="747" t="s">
        <v>565</v>
      </c>
      <c r="B555" s="748" t="s">
        <v>566</v>
      </c>
      <c r="C555" s="749" t="s">
        <v>586</v>
      </c>
      <c r="D555" s="750" t="s">
        <v>587</v>
      </c>
      <c r="E555" s="751">
        <v>50113001</v>
      </c>
      <c r="F555" s="750" t="s">
        <v>589</v>
      </c>
      <c r="G555" s="749" t="s">
        <v>590</v>
      </c>
      <c r="H555" s="749">
        <v>192351</v>
      </c>
      <c r="I555" s="749">
        <v>92351</v>
      </c>
      <c r="J555" s="749" t="s">
        <v>643</v>
      </c>
      <c r="K555" s="749" t="s">
        <v>644</v>
      </c>
      <c r="L555" s="752">
        <v>86.219999999999985</v>
      </c>
      <c r="M555" s="752">
        <v>17</v>
      </c>
      <c r="N555" s="753">
        <v>1465.7399999999998</v>
      </c>
    </row>
    <row r="556" spans="1:14" ht="14.4" customHeight="1" x14ac:dyDescent="0.3">
      <c r="A556" s="747" t="s">
        <v>565</v>
      </c>
      <c r="B556" s="748" t="s">
        <v>566</v>
      </c>
      <c r="C556" s="749" t="s">
        <v>586</v>
      </c>
      <c r="D556" s="750" t="s">
        <v>587</v>
      </c>
      <c r="E556" s="751">
        <v>50113001</v>
      </c>
      <c r="F556" s="750" t="s">
        <v>589</v>
      </c>
      <c r="G556" s="749" t="s">
        <v>590</v>
      </c>
      <c r="H556" s="749">
        <v>132992</v>
      </c>
      <c r="I556" s="749">
        <v>32992</v>
      </c>
      <c r="J556" s="749" t="s">
        <v>645</v>
      </c>
      <c r="K556" s="749" t="s">
        <v>646</v>
      </c>
      <c r="L556" s="752">
        <v>108.39</v>
      </c>
      <c r="M556" s="752">
        <v>2</v>
      </c>
      <c r="N556" s="753">
        <v>216.78</v>
      </c>
    </row>
    <row r="557" spans="1:14" ht="14.4" customHeight="1" x14ac:dyDescent="0.3">
      <c r="A557" s="747" t="s">
        <v>565</v>
      </c>
      <c r="B557" s="748" t="s">
        <v>566</v>
      </c>
      <c r="C557" s="749" t="s">
        <v>586</v>
      </c>
      <c r="D557" s="750" t="s">
        <v>587</v>
      </c>
      <c r="E557" s="751">
        <v>50113001</v>
      </c>
      <c r="F557" s="750" t="s">
        <v>589</v>
      </c>
      <c r="G557" s="749" t="s">
        <v>590</v>
      </c>
      <c r="H557" s="749">
        <v>112892</v>
      </c>
      <c r="I557" s="749">
        <v>12892</v>
      </c>
      <c r="J557" s="749" t="s">
        <v>647</v>
      </c>
      <c r="K557" s="749" t="s">
        <v>648</v>
      </c>
      <c r="L557" s="752">
        <v>104.35000000000002</v>
      </c>
      <c r="M557" s="752">
        <v>1</v>
      </c>
      <c r="N557" s="753">
        <v>104.35000000000002</v>
      </c>
    </row>
    <row r="558" spans="1:14" ht="14.4" customHeight="1" x14ac:dyDescent="0.3">
      <c r="A558" s="747" t="s">
        <v>565</v>
      </c>
      <c r="B558" s="748" t="s">
        <v>566</v>
      </c>
      <c r="C558" s="749" t="s">
        <v>586</v>
      </c>
      <c r="D558" s="750" t="s">
        <v>587</v>
      </c>
      <c r="E558" s="751">
        <v>50113001</v>
      </c>
      <c r="F558" s="750" t="s">
        <v>589</v>
      </c>
      <c r="G558" s="749" t="s">
        <v>590</v>
      </c>
      <c r="H558" s="749">
        <v>988158</v>
      </c>
      <c r="I558" s="749">
        <v>500933</v>
      </c>
      <c r="J558" s="749" t="s">
        <v>1495</v>
      </c>
      <c r="K558" s="749" t="s">
        <v>1496</v>
      </c>
      <c r="L558" s="752">
        <v>334.31999999999994</v>
      </c>
      <c r="M558" s="752">
        <v>1</v>
      </c>
      <c r="N558" s="753">
        <v>334.31999999999994</v>
      </c>
    </row>
    <row r="559" spans="1:14" ht="14.4" customHeight="1" x14ac:dyDescent="0.3">
      <c r="A559" s="747" t="s">
        <v>565</v>
      </c>
      <c r="B559" s="748" t="s">
        <v>566</v>
      </c>
      <c r="C559" s="749" t="s">
        <v>586</v>
      </c>
      <c r="D559" s="750" t="s">
        <v>587</v>
      </c>
      <c r="E559" s="751">
        <v>50113001</v>
      </c>
      <c r="F559" s="750" t="s">
        <v>589</v>
      </c>
      <c r="G559" s="749" t="s">
        <v>590</v>
      </c>
      <c r="H559" s="749">
        <v>140275</v>
      </c>
      <c r="I559" s="749">
        <v>40275</v>
      </c>
      <c r="J559" s="749" t="s">
        <v>649</v>
      </c>
      <c r="K559" s="749" t="s">
        <v>650</v>
      </c>
      <c r="L559" s="752">
        <v>149.41999999999996</v>
      </c>
      <c r="M559" s="752">
        <v>2</v>
      </c>
      <c r="N559" s="753">
        <v>298.83999999999992</v>
      </c>
    </row>
    <row r="560" spans="1:14" ht="14.4" customHeight="1" x14ac:dyDescent="0.3">
      <c r="A560" s="747" t="s">
        <v>565</v>
      </c>
      <c r="B560" s="748" t="s">
        <v>566</v>
      </c>
      <c r="C560" s="749" t="s">
        <v>586</v>
      </c>
      <c r="D560" s="750" t="s">
        <v>587</v>
      </c>
      <c r="E560" s="751">
        <v>50113001</v>
      </c>
      <c r="F560" s="750" t="s">
        <v>589</v>
      </c>
      <c r="G560" s="749" t="s">
        <v>590</v>
      </c>
      <c r="H560" s="749">
        <v>117166</v>
      </c>
      <c r="I560" s="749">
        <v>17166</v>
      </c>
      <c r="J560" s="749" t="s">
        <v>652</v>
      </c>
      <c r="K560" s="749" t="s">
        <v>653</v>
      </c>
      <c r="L560" s="752">
        <v>81.039999999999978</v>
      </c>
      <c r="M560" s="752">
        <v>11</v>
      </c>
      <c r="N560" s="753">
        <v>891.43999999999983</v>
      </c>
    </row>
    <row r="561" spans="1:14" ht="14.4" customHeight="1" x14ac:dyDescent="0.3">
      <c r="A561" s="747" t="s">
        <v>565</v>
      </c>
      <c r="B561" s="748" t="s">
        <v>566</v>
      </c>
      <c r="C561" s="749" t="s">
        <v>586</v>
      </c>
      <c r="D561" s="750" t="s">
        <v>587</v>
      </c>
      <c r="E561" s="751">
        <v>50113001</v>
      </c>
      <c r="F561" s="750" t="s">
        <v>589</v>
      </c>
      <c r="G561" s="749" t="s">
        <v>590</v>
      </c>
      <c r="H561" s="749">
        <v>176496</v>
      </c>
      <c r="I561" s="749">
        <v>76496</v>
      </c>
      <c r="J561" s="749" t="s">
        <v>654</v>
      </c>
      <c r="K561" s="749" t="s">
        <v>655</v>
      </c>
      <c r="L561" s="752">
        <v>125.43</v>
      </c>
      <c r="M561" s="752">
        <v>2</v>
      </c>
      <c r="N561" s="753">
        <v>250.86</v>
      </c>
    </row>
    <row r="562" spans="1:14" ht="14.4" customHeight="1" x14ac:dyDescent="0.3">
      <c r="A562" s="747" t="s">
        <v>565</v>
      </c>
      <c r="B562" s="748" t="s">
        <v>566</v>
      </c>
      <c r="C562" s="749" t="s">
        <v>586</v>
      </c>
      <c r="D562" s="750" t="s">
        <v>587</v>
      </c>
      <c r="E562" s="751">
        <v>50113001</v>
      </c>
      <c r="F562" s="750" t="s">
        <v>589</v>
      </c>
      <c r="G562" s="749" t="s">
        <v>590</v>
      </c>
      <c r="H562" s="749">
        <v>102679</v>
      </c>
      <c r="I562" s="749">
        <v>2679</v>
      </c>
      <c r="J562" s="749" t="s">
        <v>656</v>
      </c>
      <c r="K562" s="749" t="s">
        <v>657</v>
      </c>
      <c r="L562" s="752">
        <v>164.48</v>
      </c>
      <c r="M562" s="752">
        <v>2</v>
      </c>
      <c r="N562" s="753">
        <v>328.96</v>
      </c>
    </row>
    <row r="563" spans="1:14" ht="14.4" customHeight="1" x14ac:dyDescent="0.3">
      <c r="A563" s="747" t="s">
        <v>565</v>
      </c>
      <c r="B563" s="748" t="s">
        <v>566</v>
      </c>
      <c r="C563" s="749" t="s">
        <v>586</v>
      </c>
      <c r="D563" s="750" t="s">
        <v>587</v>
      </c>
      <c r="E563" s="751">
        <v>50113001</v>
      </c>
      <c r="F563" s="750" t="s">
        <v>589</v>
      </c>
      <c r="G563" s="749" t="s">
        <v>590</v>
      </c>
      <c r="H563" s="749">
        <v>162320</v>
      </c>
      <c r="I563" s="749">
        <v>62320</v>
      </c>
      <c r="J563" s="749" t="s">
        <v>658</v>
      </c>
      <c r="K563" s="749" t="s">
        <v>1497</v>
      </c>
      <c r="L563" s="752">
        <v>76.639999999999986</v>
      </c>
      <c r="M563" s="752">
        <v>2</v>
      </c>
      <c r="N563" s="753">
        <v>153.27999999999997</v>
      </c>
    </row>
    <row r="564" spans="1:14" ht="14.4" customHeight="1" x14ac:dyDescent="0.3">
      <c r="A564" s="747" t="s">
        <v>565</v>
      </c>
      <c r="B564" s="748" t="s">
        <v>566</v>
      </c>
      <c r="C564" s="749" t="s">
        <v>586</v>
      </c>
      <c r="D564" s="750" t="s">
        <v>587</v>
      </c>
      <c r="E564" s="751">
        <v>50113001</v>
      </c>
      <c r="F564" s="750" t="s">
        <v>589</v>
      </c>
      <c r="G564" s="749" t="s">
        <v>590</v>
      </c>
      <c r="H564" s="749">
        <v>203323</v>
      </c>
      <c r="I564" s="749">
        <v>203323</v>
      </c>
      <c r="J564" s="749" t="s">
        <v>658</v>
      </c>
      <c r="K564" s="749" t="s">
        <v>659</v>
      </c>
      <c r="L564" s="752">
        <v>251.87999999999997</v>
      </c>
      <c r="M564" s="752">
        <v>2</v>
      </c>
      <c r="N564" s="753">
        <v>503.75999999999993</v>
      </c>
    </row>
    <row r="565" spans="1:14" ht="14.4" customHeight="1" x14ac:dyDescent="0.3">
      <c r="A565" s="747" t="s">
        <v>565</v>
      </c>
      <c r="B565" s="748" t="s">
        <v>566</v>
      </c>
      <c r="C565" s="749" t="s">
        <v>586</v>
      </c>
      <c r="D565" s="750" t="s">
        <v>587</v>
      </c>
      <c r="E565" s="751">
        <v>50113001</v>
      </c>
      <c r="F565" s="750" t="s">
        <v>589</v>
      </c>
      <c r="G565" s="749" t="s">
        <v>590</v>
      </c>
      <c r="H565" s="749">
        <v>162316</v>
      </c>
      <c r="I565" s="749">
        <v>62316</v>
      </c>
      <c r="J565" s="749" t="s">
        <v>1498</v>
      </c>
      <c r="K565" s="749" t="s">
        <v>1499</v>
      </c>
      <c r="L565" s="752">
        <v>152.54000000000002</v>
      </c>
      <c r="M565" s="752">
        <v>1</v>
      </c>
      <c r="N565" s="753">
        <v>152.54000000000002</v>
      </c>
    </row>
    <row r="566" spans="1:14" ht="14.4" customHeight="1" x14ac:dyDescent="0.3">
      <c r="A566" s="747" t="s">
        <v>565</v>
      </c>
      <c r="B566" s="748" t="s">
        <v>566</v>
      </c>
      <c r="C566" s="749" t="s">
        <v>586</v>
      </c>
      <c r="D566" s="750" t="s">
        <v>587</v>
      </c>
      <c r="E566" s="751">
        <v>50113001</v>
      </c>
      <c r="F566" s="750" t="s">
        <v>589</v>
      </c>
      <c r="G566" s="749" t="s">
        <v>590</v>
      </c>
      <c r="H566" s="749">
        <v>162318</v>
      </c>
      <c r="I566" s="749">
        <v>62318</v>
      </c>
      <c r="J566" s="749" t="s">
        <v>1500</v>
      </c>
      <c r="K566" s="749" t="s">
        <v>1499</v>
      </c>
      <c r="L566" s="752">
        <v>86.009999999999991</v>
      </c>
      <c r="M566" s="752">
        <v>1</v>
      </c>
      <c r="N566" s="753">
        <v>86.009999999999991</v>
      </c>
    </row>
    <row r="567" spans="1:14" ht="14.4" customHeight="1" x14ac:dyDescent="0.3">
      <c r="A567" s="747" t="s">
        <v>565</v>
      </c>
      <c r="B567" s="748" t="s">
        <v>566</v>
      </c>
      <c r="C567" s="749" t="s">
        <v>586</v>
      </c>
      <c r="D567" s="750" t="s">
        <v>587</v>
      </c>
      <c r="E567" s="751">
        <v>50113001</v>
      </c>
      <c r="F567" s="750" t="s">
        <v>589</v>
      </c>
      <c r="G567" s="749" t="s">
        <v>590</v>
      </c>
      <c r="H567" s="749">
        <v>231702</v>
      </c>
      <c r="I567" s="749">
        <v>231702</v>
      </c>
      <c r="J567" s="749" t="s">
        <v>667</v>
      </c>
      <c r="K567" s="749" t="s">
        <v>669</v>
      </c>
      <c r="L567" s="752">
        <v>252.04</v>
      </c>
      <c r="M567" s="752">
        <v>2</v>
      </c>
      <c r="N567" s="753">
        <v>504.08</v>
      </c>
    </row>
    <row r="568" spans="1:14" ht="14.4" customHeight="1" x14ac:dyDescent="0.3">
      <c r="A568" s="747" t="s">
        <v>565</v>
      </c>
      <c r="B568" s="748" t="s">
        <v>566</v>
      </c>
      <c r="C568" s="749" t="s">
        <v>586</v>
      </c>
      <c r="D568" s="750" t="s">
        <v>587</v>
      </c>
      <c r="E568" s="751">
        <v>50113001</v>
      </c>
      <c r="F568" s="750" t="s">
        <v>589</v>
      </c>
      <c r="G568" s="749" t="s">
        <v>590</v>
      </c>
      <c r="H568" s="749">
        <v>231696</v>
      </c>
      <c r="I568" s="749">
        <v>231696</v>
      </c>
      <c r="J568" s="749" t="s">
        <v>667</v>
      </c>
      <c r="K568" s="749" t="s">
        <v>670</v>
      </c>
      <c r="L568" s="752">
        <v>207.44</v>
      </c>
      <c r="M568" s="752">
        <v>2</v>
      </c>
      <c r="N568" s="753">
        <v>414.88</v>
      </c>
    </row>
    <row r="569" spans="1:14" ht="14.4" customHeight="1" x14ac:dyDescent="0.3">
      <c r="A569" s="747" t="s">
        <v>565</v>
      </c>
      <c r="B569" s="748" t="s">
        <v>566</v>
      </c>
      <c r="C569" s="749" t="s">
        <v>586</v>
      </c>
      <c r="D569" s="750" t="s">
        <v>587</v>
      </c>
      <c r="E569" s="751">
        <v>50113001</v>
      </c>
      <c r="F569" s="750" t="s">
        <v>589</v>
      </c>
      <c r="G569" s="749" t="s">
        <v>590</v>
      </c>
      <c r="H569" s="749">
        <v>993603</v>
      </c>
      <c r="I569" s="749">
        <v>0</v>
      </c>
      <c r="J569" s="749" t="s">
        <v>677</v>
      </c>
      <c r="K569" s="749" t="s">
        <v>567</v>
      </c>
      <c r="L569" s="752">
        <v>178.36466534507014</v>
      </c>
      <c r="M569" s="752">
        <v>30</v>
      </c>
      <c r="N569" s="753">
        <v>5350.9399603521042</v>
      </c>
    </row>
    <row r="570" spans="1:14" ht="14.4" customHeight="1" x14ac:dyDescent="0.3">
      <c r="A570" s="747" t="s">
        <v>565</v>
      </c>
      <c r="B570" s="748" t="s">
        <v>566</v>
      </c>
      <c r="C570" s="749" t="s">
        <v>586</v>
      </c>
      <c r="D570" s="750" t="s">
        <v>587</v>
      </c>
      <c r="E570" s="751">
        <v>50113001</v>
      </c>
      <c r="F570" s="750" t="s">
        <v>589</v>
      </c>
      <c r="G570" s="749" t="s">
        <v>590</v>
      </c>
      <c r="H570" s="749">
        <v>203954</v>
      </c>
      <c r="I570" s="749">
        <v>203954</v>
      </c>
      <c r="J570" s="749" t="s">
        <v>680</v>
      </c>
      <c r="K570" s="749" t="s">
        <v>681</v>
      </c>
      <c r="L570" s="752">
        <v>92.401764705882329</v>
      </c>
      <c r="M570" s="752">
        <v>17</v>
      </c>
      <c r="N570" s="753">
        <v>1570.8299999999997</v>
      </c>
    </row>
    <row r="571" spans="1:14" ht="14.4" customHeight="1" x14ac:dyDescent="0.3">
      <c r="A571" s="747" t="s">
        <v>565</v>
      </c>
      <c r="B571" s="748" t="s">
        <v>566</v>
      </c>
      <c r="C571" s="749" t="s">
        <v>586</v>
      </c>
      <c r="D571" s="750" t="s">
        <v>587</v>
      </c>
      <c r="E571" s="751">
        <v>50113001</v>
      </c>
      <c r="F571" s="750" t="s">
        <v>589</v>
      </c>
      <c r="G571" s="749" t="s">
        <v>595</v>
      </c>
      <c r="H571" s="749">
        <v>992572</v>
      </c>
      <c r="I571" s="749">
        <v>158711</v>
      </c>
      <c r="J571" s="749" t="s">
        <v>1501</v>
      </c>
      <c r="K571" s="749" t="s">
        <v>730</v>
      </c>
      <c r="L571" s="752">
        <v>52.28</v>
      </c>
      <c r="M571" s="752">
        <v>2</v>
      </c>
      <c r="N571" s="753">
        <v>104.56</v>
      </c>
    </row>
    <row r="572" spans="1:14" ht="14.4" customHeight="1" x14ac:dyDescent="0.3">
      <c r="A572" s="747" t="s">
        <v>565</v>
      </c>
      <c r="B572" s="748" t="s">
        <v>566</v>
      </c>
      <c r="C572" s="749" t="s">
        <v>586</v>
      </c>
      <c r="D572" s="750" t="s">
        <v>587</v>
      </c>
      <c r="E572" s="751">
        <v>50113001</v>
      </c>
      <c r="F572" s="750" t="s">
        <v>589</v>
      </c>
      <c r="G572" s="749" t="s">
        <v>595</v>
      </c>
      <c r="H572" s="749">
        <v>158716</v>
      </c>
      <c r="I572" s="749">
        <v>158716</v>
      </c>
      <c r="J572" s="749" t="s">
        <v>682</v>
      </c>
      <c r="K572" s="749" t="s">
        <v>683</v>
      </c>
      <c r="L572" s="752">
        <v>172.73000000000002</v>
      </c>
      <c r="M572" s="752">
        <v>2</v>
      </c>
      <c r="N572" s="753">
        <v>345.46000000000004</v>
      </c>
    </row>
    <row r="573" spans="1:14" ht="14.4" customHeight="1" x14ac:dyDescent="0.3">
      <c r="A573" s="747" t="s">
        <v>565</v>
      </c>
      <c r="B573" s="748" t="s">
        <v>566</v>
      </c>
      <c r="C573" s="749" t="s">
        <v>586</v>
      </c>
      <c r="D573" s="750" t="s">
        <v>587</v>
      </c>
      <c r="E573" s="751">
        <v>50113001</v>
      </c>
      <c r="F573" s="750" t="s">
        <v>589</v>
      </c>
      <c r="G573" s="749" t="s">
        <v>595</v>
      </c>
      <c r="H573" s="749">
        <v>158673</v>
      </c>
      <c r="I573" s="749">
        <v>158673</v>
      </c>
      <c r="J573" s="749" t="s">
        <v>684</v>
      </c>
      <c r="K573" s="749" t="s">
        <v>685</v>
      </c>
      <c r="L573" s="752">
        <v>26.470000000000002</v>
      </c>
      <c r="M573" s="752">
        <v>14</v>
      </c>
      <c r="N573" s="753">
        <v>370.58000000000004</v>
      </c>
    </row>
    <row r="574" spans="1:14" ht="14.4" customHeight="1" x14ac:dyDescent="0.3">
      <c r="A574" s="747" t="s">
        <v>565</v>
      </c>
      <c r="B574" s="748" t="s">
        <v>566</v>
      </c>
      <c r="C574" s="749" t="s">
        <v>586</v>
      </c>
      <c r="D574" s="750" t="s">
        <v>587</v>
      </c>
      <c r="E574" s="751">
        <v>50113001</v>
      </c>
      <c r="F574" s="750" t="s">
        <v>589</v>
      </c>
      <c r="G574" s="749" t="s">
        <v>595</v>
      </c>
      <c r="H574" s="749">
        <v>158697</v>
      </c>
      <c r="I574" s="749">
        <v>158697</v>
      </c>
      <c r="J574" s="749" t="s">
        <v>686</v>
      </c>
      <c r="K574" s="749" t="s">
        <v>1307</v>
      </c>
      <c r="L574" s="752">
        <v>86.28</v>
      </c>
      <c r="M574" s="752">
        <v>2</v>
      </c>
      <c r="N574" s="753">
        <v>172.56</v>
      </c>
    </row>
    <row r="575" spans="1:14" ht="14.4" customHeight="1" x14ac:dyDescent="0.3">
      <c r="A575" s="747" t="s">
        <v>565</v>
      </c>
      <c r="B575" s="748" t="s">
        <v>566</v>
      </c>
      <c r="C575" s="749" t="s">
        <v>586</v>
      </c>
      <c r="D575" s="750" t="s">
        <v>587</v>
      </c>
      <c r="E575" s="751">
        <v>50113001</v>
      </c>
      <c r="F575" s="750" t="s">
        <v>589</v>
      </c>
      <c r="G575" s="749" t="s">
        <v>595</v>
      </c>
      <c r="H575" s="749">
        <v>158692</v>
      </c>
      <c r="I575" s="749">
        <v>158692</v>
      </c>
      <c r="J575" s="749" t="s">
        <v>686</v>
      </c>
      <c r="K575" s="749" t="s">
        <v>687</v>
      </c>
      <c r="L575" s="752">
        <v>26.15</v>
      </c>
      <c r="M575" s="752">
        <v>10</v>
      </c>
      <c r="N575" s="753">
        <v>261.5</v>
      </c>
    </row>
    <row r="576" spans="1:14" ht="14.4" customHeight="1" x14ac:dyDescent="0.3">
      <c r="A576" s="747" t="s">
        <v>565</v>
      </c>
      <c r="B576" s="748" t="s">
        <v>566</v>
      </c>
      <c r="C576" s="749" t="s">
        <v>586</v>
      </c>
      <c r="D576" s="750" t="s">
        <v>587</v>
      </c>
      <c r="E576" s="751">
        <v>50113001</v>
      </c>
      <c r="F576" s="750" t="s">
        <v>589</v>
      </c>
      <c r="G576" s="749" t="s">
        <v>590</v>
      </c>
      <c r="H576" s="749">
        <v>850607</v>
      </c>
      <c r="I576" s="749">
        <v>0</v>
      </c>
      <c r="J576" s="749" t="s">
        <v>690</v>
      </c>
      <c r="K576" s="749" t="s">
        <v>567</v>
      </c>
      <c r="L576" s="752">
        <v>75.959999999999994</v>
      </c>
      <c r="M576" s="752">
        <v>1</v>
      </c>
      <c r="N576" s="753">
        <v>75.959999999999994</v>
      </c>
    </row>
    <row r="577" spans="1:14" ht="14.4" customHeight="1" x14ac:dyDescent="0.3">
      <c r="A577" s="747" t="s">
        <v>565</v>
      </c>
      <c r="B577" s="748" t="s">
        <v>566</v>
      </c>
      <c r="C577" s="749" t="s">
        <v>586</v>
      </c>
      <c r="D577" s="750" t="s">
        <v>587</v>
      </c>
      <c r="E577" s="751">
        <v>50113001</v>
      </c>
      <c r="F577" s="750" t="s">
        <v>589</v>
      </c>
      <c r="G577" s="749" t="s">
        <v>590</v>
      </c>
      <c r="H577" s="749">
        <v>199466</v>
      </c>
      <c r="I577" s="749">
        <v>199466</v>
      </c>
      <c r="J577" s="749" t="s">
        <v>697</v>
      </c>
      <c r="K577" s="749" t="s">
        <v>698</v>
      </c>
      <c r="L577" s="752">
        <v>112.51190476190479</v>
      </c>
      <c r="M577" s="752">
        <v>21</v>
      </c>
      <c r="N577" s="753">
        <v>2362.7500000000005</v>
      </c>
    </row>
    <row r="578" spans="1:14" ht="14.4" customHeight="1" x14ac:dyDescent="0.3">
      <c r="A578" s="747" t="s">
        <v>565</v>
      </c>
      <c r="B578" s="748" t="s">
        <v>566</v>
      </c>
      <c r="C578" s="749" t="s">
        <v>586</v>
      </c>
      <c r="D578" s="750" t="s">
        <v>587</v>
      </c>
      <c r="E578" s="751">
        <v>50113001</v>
      </c>
      <c r="F578" s="750" t="s">
        <v>589</v>
      </c>
      <c r="G578" s="749" t="s">
        <v>590</v>
      </c>
      <c r="H578" s="749">
        <v>147515</v>
      </c>
      <c r="I578" s="749">
        <v>47515</v>
      </c>
      <c r="J578" s="749" t="s">
        <v>703</v>
      </c>
      <c r="K578" s="749" t="s">
        <v>1502</v>
      </c>
      <c r="L578" s="752">
        <v>143.50000000000006</v>
      </c>
      <c r="M578" s="752">
        <v>2</v>
      </c>
      <c r="N578" s="753">
        <v>287.00000000000011</v>
      </c>
    </row>
    <row r="579" spans="1:14" ht="14.4" customHeight="1" x14ac:dyDescent="0.3">
      <c r="A579" s="747" t="s">
        <v>565</v>
      </c>
      <c r="B579" s="748" t="s">
        <v>566</v>
      </c>
      <c r="C579" s="749" t="s">
        <v>586</v>
      </c>
      <c r="D579" s="750" t="s">
        <v>587</v>
      </c>
      <c r="E579" s="751">
        <v>50113001</v>
      </c>
      <c r="F579" s="750" t="s">
        <v>589</v>
      </c>
      <c r="G579" s="749" t="s">
        <v>590</v>
      </c>
      <c r="H579" s="749">
        <v>206529</v>
      </c>
      <c r="I579" s="749">
        <v>206529</v>
      </c>
      <c r="J579" s="749" t="s">
        <v>705</v>
      </c>
      <c r="K579" s="749" t="s">
        <v>706</v>
      </c>
      <c r="L579" s="752">
        <v>132.38999999999999</v>
      </c>
      <c r="M579" s="752">
        <v>3</v>
      </c>
      <c r="N579" s="753">
        <v>397.16999999999996</v>
      </c>
    </row>
    <row r="580" spans="1:14" ht="14.4" customHeight="1" x14ac:dyDescent="0.3">
      <c r="A580" s="747" t="s">
        <v>565</v>
      </c>
      <c r="B580" s="748" t="s">
        <v>566</v>
      </c>
      <c r="C580" s="749" t="s">
        <v>586</v>
      </c>
      <c r="D580" s="750" t="s">
        <v>587</v>
      </c>
      <c r="E580" s="751">
        <v>50113001</v>
      </c>
      <c r="F580" s="750" t="s">
        <v>589</v>
      </c>
      <c r="G580" s="749" t="s">
        <v>590</v>
      </c>
      <c r="H580" s="749">
        <v>149317</v>
      </c>
      <c r="I580" s="749">
        <v>49317</v>
      </c>
      <c r="J580" s="749" t="s">
        <v>1503</v>
      </c>
      <c r="K580" s="749" t="s">
        <v>1504</v>
      </c>
      <c r="L580" s="752">
        <v>299.00200000000001</v>
      </c>
      <c r="M580" s="752">
        <v>1</v>
      </c>
      <c r="N580" s="753">
        <v>299.00200000000001</v>
      </c>
    </row>
    <row r="581" spans="1:14" ht="14.4" customHeight="1" x14ac:dyDescent="0.3">
      <c r="A581" s="747" t="s">
        <v>565</v>
      </c>
      <c r="B581" s="748" t="s">
        <v>566</v>
      </c>
      <c r="C581" s="749" t="s">
        <v>586</v>
      </c>
      <c r="D581" s="750" t="s">
        <v>587</v>
      </c>
      <c r="E581" s="751">
        <v>50113001</v>
      </c>
      <c r="F581" s="750" t="s">
        <v>589</v>
      </c>
      <c r="G581" s="749" t="s">
        <v>590</v>
      </c>
      <c r="H581" s="749">
        <v>164888</v>
      </c>
      <c r="I581" s="749">
        <v>164888</v>
      </c>
      <c r="J581" s="749" t="s">
        <v>709</v>
      </c>
      <c r="K581" s="749" t="s">
        <v>710</v>
      </c>
      <c r="L581" s="752">
        <v>233.45</v>
      </c>
      <c r="M581" s="752">
        <v>2</v>
      </c>
      <c r="N581" s="753">
        <v>466.9</v>
      </c>
    </row>
    <row r="582" spans="1:14" ht="14.4" customHeight="1" x14ac:dyDescent="0.3">
      <c r="A582" s="747" t="s">
        <v>565</v>
      </c>
      <c r="B582" s="748" t="s">
        <v>566</v>
      </c>
      <c r="C582" s="749" t="s">
        <v>586</v>
      </c>
      <c r="D582" s="750" t="s">
        <v>587</v>
      </c>
      <c r="E582" s="751">
        <v>50113001</v>
      </c>
      <c r="F582" s="750" t="s">
        <v>589</v>
      </c>
      <c r="G582" s="749" t="s">
        <v>590</v>
      </c>
      <c r="H582" s="749">
        <v>990585</v>
      </c>
      <c r="I582" s="749">
        <v>0</v>
      </c>
      <c r="J582" s="749" t="s">
        <v>1505</v>
      </c>
      <c r="K582" s="749" t="s">
        <v>567</v>
      </c>
      <c r="L582" s="752">
        <v>49.44</v>
      </c>
      <c r="M582" s="752">
        <v>4</v>
      </c>
      <c r="N582" s="753">
        <v>197.76</v>
      </c>
    </row>
    <row r="583" spans="1:14" ht="14.4" customHeight="1" x14ac:dyDescent="0.3">
      <c r="A583" s="747" t="s">
        <v>565</v>
      </c>
      <c r="B583" s="748" t="s">
        <v>566</v>
      </c>
      <c r="C583" s="749" t="s">
        <v>586</v>
      </c>
      <c r="D583" s="750" t="s">
        <v>587</v>
      </c>
      <c r="E583" s="751">
        <v>50113001</v>
      </c>
      <c r="F583" s="750" t="s">
        <v>589</v>
      </c>
      <c r="G583" s="749" t="s">
        <v>590</v>
      </c>
      <c r="H583" s="749">
        <v>841498</v>
      </c>
      <c r="I583" s="749">
        <v>0</v>
      </c>
      <c r="J583" s="749" t="s">
        <v>713</v>
      </c>
      <c r="K583" s="749" t="s">
        <v>567</v>
      </c>
      <c r="L583" s="752">
        <v>51.81</v>
      </c>
      <c r="M583" s="752">
        <v>3</v>
      </c>
      <c r="N583" s="753">
        <v>155.43</v>
      </c>
    </row>
    <row r="584" spans="1:14" ht="14.4" customHeight="1" x14ac:dyDescent="0.3">
      <c r="A584" s="747" t="s">
        <v>565</v>
      </c>
      <c r="B584" s="748" t="s">
        <v>566</v>
      </c>
      <c r="C584" s="749" t="s">
        <v>586</v>
      </c>
      <c r="D584" s="750" t="s">
        <v>587</v>
      </c>
      <c r="E584" s="751">
        <v>50113001</v>
      </c>
      <c r="F584" s="750" t="s">
        <v>589</v>
      </c>
      <c r="G584" s="749" t="s">
        <v>595</v>
      </c>
      <c r="H584" s="749">
        <v>850078</v>
      </c>
      <c r="I584" s="749">
        <v>102608</v>
      </c>
      <c r="J584" s="749" t="s">
        <v>716</v>
      </c>
      <c r="K584" s="749" t="s">
        <v>717</v>
      </c>
      <c r="L584" s="752">
        <v>43.82</v>
      </c>
      <c r="M584" s="752">
        <v>3</v>
      </c>
      <c r="N584" s="753">
        <v>131.46</v>
      </c>
    </row>
    <row r="585" spans="1:14" ht="14.4" customHeight="1" x14ac:dyDescent="0.3">
      <c r="A585" s="747" t="s">
        <v>565</v>
      </c>
      <c r="B585" s="748" t="s">
        <v>566</v>
      </c>
      <c r="C585" s="749" t="s">
        <v>586</v>
      </c>
      <c r="D585" s="750" t="s">
        <v>587</v>
      </c>
      <c r="E585" s="751">
        <v>50113001</v>
      </c>
      <c r="F585" s="750" t="s">
        <v>589</v>
      </c>
      <c r="G585" s="749" t="s">
        <v>595</v>
      </c>
      <c r="H585" s="749">
        <v>850390</v>
      </c>
      <c r="I585" s="749">
        <v>102600</v>
      </c>
      <c r="J585" s="749" t="s">
        <v>718</v>
      </c>
      <c r="K585" s="749" t="s">
        <v>720</v>
      </c>
      <c r="L585" s="752">
        <v>68</v>
      </c>
      <c r="M585" s="752">
        <v>1</v>
      </c>
      <c r="N585" s="753">
        <v>68</v>
      </c>
    </row>
    <row r="586" spans="1:14" ht="14.4" customHeight="1" x14ac:dyDescent="0.3">
      <c r="A586" s="747" t="s">
        <v>565</v>
      </c>
      <c r="B586" s="748" t="s">
        <v>566</v>
      </c>
      <c r="C586" s="749" t="s">
        <v>586</v>
      </c>
      <c r="D586" s="750" t="s">
        <v>587</v>
      </c>
      <c r="E586" s="751">
        <v>50113001</v>
      </c>
      <c r="F586" s="750" t="s">
        <v>589</v>
      </c>
      <c r="G586" s="749" t="s">
        <v>595</v>
      </c>
      <c r="H586" s="749">
        <v>104062</v>
      </c>
      <c r="I586" s="749">
        <v>4062</v>
      </c>
      <c r="J586" s="749" t="s">
        <v>1506</v>
      </c>
      <c r="K586" s="749" t="s">
        <v>1486</v>
      </c>
      <c r="L586" s="752">
        <v>111.89999999999999</v>
      </c>
      <c r="M586" s="752">
        <v>1</v>
      </c>
      <c r="N586" s="753">
        <v>111.89999999999999</v>
      </c>
    </row>
    <row r="587" spans="1:14" ht="14.4" customHeight="1" x14ac:dyDescent="0.3">
      <c r="A587" s="747" t="s">
        <v>565</v>
      </c>
      <c r="B587" s="748" t="s">
        <v>566</v>
      </c>
      <c r="C587" s="749" t="s">
        <v>586</v>
      </c>
      <c r="D587" s="750" t="s">
        <v>587</v>
      </c>
      <c r="E587" s="751">
        <v>50113001</v>
      </c>
      <c r="F587" s="750" t="s">
        <v>589</v>
      </c>
      <c r="G587" s="749" t="s">
        <v>595</v>
      </c>
      <c r="H587" s="749">
        <v>110252</v>
      </c>
      <c r="I587" s="749">
        <v>10252</v>
      </c>
      <c r="J587" s="749" t="s">
        <v>724</v>
      </c>
      <c r="K587" s="749" t="s">
        <v>606</v>
      </c>
      <c r="L587" s="752">
        <v>70.399999999999991</v>
      </c>
      <c r="M587" s="752">
        <v>1</v>
      </c>
      <c r="N587" s="753">
        <v>70.399999999999991</v>
      </c>
    </row>
    <row r="588" spans="1:14" ht="14.4" customHeight="1" x14ac:dyDescent="0.3">
      <c r="A588" s="747" t="s">
        <v>565</v>
      </c>
      <c r="B588" s="748" t="s">
        <v>566</v>
      </c>
      <c r="C588" s="749" t="s">
        <v>586</v>
      </c>
      <c r="D588" s="750" t="s">
        <v>587</v>
      </c>
      <c r="E588" s="751">
        <v>50113001</v>
      </c>
      <c r="F588" s="750" t="s">
        <v>589</v>
      </c>
      <c r="G588" s="749" t="s">
        <v>590</v>
      </c>
      <c r="H588" s="749">
        <v>848477</v>
      </c>
      <c r="I588" s="749">
        <v>124346</v>
      </c>
      <c r="J588" s="749" t="s">
        <v>727</v>
      </c>
      <c r="K588" s="749" t="s">
        <v>728</v>
      </c>
      <c r="L588" s="752">
        <v>131.29000000000002</v>
      </c>
      <c r="M588" s="752">
        <v>1</v>
      </c>
      <c r="N588" s="753">
        <v>131.29000000000002</v>
      </c>
    </row>
    <row r="589" spans="1:14" ht="14.4" customHeight="1" x14ac:dyDescent="0.3">
      <c r="A589" s="747" t="s">
        <v>565</v>
      </c>
      <c r="B589" s="748" t="s">
        <v>566</v>
      </c>
      <c r="C589" s="749" t="s">
        <v>586</v>
      </c>
      <c r="D589" s="750" t="s">
        <v>587</v>
      </c>
      <c r="E589" s="751">
        <v>50113001</v>
      </c>
      <c r="F589" s="750" t="s">
        <v>589</v>
      </c>
      <c r="G589" s="749" t="s">
        <v>590</v>
      </c>
      <c r="H589" s="749">
        <v>104336</v>
      </c>
      <c r="I589" s="749">
        <v>4336</v>
      </c>
      <c r="J589" s="749" t="s">
        <v>1507</v>
      </c>
      <c r="K589" s="749" t="s">
        <v>1508</v>
      </c>
      <c r="L589" s="752">
        <v>84.430000000000021</v>
      </c>
      <c r="M589" s="752">
        <v>3</v>
      </c>
      <c r="N589" s="753">
        <v>253.29000000000008</v>
      </c>
    </row>
    <row r="590" spans="1:14" ht="14.4" customHeight="1" x14ac:dyDescent="0.3">
      <c r="A590" s="747" t="s">
        <v>565</v>
      </c>
      <c r="B590" s="748" t="s">
        <v>566</v>
      </c>
      <c r="C590" s="749" t="s">
        <v>586</v>
      </c>
      <c r="D590" s="750" t="s">
        <v>587</v>
      </c>
      <c r="E590" s="751">
        <v>50113001</v>
      </c>
      <c r="F590" s="750" t="s">
        <v>589</v>
      </c>
      <c r="G590" s="749" t="s">
        <v>590</v>
      </c>
      <c r="H590" s="749">
        <v>99886</v>
      </c>
      <c r="I590" s="749">
        <v>99886</v>
      </c>
      <c r="J590" s="749" t="s">
        <v>1509</v>
      </c>
      <c r="K590" s="749" t="s">
        <v>1510</v>
      </c>
      <c r="L590" s="752">
        <v>70.720000000000013</v>
      </c>
      <c r="M590" s="752">
        <v>1</v>
      </c>
      <c r="N590" s="753">
        <v>70.720000000000013</v>
      </c>
    </row>
    <row r="591" spans="1:14" ht="14.4" customHeight="1" x14ac:dyDescent="0.3">
      <c r="A591" s="747" t="s">
        <v>565</v>
      </c>
      <c r="B591" s="748" t="s">
        <v>566</v>
      </c>
      <c r="C591" s="749" t="s">
        <v>586</v>
      </c>
      <c r="D591" s="750" t="s">
        <v>587</v>
      </c>
      <c r="E591" s="751">
        <v>50113001</v>
      </c>
      <c r="F591" s="750" t="s">
        <v>589</v>
      </c>
      <c r="G591" s="749" t="s">
        <v>590</v>
      </c>
      <c r="H591" s="749">
        <v>230409</v>
      </c>
      <c r="I591" s="749">
        <v>230409</v>
      </c>
      <c r="J591" s="749" t="s">
        <v>729</v>
      </c>
      <c r="K591" s="749" t="s">
        <v>730</v>
      </c>
      <c r="L591" s="752">
        <v>19.82</v>
      </c>
      <c r="M591" s="752">
        <v>3</v>
      </c>
      <c r="N591" s="753">
        <v>59.46</v>
      </c>
    </row>
    <row r="592" spans="1:14" ht="14.4" customHeight="1" x14ac:dyDescent="0.3">
      <c r="A592" s="747" t="s">
        <v>565</v>
      </c>
      <c r="B592" s="748" t="s">
        <v>566</v>
      </c>
      <c r="C592" s="749" t="s">
        <v>586</v>
      </c>
      <c r="D592" s="750" t="s">
        <v>587</v>
      </c>
      <c r="E592" s="751">
        <v>50113001</v>
      </c>
      <c r="F592" s="750" t="s">
        <v>589</v>
      </c>
      <c r="G592" s="749" t="s">
        <v>590</v>
      </c>
      <c r="H592" s="749">
        <v>230415</v>
      </c>
      <c r="I592" s="749">
        <v>230415</v>
      </c>
      <c r="J592" s="749" t="s">
        <v>731</v>
      </c>
      <c r="K592" s="749" t="s">
        <v>732</v>
      </c>
      <c r="L592" s="752">
        <v>27.089999999999996</v>
      </c>
      <c r="M592" s="752">
        <v>1</v>
      </c>
      <c r="N592" s="753">
        <v>27.089999999999996</v>
      </c>
    </row>
    <row r="593" spans="1:14" ht="14.4" customHeight="1" x14ac:dyDescent="0.3">
      <c r="A593" s="747" t="s">
        <v>565</v>
      </c>
      <c r="B593" s="748" t="s">
        <v>566</v>
      </c>
      <c r="C593" s="749" t="s">
        <v>586</v>
      </c>
      <c r="D593" s="750" t="s">
        <v>587</v>
      </c>
      <c r="E593" s="751">
        <v>50113001</v>
      </c>
      <c r="F593" s="750" t="s">
        <v>589</v>
      </c>
      <c r="G593" s="749" t="s">
        <v>590</v>
      </c>
      <c r="H593" s="749">
        <v>848209</v>
      </c>
      <c r="I593" s="749">
        <v>115402</v>
      </c>
      <c r="J593" s="749" t="s">
        <v>733</v>
      </c>
      <c r="K593" s="749" t="s">
        <v>1511</v>
      </c>
      <c r="L593" s="752">
        <v>762.86</v>
      </c>
      <c r="M593" s="752">
        <v>6</v>
      </c>
      <c r="N593" s="753">
        <v>4577.16</v>
      </c>
    </row>
    <row r="594" spans="1:14" ht="14.4" customHeight="1" x14ac:dyDescent="0.3">
      <c r="A594" s="747" t="s">
        <v>565</v>
      </c>
      <c r="B594" s="748" t="s">
        <v>566</v>
      </c>
      <c r="C594" s="749" t="s">
        <v>586</v>
      </c>
      <c r="D594" s="750" t="s">
        <v>587</v>
      </c>
      <c r="E594" s="751">
        <v>50113001</v>
      </c>
      <c r="F594" s="750" t="s">
        <v>589</v>
      </c>
      <c r="G594" s="749" t="s">
        <v>590</v>
      </c>
      <c r="H594" s="749">
        <v>114808</v>
      </c>
      <c r="I594" s="749">
        <v>14808</v>
      </c>
      <c r="J594" s="749" t="s">
        <v>735</v>
      </c>
      <c r="K594" s="749" t="s">
        <v>736</v>
      </c>
      <c r="L594" s="752">
        <v>53.46</v>
      </c>
      <c r="M594" s="752">
        <v>3</v>
      </c>
      <c r="N594" s="753">
        <v>160.38</v>
      </c>
    </row>
    <row r="595" spans="1:14" ht="14.4" customHeight="1" x14ac:dyDescent="0.3">
      <c r="A595" s="747" t="s">
        <v>565</v>
      </c>
      <c r="B595" s="748" t="s">
        <v>566</v>
      </c>
      <c r="C595" s="749" t="s">
        <v>586</v>
      </c>
      <c r="D595" s="750" t="s">
        <v>587</v>
      </c>
      <c r="E595" s="751">
        <v>50113001</v>
      </c>
      <c r="F595" s="750" t="s">
        <v>589</v>
      </c>
      <c r="G595" s="749" t="s">
        <v>590</v>
      </c>
      <c r="H595" s="749">
        <v>156992</v>
      </c>
      <c r="I595" s="749">
        <v>56992</v>
      </c>
      <c r="J595" s="749" t="s">
        <v>1512</v>
      </c>
      <c r="K595" s="749" t="s">
        <v>1513</v>
      </c>
      <c r="L595" s="752">
        <v>61.44</v>
      </c>
      <c r="M595" s="752">
        <v>1</v>
      </c>
      <c r="N595" s="753">
        <v>61.44</v>
      </c>
    </row>
    <row r="596" spans="1:14" ht="14.4" customHeight="1" x14ac:dyDescent="0.3">
      <c r="A596" s="747" t="s">
        <v>565</v>
      </c>
      <c r="B596" s="748" t="s">
        <v>566</v>
      </c>
      <c r="C596" s="749" t="s">
        <v>586</v>
      </c>
      <c r="D596" s="750" t="s">
        <v>587</v>
      </c>
      <c r="E596" s="751">
        <v>50113001</v>
      </c>
      <c r="F596" s="750" t="s">
        <v>589</v>
      </c>
      <c r="G596" s="749" t="s">
        <v>590</v>
      </c>
      <c r="H596" s="749">
        <v>207940</v>
      </c>
      <c r="I596" s="749">
        <v>207940</v>
      </c>
      <c r="J596" s="749" t="s">
        <v>1514</v>
      </c>
      <c r="K596" s="749" t="s">
        <v>1515</v>
      </c>
      <c r="L596" s="752">
        <v>73.15000000000002</v>
      </c>
      <c r="M596" s="752">
        <v>2</v>
      </c>
      <c r="N596" s="753">
        <v>146.30000000000004</v>
      </c>
    </row>
    <row r="597" spans="1:14" ht="14.4" customHeight="1" x14ac:dyDescent="0.3">
      <c r="A597" s="747" t="s">
        <v>565</v>
      </c>
      <c r="B597" s="748" t="s">
        <v>566</v>
      </c>
      <c r="C597" s="749" t="s">
        <v>586</v>
      </c>
      <c r="D597" s="750" t="s">
        <v>587</v>
      </c>
      <c r="E597" s="751">
        <v>50113001</v>
      </c>
      <c r="F597" s="750" t="s">
        <v>589</v>
      </c>
      <c r="G597" s="749" t="s">
        <v>595</v>
      </c>
      <c r="H597" s="749">
        <v>214435</v>
      </c>
      <c r="I597" s="749">
        <v>214435</v>
      </c>
      <c r="J597" s="749" t="s">
        <v>741</v>
      </c>
      <c r="K597" s="749" t="s">
        <v>743</v>
      </c>
      <c r="L597" s="752">
        <v>42.879999999999995</v>
      </c>
      <c r="M597" s="752">
        <v>20</v>
      </c>
      <c r="N597" s="753">
        <v>857.59999999999991</v>
      </c>
    </row>
    <row r="598" spans="1:14" ht="14.4" customHeight="1" x14ac:dyDescent="0.3">
      <c r="A598" s="747" t="s">
        <v>565</v>
      </c>
      <c r="B598" s="748" t="s">
        <v>566</v>
      </c>
      <c r="C598" s="749" t="s">
        <v>586</v>
      </c>
      <c r="D598" s="750" t="s">
        <v>587</v>
      </c>
      <c r="E598" s="751">
        <v>50113001</v>
      </c>
      <c r="F598" s="750" t="s">
        <v>589</v>
      </c>
      <c r="G598" s="749" t="s">
        <v>595</v>
      </c>
      <c r="H598" s="749">
        <v>214433</v>
      </c>
      <c r="I598" s="749">
        <v>214433</v>
      </c>
      <c r="J598" s="749" t="s">
        <v>741</v>
      </c>
      <c r="K598" s="749" t="s">
        <v>742</v>
      </c>
      <c r="L598" s="752">
        <v>12.210000000000003</v>
      </c>
      <c r="M598" s="752">
        <v>12</v>
      </c>
      <c r="N598" s="753">
        <v>146.52000000000004</v>
      </c>
    </row>
    <row r="599" spans="1:14" ht="14.4" customHeight="1" x14ac:dyDescent="0.3">
      <c r="A599" s="747" t="s">
        <v>565</v>
      </c>
      <c r="B599" s="748" t="s">
        <v>566</v>
      </c>
      <c r="C599" s="749" t="s">
        <v>586</v>
      </c>
      <c r="D599" s="750" t="s">
        <v>587</v>
      </c>
      <c r="E599" s="751">
        <v>50113001</v>
      </c>
      <c r="F599" s="750" t="s">
        <v>589</v>
      </c>
      <c r="G599" s="749" t="s">
        <v>595</v>
      </c>
      <c r="H599" s="749">
        <v>214525</v>
      </c>
      <c r="I599" s="749">
        <v>214525</v>
      </c>
      <c r="J599" s="749" t="s">
        <v>744</v>
      </c>
      <c r="K599" s="749" t="s">
        <v>746</v>
      </c>
      <c r="L599" s="752">
        <v>26.47</v>
      </c>
      <c r="M599" s="752">
        <v>3</v>
      </c>
      <c r="N599" s="753">
        <v>79.41</v>
      </c>
    </row>
    <row r="600" spans="1:14" ht="14.4" customHeight="1" x14ac:dyDescent="0.3">
      <c r="A600" s="747" t="s">
        <v>565</v>
      </c>
      <c r="B600" s="748" t="s">
        <v>566</v>
      </c>
      <c r="C600" s="749" t="s">
        <v>586</v>
      </c>
      <c r="D600" s="750" t="s">
        <v>587</v>
      </c>
      <c r="E600" s="751">
        <v>50113001</v>
      </c>
      <c r="F600" s="750" t="s">
        <v>589</v>
      </c>
      <c r="G600" s="749" t="s">
        <v>595</v>
      </c>
      <c r="H600" s="749">
        <v>214526</v>
      </c>
      <c r="I600" s="749">
        <v>214526</v>
      </c>
      <c r="J600" s="749" t="s">
        <v>744</v>
      </c>
      <c r="K600" s="749" t="s">
        <v>745</v>
      </c>
      <c r="L600" s="752">
        <v>85.75</v>
      </c>
      <c r="M600" s="752">
        <v>2</v>
      </c>
      <c r="N600" s="753">
        <v>171.5</v>
      </c>
    </row>
    <row r="601" spans="1:14" ht="14.4" customHeight="1" x14ac:dyDescent="0.3">
      <c r="A601" s="747" t="s">
        <v>565</v>
      </c>
      <c r="B601" s="748" t="s">
        <v>566</v>
      </c>
      <c r="C601" s="749" t="s">
        <v>586</v>
      </c>
      <c r="D601" s="750" t="s">
        <v>587</v>
      </c>
      <c r="E601" s="751">
        <v>50113001</v>
      </c>
      <c r="F601" s="750" t="s">
        <v>589</v>
      </c>
      <c r="G601" s="749" t="s">
        <v>595</v>
      </c>
      <c r="H601" s="749">
        <v>214427</v>
      </c>
      <c r="I601" s="749">
        <v>214427</v>
      </c>
      <c r="J601" s="749" t="s">
        <v>747</v>
      </c>
      <c r="K601" s="749" t="s">
        <v>748</v>
      </c>
      <c r="L601" s="752">
        <v>16.580000000000002</v>
      </c>
      <c r="M601" s="752">
        <v>10</v>
      </c>
      <c r="N601" s="753">
        <v>165.8</v>
      </c>
    </row>
    <row r="602" spans="1:14" ht="14.4" customHeight="1" x14ac:dyDescent="0.3">
      <c r="A602" s="747" t="s">
        <v>565</v>
      </c>
      <c r="B602" s="748" t="s">
        <v>566</v>
      </c>
      <c r="C602" s="749" t="s">
        <v>586</v>
      </c>
      <c r="D602" s="750" t="s">
        <v>587</v>
      </c>
      <c r="E602" s="751">
        <v>50113001</v>
      </c>
      <c r="F602" s="750" t="s">
        <v>589</v>
      </c>
      <c r="G602" s="749" t="s">
        <v>595</v>
      </c>
      <c r="H602" s="749">
        <v>113768</v>
      </c>
      <c r="I602" s="749">
        <v>13768</v>
      </c>
      <c r="J602" s="749" t="s">
        <v>749</v>
      </c>
      <c r="K602" s="749" t="s">
        <v>1516</v>
      </c>
      <c r="L602" s="752">
        <v>89.31</v>
      </c>
      <c r="M602" s="752">
        <v>2</v>
      </c>
      <c r="N602" s="753">
        <v>178.62</v>
      </c>
    </row>
    <row r="603" spans="1:14" ht="14.4" customHeight="1" x14ac:dyDescent="0.3">
      <c r="A603" s="747" t="s">
        <v>565</v>
      </c>
      <c r="B603" s="748" t="s">
        <v>566</v>
      </c>
      <c r="C603" s="749" t="s">
        <v>586</v>
      </c>
      <c r="D603" s="750" t="s">
        <v>587</v>
      </c>
      <c r="E603" s="751">
        <v>50113001</v>
      </c>
      <c r="F603" s="750" t="s">
        <v>589</v>
      </c>
      <c r="G603" s="749" t="s">
        <v>590</v>
      </c>
      <c r="H603" s="749">
        <v>206461</v>
      </c>
      <c r="I603" s="749">
        <v>206461</v>
      </c>
      <c r="J603" s="749" t="s">
        <v>1517</v>
      </c>
      <c r="K603" s="749" t="s">
        <v>1518</v>
      </c>
      <c r="L603" s="752">
        <v>2457.17</v>
      </c>
      <c r="M603" s="752">
        <v>1</v>
      </c>
      <c r="N603" s="753">
        <v>2457.17</v>
      </c>
    </row>
    <row r="604" spans="1:14" ht="14.4" customHeight="1" x14ac:dyDescent="0.3">
      <c r="A604" s="747" t="s">
        <v>565</v>
      </c>
      <c r="B604" s="748" t="s">
        <v>566</v>
      </c>
      <c r="C604" s="749" t="s">
        <v>586</v>
      </c>
      <c r="D604" s="750" t="s">
        <v>587</v>
      </c>
      <c r="E604" s="751">
        <v>50113001</v>
      </c>
      <c r="F604" s="750" t="s">
        <v>589</v>
      </c>
      <c r="G604" s="749" t="s">
        <v>590</v>
      </c>
      <c r="H604" s="749">
        <v>173405</v>
      </c>
      <c r="I604" s="749">
        <v>173405</v>
      </c>
      <c r="J604" s="749" t="s">
        <v>1519</v>
      </c>
      <c r="K604" s="749" t="s">
        <v>1520</v>
      </c>
      <c r="L604" s="752">
        <v>240.08999999999997</v>
      </c>
      <c r="M604" s="752">
        <v>2</v>
      </c>
      <c r="N604" s="753">
        <v>480.17999999999995</v>
      </c>
    </row>
    <row r="605" spans="1:14" ht="14.4" customHeight="1" x14ac:dyDescent="0.3">
      <c r="A605" s="747" t="s">
        <v>565</v>
      </c>
      <c r="B605" s="748" t="s">
        <v>566</v>
      </c>
      <c r="C605" s="749" t="s">
        <v>586</v>
      </c>
      <c r="D605" s="750" t="s">
        <v>587</v>
      </c>
      <c r="E605" s="751">
        <v>50113001</v>
      </c>
      <c r="F605" s="750" t="s">
        <v>589</v>
      </c>
      <c r="G605" s="749" t="s">
        <v>595</v>
      </c>
      <c r="H605" s="749">
        <v>192587</v>
      </c>
      <c r="I605" s="749">
        <v>92587</v>
      </c>
      <c r="J605" s="749" t="s">
        <v>758</v>
      </c>
      <c r="K605" s="749" t="s">
        <v>759</v>
      </c>
      <c r="L605" s="752">
        <v>58.529999999999987</v>
      </c>
      <c r="M605" s="752">
        <v>1</v>
      </c>
      <c r="N605" s="753">
        <v>58.529999999999987</v>
      </c>
    </row>
    <row r="606" spans="1:14" ht="14.4" customHeight="1" x14ac:dyDescent="0.3">
      <c r="A606" s="747" t="s">
        <v>565</v>
      </c>
      <c r="B606" s="748" t="s">
        <v>566</v>
      </c>
      <c r="C606" s="749" t="s">
        <v>586</v>
      </c>
      <c r="D606" s="750" t="s">
        <v>587</v>
      </c>
      <c r="E606" s="751">
        <v>50113001</v>
      </c>
      <c r="F606" s="750" t="s">
        <v>589</v>
      </c>
      <c r="G606" s="749" t="s">
        <v>590</v>
      </c>
      <c r="H606" s="749">
        <v>114075</v>
      </c>
      <c r="I606" s="749">
        <v>14075</v>
      </c>
      <c r="J606" s="749" t="s">
        <v>760</v>
      </c>
      <c r="K606" s="749" t="s">
        <v>763</v>
      </c>
      <c r="L606" s="752">
        <v>294.95</v>
      </c>
      <c r="M606" s="752">
        <v>24</v>
      </c>
      <c r="N606" s="753">
        <v>7078.7999999999993</v>
      </c>
    </row>
    <row r="607" spans="1:14" ht="14.4" customHeight="1" x14ac:dyDescent="0.3">
      <c r="A607" s="747" t="s">
        <v>565</v>
      </c>
      <c r="B607" s="748" t="s">
        <v>566</v>
      </c>
      <c r="C607" s="749" t="s">
        <v>586</v>
      </c>
      <c r="D607" s="750" t="s">
        <v>587</v>
      </c>
      <c r="E607" s="751">
        <v>50113001</v>
      </c>
      <c r="F607" s="750" t="s">
        <v>589</v>
      </c>
      <c r="G607" s="749" t="s">
        <v>590</v>
      </c>
      <c r="H607" s="749">
        <v>201992</v>
      </c>
      <c r="I607" s="749">
        <v>201992</v>
      </c>
      <c r="J607" s="749" t="s">
        <v>760</v>
      </c>
      <c r="K607" s="749" t="s">
        <v>761</v>
      </c>
      <c r="L607" s="752">
        <v>553.4499999999997</v>
      </c>
      <c r="M607" s="752">
        <v>1</v>
      </c>
      <c r="N607" s="753">
        <v>553.4499999999997</v>
      </c>
    </row>
    <row r="608" spans="1:14" ht="14.4" customHeight="1" x14ac:dyDescent="0.3">
      <c r="A608" s="747" t="s">
        <v>565</v>
      </c>
      <c r="B608" s="748" t="s">
        <v>566</v>
      </c>
      <c r="C608" s="749" t="s">
        <v>586</v>
      </c>
      <c r="D608" s="750" t="s">
        <v>587</v>
      </c>
      <c r="E608" s="751">
        <v>50113001</v>
      </c>
      <c r="F608" s="750" t="s">
        <v>589</v>
      </c>
      <c r="G608" s="749" t="s">
        <v>590</v>
      </c>
      <c r="H608" s="749">
        <v>846346</v>
      </c>
      <c r="I608" s="749">
        <v>119672</v>
      </c>
      <c r="J608" s="749" t="s">
        <v>768</v>
      </c>
      <c r="K608" s="749" t="s">
        <v>769</v>
      </c>
      <c r="L608" s="752">
        <v>118.36000000000001</v>
      </c>
      <c r="M608" s="752">
        <v>2</v>
      </c>
      <c r="N608" s="753">
        <v>236.72000000000003</v>
      </c>
    </row>
    <row r="609" spans="1:14" ht="14.4" customHeight="1" x14ac:dyDescent="0.3">
      <c r="A609" s="747" t="s">
        <v>565</v>
      </c>
      <c r="B609" s="748" t="s">
        <v>566</v>
      </c>
      <c r="C609" s="749" t="s">
        <v>586</v>
      </c>
      <c r="D609" s="750" t="s">
        <v>587</v>
      </c>
      <c r="E609" s="751">
        <v>50113001</v>
      </c>
      <c r="F609" s="750" t="s">
        <v>589</v>
      </c>
      <c r="G609" s="749" t="s">
        <v>590</v>
      </c>
      <c r="H609" s="749">
        <v>101807</v>
      </c>
      <c r="I609" s="749">
        <v>40538</v>
      </c>
      <c r="J609" s="749" t="s">
        <v>770</v>
      </c>
      <c r="K609" s="749" t="s">
        <v>771</v>
      </c>
      <c r="L609" s="752">
        <v>773.14166666666677</v>
      </c>
      <c r="M609" s="752">
        <v>6</v>
      </c>
      <c r="N609" s="753">
        <v>4638.8500000000004</v>
      </c>
    </row>
    <row r="610" spans="1:14" ht="14.4" customHeight="1" x14ac:dyDescent="0.3">
      <c r="A610" s="747" t="s">
        <v>565</v>
      </c>
      <c r="B610" s="748" t="s">
        <v>566</v>
      </c>
      <c r="C610" s="749" t="s">
        <v>586</v>
      </c>
      <c r="D610" s="750" t="s">
        <v>587</v>
      </c>
      <c r="E610" s="751">
        <v>50113001</v>
      </c>
      <c r="F610" s="750" t="s">
        <v>589</v>
      </c>
      <c r="G610" s="749" t="s">
        <v>590</v>
      </c>
      <c r="H610" s="749">
        <v>117011</v>
      </c>
      <c r="I610" s="749">
        <v>17011</v>
      </c>
      <c r="J610" s="749" t="s">
        <v>772</v>
      </c>
      <c r="K610" s="749" t="s">
        <v>773</v>
      </c>
      <c r="L610" s="752">
        <v>145.5</v>
      </c>
      <c r="M610" s="752">
        <v>11</v>
      </c>
      <c r="N610" s="753">
        <v>1600.5</v>
      </c>
    </row>
    <row r="611" spans="1:14" ht="14.4" customHeight="1" x14ac:dyDescent="0.3">
      <c r="A611" s="747" t="s">
        <v>565</v>
      </c>
      <c r="B611" s="748" t="s">
        <v>566</v>
      </c>
      <c r="C611" s="749" t="s">
        <v>586</v>
      </c>
      <c r="D611" s="750" t="s">
        <v>587</v>
      </c>
      <c r="E611" s="751">
        <v>50113001</v>
      </c>
      <c r="F611" s="750" t="s">
        <v>589</v>
      </c>
      <c r="G611" s="749" t="s">
        <v>590</v>
      </c>
      <c r="H611" s="749">
        <v>183318</v>
      </c>
      <c r="I611" s="749">
        <v>83318</v>
      </c>
      <c r="J611" s="749" t="s">
        <v>774</v>
      </c>
      <c r="K611" s="749" t="s">
        <v>775</v>
      </c>
      <c r="L611" s="752">
        <v>31.806000000000001</v>
      </c>
      <c r="M611" s="752">
        <v>20</v>
      </c>
      <c r="N611" s="753">
        <v>636.12</v>
      </c>
    </row>
    <row r="612" spans="1:14" ht="14.4" customHeight="1" x14ac:dyDescent="0.3">
      <c r="A612" s="747" t="s">
        <v>565</v>
      </c>
      <c r="B612" s="748" t="s">
        <v>566</v>
      </c>
      <c r="C612" s="749" t="s">
        <v>586</v>
      </c>
      <c r="D612" s="750" t="s">
        <v>587</v>
      </c>
      <c r="E612" s="751">
        <v>50113001</v>
      </c>
      <c r="F612" s="750" t="s">
        <v>589</v>
      </c>
      <c r="G612" s="749" t="s">
        <v>590</v>
      </c>
      <c r="H612" s="749">
        <v>103542</v>
      </c>
      <c r="I612" s="749">
        <v>3542</v>
      </c>
      <c r="J612" s="749" t="s">
        <v>1521</v>
      </c>
      <c r="K612" s="749" t="s">
        <v>1099</v>
      </c>
      <c r="L612" s="752">
        <v>35.330000000000005</v>
      </c>
      <c r="M612" s="752">
        <v>6</v>
      </c>
      <c r="N612" s="753">
        <v>211.98000000000005</v>
      </c>
    </row>
    <row r="613" spans="1:14" ht="14.4" customHeight="1" x14ac:dyDescent="0.3">
      <c r="A613" s="747" t="s">
        <v>565</v>
      </c>
      <c r="B613" s="748" t="s">
        <v>566</v>
      </c>
      <c r="C613" s="749" t="s">
        <v>586</v>
      </c>
      <c r="D613" s="750" t="s">
        <v>587</v>
      </c>
      <c r="E613" s="751">
        <v>50113001</v>
      </c>
      <c r="F613" s="750" t="s">
        <v>589</v>
      </c>
      <c r="G613" s="749" t="s">
        <v>590</v>
      </c>
      <c r="H613" s="749">
        <v>100113</v>
      </c>
      <c r="I613" s="749">
        <v>113</v>
      </c>
      <c r="J613" s="749" t="s">
        <v>1522</v>
      </c>
      <c r="K613" s="749" t="s">
        <v>1428</v>
      </c>
      <c r="L613" s="752">
        <v>46.04999999999999</v>
      </c>
      <c r="M613" s="752">
        <v>1</v>
      </c>
      <c r="N613" s="753">
        <v>46.04999999999999</v>
      </c>
    </row>
    <row r="614" spans="1:14" ht="14.4" customHeight="1" x14ac:dyDescent="0.3">
      <c r="A614" s="747" t="s">
        <v>565</v>
      </c>
      <c r="B614" s="748" t="s">
        <v>566</v>
      </c>
      <c r="C614" s="749" t="s">
        <v>586</v>
      </c>
      <c r="D614" s="750" t="s">
        <v>587</v>
      </c>
      <c r="E614" s="751">
        <v>50113001</v>
      </c>
      <c r="F614" s="750" t="s">
        <v>589</v>
      </c>
      <c r="G614" s="749" t="s">
        <v>590</v>
      </c>
      <c r="H614" s="749">
        <v>104071</v>
      </c>
      <c r="I614" s="749">
        <v>4071</v>
      </c>
      <c r="J614" s="749" t="s">
        <v>776</v>
      </c>
      <c r="K614" s="749" t="s">
        <v>778</v>
      </c>
      <c r="L614" s="752">
        <v>152.96999999999997</v>
      </c>
      <c r="M614" s="752">
        <v>1</v>
      </c>
      <c r="N614" s="753">
        <v>152.96999999999997</v>
      </c>
    </row>
    <row r="615" spans="1:14" ht="14.4" customHeight="1" x14ac:dyDescent="0.3">
      <c r="A615" s="747" t="s">
        <v>565</v>
      </c>
      <c r="B615" s="748" t="s">
        <v>566</v>
      </c>
      <c r="C615" s="749" t="s">
        <v>586</v>
      </c>
      <c r="D615" s="750" t="s">
        <v>587</v>
      </c>
      <c r="E615" s="751">
        <v>50113001</v>
      </c>
      <c r="F615" s="750" t="s">
        <v>589</v>
      </c>
      <c r="G615" s="749" t="s">
        <v>590</v>
      </c>
      <c r="H615" s="749">
        <v>175289</v>
      </c>
      <c r="I615" s="749">
        <v>75289</v>
      </c>
      <c r="J615" s="749" t="s">
        <v>1523</v>
      </c>
      <c r="K615" s="749" t="s">
        <v>1524</v>
      </c>
      <c r="L615" s="752">
        <v>114.86000000000003</v>
      </c>
      <c r="M615" s="752">
        <v>1</v>
      </c>
      <c r="N615" s="753">
        <v>114.86000000000003</v>
      </c>
    </row>
    <row r="616" spans="1:14" ht="14.4" customHeight="1" x14ac:dyDescent="0.3">
      <c r="A616" s="747" t="s">
        <v>565</v>
      </c>
      <c r="B616" s="748" t="s">
        <v>566</v>
      </c>
      <c r="C616" s="749" t="s">
        <v>586</v>
      </c>
      <c r="D616" s="750" t="s">
        <v>587</v>
      </c>
      <c r="E616" s="751">
        <v>50113001</v>
      </c>
      <c r="F616" s="750" t="s">
        <v>589</v>
      </c>
      <c r="G616" s="749" t="s">
        <v>590</v>
      </c>
      <c r="H616" s="749">
        <v>191587</v>
      </c>
      <c r="I616" s="749">
        <v>91587</v>
      </c>
      <c r="J616" s="749" t="s">
        <v>1523</v>
      </c>
      <c r="K616" s="749" t="s">
        <v>1525</v>
      </c>
      <c r="L616" s="752">
        <v>66.152500000000003</v>
      </c>
      <c r="M616" s="752">
        <v>8</v>
      </c>
      <c r="N616" s="753">
        <v>529.22</v>
      </c>
    </row>
    <row r="617" spans="1:14" ht="14.4" customHeight="1" x14ac:dyDescent="0.3">
      <c r="A617" s="747" t="s">
        <v>565</v>
      </c>
      <c r="B617" s="748" t="s">
        <v>566</v>
      </c>
      <c r="C617" s="749" t="s">
        <v>586</v>
      </c>
      <c r="D617" s="750" t="s">
        <v>587</v>
      </c>
      <c r="E617" s="751">
        <v>50113001</v>
      </c>
      <c r="F617" s="750" t="s">
        <v>589</v>
      </c>
      <c r="G617" s="749" t="s">
        <v>590</v>
      </c>
      <c r="H617" s="749">
        <v>58880</v>
      </c>
      <c r="I617" s="749">
        <v>58880</v>
      </c>
      <c r="J617" s="749" t="s">
        <v>779</v>
      </c>
      <c r="K617" s="749" t="s">
        <v>780</v>
      </c>
      <c r="L617" s="752">
        <v>105.23000000000005</v>
      </c>
      <c r="M617" s="752">
        <v>5</v>
      </c>
      <c r="N617" s="753">
        <v>526.1500000000002</v>
      </c>
    </row>
    <row r="618" spans="1:14" ht="14.4" customHeight="1" x14ac:dyDescent="0.3">
      <c r="A618" s="747" t="s">
        <v>565</v>
      </c>
      <c r="B618" s="748" t="s">
        <v>566</v>
      </c>
      <c r="C618" s="749" t="s">
        <v>586</v>
      </c>
      <c r="D618" s="750" t="s">
        <v>587</v>
      </c>
      <c r="E618" s="751">
        <v>50113001</v>
      </c>
      <c r="F618" s="750" t="s">
        <v>589</v>
      </c>
      <c r="G618" s="749" t="s">
        <v>590</v>
      </c>
      <c r="H618" s="749">
        <v>154539</v>
      </c>
      <c r="I618" s="749">
        <v>54539</v>
      </c>
      <c r="J618" s="749" t="s">
        <v>1526</v>
      </c>
      <c r="K618" s="749" t="s">
        <v>1527</v>
      </c>
      <c r="L618" s="752">
        <v>60.209999999999994</v>
      </c>
      <c r="M618" s="752">
        <v>5</v>
      </c>
      <c r="N618" s="753">
        <v>301.04999999999995</v>
      </c>
    </row>
    <row r="619" spans="1:14" ht="14.4" customHeight="1" x14ac:dyDescent="0.3">
      <c r="A619" s="747" t="s">
        <v>565</v>
      </c>
      <c r="B619" s="748" t="s">
        <v>566</v>
      </c>
      <c r="C619" s="749" t="s">
        <v>586</v>
      </c>
      <c r="D619" s="750" t="s">
        <v>587</v>
      </c>
      <c r="E619" s="751">
        <v>50113001</v>
      </c>
      <c r="F619" s="750" t="s">
        <v>589</v>
      </c>
      <c r="G619" s="749" t="s">
        <v>590</v>
      </c>
      <c r="H619" s="749">
        <v>142136</v>
      </c>
      <c r="I619" s="749">
        <v>142136</v>
      </c>
      <c r="J619" s="749" t="s">
        <v>1528</v>
      </c>
      <c r="K619" s="749" t="s">
        <v>694</v>
      </c>
      <c r="L619" s="752">
        <v>404.83</v>
      </c>
      <c r="M619" s="752">
        <v>1</v>
      </c>
      <c r="N619" s="753">
        <v>404.83</v>
      </c>
    </row>
    <row r="620" spans="1:14" ht="14.4" customHeight="1" x14ac:dyDescent="0.3">
      <c r="A620" s="747" t="s">
        <v>565</v>
      </c>
      <c r="B620" s="748" t="s">
        <v>566</v>
      </c>
      <c r="C620" s="749" t="s">
        <v>586</v>
      </c>
      <c r="D620" s="750" t="s">
        <v>587</v>
      </c>
      <c r="E620" s="751">
        <v>50113001</v>
      </c>
      <c r="F620" s="750" t="s">
        <v>589</v>
      </c>
      <c r="G620" s="749" t="s">
        <v>595</v>
      </c>
      <c r="H620" s="749">
        <v>142150</v>
      </c>
      <c r="I620" s="749">
        <v>142150</v>
      </c>
      <c r="J620" s="749" t="s">
        <v>783</v>
      </c>
      <c r="K620" s="749" t="s">
        <v>784</v>
      </c>
      <c r="L620" s="752">
        <v>197.58</v>
      </c>
      <c r="M620" s="752">
        <v>2</v>
      </c>
      <c r="N620" s="753">
        <v>395.16</v>
      </c>
    </row>
    <row r="621" spans="1:14" ht="14.4" customHeight="1" x14ac:dyDescent="0.3">
      <c r="A621" s="747" t="s">
        <v>565</v>
      </c>
      <c r="B621" s="748" t="s">
        <v>566</v>
      </c>
      <c r="C621" s="749" t="s">
        <v>586</v>
      </c>
      <c r="D621" s="750" t="s">
        <v>587</v>
      </c>
      <c r="E621" s="751">
        <v>50113001</v>
      </c>
      <c r="F621" s="750" t="s">
        <v>589</v>
      </c>
      <c r="G621" s="749" t="s">
        <v>590</v>
      </c>
      <c r="H621" s="749">
        <v>101328</v>
      </c>
      <c r="I621" s="749">
        <v>1328</v>
      </c>
      <c r="J621" s="749" t="s">
        <v>785</v>
      </c>
      <c r="K621" s="749" t="s">
        <v>786</v>
      </c>
      <c r="L621" s="752">
        <v>126.79999999999995</v>
      </c>
      <c r="M621" s="752">
        <v>2</v>
      </c>
      <c r="N621" s="753">
        <v>253.59999999999991</v>
      </c>
    </row>
    <row r="622" spans="1:14" ht="14.4" customHeight="1" x14ac:dyDescent="0.3">
      <c r="A622" s="747" t="s">
        <v>565</v>
      </c>
      <c r="B622" s="748" t="s">
        <v>566</v>
      </c>
      <c r="C622" s="749" t="s">
        <v>586</v>
      </c>
      <c r="D622" s="750" t="s">
        <v>587</v>
      </c>
      <c r="E622" s="751">
        <v>50113001</v>
      </c>
      <c r="F622" s="750" t="s">
        <v>589</v>
      </c>
      <c r="G622" s="749" t="s">
        <v>590</v>
      </c>
      <c r="H622" s="749">
        <v>179333</v>
      </c>
      <c r="I622" s="749">
        <v>179333</v>
      </c>
      <c r="J622" s="749" t="s">
        <v>1529</v>
      </c>
      <c r="K622" s="749" t="s">
        <v>710</v>
      </c>
      <c r="L622" s="752">
        <v>224.87</v>
      </c>
      <c r="M622" s="752">
        <v>2</v>
      </c>
      <c r="N622" s="753">
        <v>449.74</v>
      </c>
    </row>
    <row r="623" spans="1:14" ht="14.4" customHeight="1" x14ac:dyDescent="0.3">
      <c r="A623" s="747" t="s">
        <v>565</v>
      </c>
      <c r="B623" s="748" t="s">
        <v>566</v>
      </c>
      <c r="C623" s="749" t="s">
        <v>586</v>
      </c>
      <c r="D623" s="750" t="s">
        <v>587</v>
      </c>
      <c r="E623" s="751">
        <v>50113001</v>
      </c>
      <c r="F623" s="750" t="s">
        <v>589</v>
      </c>
      <c r="G623" s="749" t="s">
        <v>590</v>
      </c>
      <c r="H623" s="749">
        <v>179327</v>
      </c>
      <c r="I623" s="749">
        <v>179327</v>
      </c>
      <c r="J623" s="749" t="s">
        <v>1529</v>
      </c>
      <c r="K623" s="749" t="s">
        <v>1032</v>
      </c>
      <c r="L623" s="752">
        <v>74.40000000000002</v>
      </c>
      <c r="M623" s="752">
        <v>3</v>
      </c>
      <c r="N623" s="753">
        <v>223.20000000000005</v>
      </c>
    </row>
    <row r="624" spans="1:14" ht="14.4" customHeight="1" x14ac:dyDescent="0.3">
      <c r="A624" s="747" t="s">
        <v>565</v>
      </c>
      <c r="B624" s="748" t="s">
        <v>566</v>
      </c>
      <c r="C624" s="749" t="s">
        <v>586</v>
      </c>
      <c r="D624" s="750" t="s">
        <v>587</v>
      </c>
      <c r="E624" s="751">
        <v>50113001</v>
      </c>
      <c r="F624" s="750" t="s">
        <v>589</v>
      </c>
      <c r="G624" s="749" t="s">
        <v>590</v>
      </c>
      <c r="H624" s="749">
        <v>185656</v>
      </c>
      <c r="I624" s="749">
        <v>85656</v>
      </c>
      <c r="J624" s="749" t="s">
        <v>1530</v>
      </c>
      <c r="K624" s="749" t="s">
        <v>1531</v>
      </c>
      <c r="L624" s="752">
        <v>69.919999999999987</v>
      </c>
      <c r="M624" s="752">
        <v>1</v>
      </c>
      <c r="N624" s="753">
        <v>69.919999999999987</v>
      </c>
    </row>
    <row r="625" spans="1:14" ht="14.4" customHeight="1" x14ac:dyDescent="0.3">
      <c r="A625" s="747" t="s">
        <v>565</v>
      </c>
      <c r="B625" s="748" t="s">
        <v>566</v>
      </c>
      <c r="C625" s="749" t="s">
        <v>586</v>
      </c>
      <c r="D625" s="750" t="s">
        <v>587</v>
      </c>
      <c r="E625" s="751">
        <v>50113001</v>
      </c>
      <c r="F625" s="750" t="s">
        <v>589</v>
      </c>
      <c r="G625" s="749" t="s">
        <v>590</v>
      </c>
      <c r="H625" s="749">
        <v>145988</v>
      </c>
      <c r="I625" s="749">
        <v>145988</v>
      </c>
      <c r="J625" s="749" t="s">
        <v>789</v>
      </c>
      <c r="K625" s="749" t="s">
        <v>790</v>
      </c>
      <c r="L625" s="752">
        <v>1339.0899999999997</v>
      </c>
      <c r="M625" s="752">
        <v>2</v>
      </c>
      <c r="N625" s="753">
        <v>2678.1799999999994</v>
      </c>
    </row>
    <row r="626" spans="1:14" ht="14.4" customHeight="1" x14ac:dyDescent="0.3">
      <c r="A626" s="747" t="s">
        <v>565</v>
      </c>
      <c r="B626" s="748" t="s">
        <v>566</v>
      </c>
      <c r="C626" s="749" t="s">
        <v>586</v>
      </c>
      <c r="D626" s="750" t="s">
        <v>587</v>
      </c>
      <c r="E626" s="751">
        <v>50113001</v>
      </c>
      <c r="F626" s="750" t="s">
        <v>589</v>
      </c>
      <c r="G626" s="749" t="s">
        <v>590</v>
      </c>
      <c r="H626" s="749">
        <v>226525</v>
      </c>
      <c r="I626" s="749">
        <v>226525</v>
      </c>
      <c r="J626" s="749" t="s">
        <v>791</v>
      </c>
      <c r="K626" s="749" t="s">
        <v>792</v>
      </c>
      <c r="L626" s="752">
        <v>66.34</v>
      </c>
      <c r="M626" s="752">
        <v>11</v>
      </c>
      <c r="N626" s="753">
        <v>729.74</v>
      </c>
    </row>
    <row r="627" spans="1:14" ht="14.4" customHeight="1" x14ac:dyDescent="0.3">
      <c r="A627" s="747" t="s">
        <v>565</v>
      </c>
      <c r="B627" s="748" t="s">
        <v>566</v>
      </c>
      <c r="C627" s="749" t="s">
        <v>586</v>
      </c>
      <c r="D627" s="750" t="s">
        <v>587</v>
      </c>
      <c r="E627" s="751">
        <v>50113001</v>
      </c>
      <c r="F627" s="750" t="s">
        <v>589</v>
      </c>
      <c r="G627" s="749" t="s">
        <v>590</v>
      </c>
      <c r="H627" s="749">
        <v>226523</v>
      </c>
      <c r="I627" s="749">
        <v>226523</v>
      </c>
      <c r="J627" s="749" t="s">
        <v>791</v>
      </c>
      <c r="K627" s="749" t="s">
        <v>1532</v>
      </c>
      <c r="L627" s="752">
        <v>51.959999999999994</v>
      </c>
      <c r="M627" s="752">
        <v>2</v>
      </c>
      <c r="N627" s="753">
        <v>103.91999999999999</v>
      </c>
    </row>
    <row r="628" spans="1:14" ht="14.4" customHeight="1" x14ac:dyDescent="0.3">
      <c r="A628" s="747" t="s">
        <v>565</v>
      </c>
      <c r="B628" s="748" t="s">
        <v>566</v>
      </c>
      <c r="C628" s="749" t="s">
        <v>586</v>
      </c>
      <c r="D628" s="750" t="s">
        <v>587</v>
      </c>
      <c r="E628" s="751">
        <v>50113001</v>
      </c>
      <c r="F628" s="750" t="s">
        <v>589</v>
      </c>
      <c r="G628" s="749" t="s">
        <v>567</v>
      </c>
      <c r="H628" s="749">
        <v>111955</v>
      </c>
      <c r="I628" s="749">
        <v>11955</v>
      </c>
      <c r="J628" s="749" t="s">
        <v>793</v>
      </c>
      <c r="K628" s="749" t="s">
        <v>794</v>
      </c>
      <c r="L628" s="752">
        <v>173.38</v>
      </c>
      <c r="M628" s="752">
        <v>4</v>
      </c>
      <c r="N628" s="753">
        <v>693.52</v>
      </c>
    </row>
    <row r="629" spans="1:14" ht="14.4" customHeight="1" x14ac:dyDescent="0.3">
      <c r="A629" s="747" t="s">
        <v>565</v>
      </c>
      <c r="B629" s="748" t="s">
        <v>566</v>
      </c>
      <c r="C629" s="749" t="s">
        <v>586</v>
      </c>
      <c r="D629" s="750" t="s">
        <v>587</v>
      </c>
      <c r="E629" s="751">
        <v>50113001</v>
      </c>
      <c r="F629" s="750" t="s">
        <v>589</v>
      </c>
      <c r="G629" s="749" t="s">
        <v>567</v>
      </c>
      <c r="H629" s="749">
        <v>159448</v>
      </c>
      <c r="I629" s="749">
        <v>59448</v>
      </c>
      <c r="J629" s="749" t="s">
        <v>795</v>
      </c>
      <c r="K629" s="749" t="s">
        <v>796</v>
      </c>
      <c r="L629" s="752">
        <v>368.87333333333322</v>
      </c>
      <c r="M629" s="752">
        <v>9</v>
      </c>
      <c r="N629" s="753">
        <v>3319.8599999999992</v>
      </c>
    </row>
    <row r="630" spans="1:14" ht="14.4" customHeight="1" x14ac:dyDescent="0.3">
      <c r="A630" s="747" t="s">
        <v>565</v>
      </c>
      <c r="B630" s="748" t="s">
        <v>566</v>
      </c>
      <c r="C630" s="749" t="s">
        <v>586</v>
      </c>
      <c r="D630" s="750" t="s">
        <v>587</v>
      </c>
      <c r="E630" s="751">
        <v>50113001</v>
      </c>
      <c r="F630" s="750" t="s">
        <v>589</v>
      </c>
      <c r="G630" s="749" t="s">
        <v>567</v>
      </c>
      <c r="H630" s="749">
        <v>159449</v>
      </c>
      <c r="I630" s="749">
        <v>59449</v>
      </c>
      <c r="J630" s="749" t="s">
        <v>797</v>
      </c>
      <c r="K630" s="749" t="s">
        <v>798</v>
      </c>
      <c r="L630" s="752">
        <v>774.48714285714289</v>
      </c>
      <c r="M630" s="752">
        <v>7</v>
      </c>
      <c r="N630" s="753">
        <v>5421.41</v>
      </c>
    </row>
    <row r="631" spans="1:14" ht="14.4" customHeight="1" x14ac:dyDescent="0.3">
      <c r="A631" s="747" t="s">
        <v>565</v>
      </c>
      <c r="B631" s="748" t="s">
        <v>566</v>
      </c>
      <c r="C631" s="749" t="s">
        <v>586</v>
      </c>
      <c r="D631" s="750" t="s">
        <v>587</v>
      </c>
      <c r="E631" s="751">
        <v>50113001</v>
      </c>
      <c r="F631" s="750" t="s">
        <v>589</v>
      </c>
      <c r="G631" s="749" t="s">
        <v>590</v>
      </c>
      <c r="H631" s="749">
        <v>905098</v>
      </c>
      <c r="I631" s="749">
        <v>23989</v>
      </c>
      <c r="J631" s="749" t="s">
        <v>801</v>
      </c>
      <c r="K631" s="749" t="s">
        <v>567</v>
      </c>
      <c r="L631" s="752">
        <v>398.86051649327294</v>
      </c>
      <c r="M631" s="752">
        <v>2</v>
      </c>
      <c r="N631" s="753">
        <v>797.72103298654588</v>
      </c>
    </row>
    <row r="632" spans="1:14" ht="14.4" customHeight="1" x14ac:dyDescent="0.3">
      <c r="A632" s="747" t="s">
        <v>565</v>
      </c>
      <c r="B632" s="748" t="s">
        <v>566</v>
      </c>
      <c r="C632" s="749" t="s">
        <v>586</v>
      </c>
      <c r="D632" s="750" t="s">
        <v>587</v>
      </c>
      <c r="E632" s="751">
        <v>50113001</v>
      </c>
      <c r="F632" s="750" t="s">
        <v>589</v>
      </c>
      <c r="G632" s="749" t="s">
        <v>590</v>
      </c>
      <c r="H632" s="749">
        <v>900240</v>
      </c>
      <c r="I632" s="749">
        <v>0</v>
      </c>
      <c r="J632" s="749" t="s">
        <v>802</v>
      </c>
      <c r="K632" s="749" t="s">
        <v>567</v>
      </c>
      <c r="L632" s="752">
        <v>67.76001631994589</v>
      </c>
      <c r="M632" s="752">
        <v>4</v>
      </c>
      <c r="N632" s="753">
        <v>271.04006527978356</v>
      </c>
    </row>
    <row r="633" spans="1:14" ht="14.4" customHeight="1" x14ac:dyDescent="0.3">
      <c r="A633" s="747" t="s">
        <v>565</v>
      </c>
      <c r="B633" s="748" t="s">
        <v>566</v>
      </c>
      <c r="C633" s="749" t="s">
        <v>586</v>
      </c>
      <c r="D633" s="750" t="s">
        <v>587</v>
      </c>
      <c r="E633" s="751">
        <v>50113001</v>
      </c>
      <c r="F633" s="750" t="s">
        <v>589</v>
      </c>
      <c r="G633" s="749" t="s">
        <v>590</v>
      </c>
      <c r="H633" s="749">
        <v>126502</v>
      </c>
      <c r="I633" s="749">
        <v>26502</v>
      </c>
      <c r="J633" s="749" t="s">
        <v>803</v>
      </c>
      <c r="K633" s="749" t="s">
        <v>804</v>
      </c>
      <c r="L633" s="752">
        <v>723.84500000000003</v>
      </c>
      <c r="M633" s="752">
        <v>2</v>
      </c>
      <c r="N633" s="753">
        <v>1447.69</v>
      </c>
    </row>
    <row r="634" spans="1:14" ht="14.4" customHeight="1" x14ac:dyDescent="0.3">
      <c r="A634" s="747" t="s">
        <v>565</v>
      </c>
      <c r="B634" s="748" t="s">
        <v>566</v>
      </c>
      <c r="C634" s="749" t="s">
        <v>586</v>
      </c>
      <c r="D634" s="750" t="s">
        <v>587</v>
      </c>
      <c r="E634" s="751">
        <v>50113001</v>
      </c>
      <c r="F634" s="750" t="s">
        <v>589</v>
      </c>
      <c r="G634" s="749" t="s">
        <v>590</v>
      </c>
      <c r="H634" s="749">
        <v>29468</v>
      </c>
      <c r="I634" s="749">
        <v>29468</v>
      </c>
      <c r="J634" s="749" t="s">
        <v>1533</v>
      </c>
      <c r="K634" s="749" t="s">
        <v>1534</v>
      </c>
      <c r="L634" s="752">
        <v>879.55</v>
      </c>
      <c r="M634" s="752">
        <v>2</v>
      </c>
      <c r="N634" s="753">
        <v>1759.1</v>
      </c>
    </row>
    <row r="635" spans="1:14" ht="14.4" customHeight="1" x14ac:dyDescent="0.3">
      <c r="A635" s="747" t="s">
        <v>565</v>
      </c>
      <c r="B635" s="748" t="s">
        <v>566</v>
      </c>
      <c r="C635" s="749" t="s">
        <v>586</v>
      </c>
      <c r="D635" s="750" t="s">
        <v>587</v>
      </c>
      <c r="E635" s="751">
        <v>50113001</v>
      </c>
      <c r="F635" s="750" t="s">
        <v>589</v>
      </c>
      <c r="G635" s="749" t="s">
        <v>590</v>
      </c>
      <c r="H635" s="749">
        <v>215476</v>
      </c>
      <c r="I635" s="749">
        <v>215476</v>
      </c>
      <c r="J635" s="749" t="s">
        <v>805</v>
      </c>
      <c r="K635" s="749" t="s">
        <v>806</v>
      </c>
      <c r="L635" s="752">
        <v>123.10999999999996</v>
      </c>
      <c r="M635" s="752">
        <v>2</v>
      </c>
      <c r="N635" s="753">
        <v>246.21999999999991</v>
      </c>
    </row>
    <row r="636" spans="1:14" ht="14.4" customHeight="1" x14ac:dyDescent="0.3">
      <c r="A636" s="747" t="s">
        <v>565</v>
      </c>
      <c r="B636" s="748" t="s">
        <v>566</v>
      </c>
      <c r="C636" s="749" t="s">
        <v>586</v>
      </c>
      <c r="D636" s="750" t="s">
        <v>587</v>
      </c>
      <c r="E636" s="751">
        <v>50113001</v>
      </c>
      <c r="F636" s="750" t="s">
        <v>589</v>
      </c>
      <c r="G636" s="749" t="s">
        <v>590</v>
      </c>
      <c r="H636" s="749">
        <v>183272</v>
      </c>
      <c r="I636" s="749">
        <v>215478</v>
      </c>
      <c r="J636" s="749" t="s">
        <v>1535</v>
      </c>
      <c r="K636" s="749" t="s">
        <v>1536</v>
      </c>
      <c r="L636" s="752">
        <v>319.97000000000003</v>
      </c>
      <c r="M636" s="752">
        <v>2</v>
      </c>
      <c r="N636" s="753">
        <v>639.94000000000005</v>
      </c>
    </row>
    <row r="637" spans="1:14" ht="14.4" customHeight="1" x14ac:dyDescent="0.3">
      <c r="A637" s="747" t="s">
        <v>565</v>
      </c>
      <c r="B637" s="748" t="s">
        <v>566</v>
      </c>
      <c r="C637" s="749" t="s">
        <v>586</v>
      </c>
      <c r="D637" s="750" t="s">
        <v>587</v>
      </c>
      <c r="E637" s="751">
        <v>50113001</v>
      </c>
      <c r="F637" s="750" t="s">
        <v>589</v>
      </c>
      <c r="G637" s="749" t="s">
        <v>595</v>
      </c>
      <c r="H637" s="749">
        <v>134505</v>
      </c>
      <c r="I637" s="749">
        <v>134505</v>
      </c>
      <c r="J637" s="749" t="s">
        <v>809</v>
      </c>
      <c r="K637" s="749" t="s">
        <v>810</v>
      </c>
      <c r="L637" s="752">
        <v>100.58</v>
      </c>
      <c r="M637" s="752">
        <v>2</v>
      </c>
      <c r="N637" s="753">
        <v>201.16</v>
      </c>
    </row>
    <row r="638" spans="1:14" ht="14.4" customHeight="1" x14ac:dyDescent="0.3">
      <c r="A638" s="747" t="s">
        <v>565</v>
      </c>
      <c r="B638" s="748" t="s">
        <v>566</v>
      </c>
      <c r="C638" s="749" t="s">
        <v>586</v>
      </c>
      <c r="D638" s="750" t="s">
        <v>587</v>
      </c>
      <c r="E638" s="751">
        <v>50113001</v>
      </c>
      <c r="F638" s="750" t="s">
        <v>589</v>
      </c>
      <c r="G638" s="749" t="s">
        <v>595</v>
      </c>
      <c r="H638" s="749">
        <v>134508</v>
      </c>
      <c r="I638" s="749">
        <v>134508</v>
      </c>
      <c r="J638" s="749" t="s">
        <v>809</v>
      </c>
      <c r="K638" s="749" t="s">
        <v>1537</v>
      </c>
      <c r="L638" s="752">
        <v>176.78666666666666</v>
      </c>
      <c r="M638" s="752">
        <v>3</v>
      </c>
      <c r="N638" s="753">
        <v>530.36</v>
      </c>
    </row>
    <row r="639" spans="1:14" ht="14.4" customHeight="1" x14ac:dyDescent="0.3">
      <c r="A639" s="747" t="s">
        <v>565</v>
      </c>
      <c r="B639" s="748" t="s">
        <v>566</v>
      </c>
      <c r="C639" s="749" t="s">
        <v>586</v>
      </c>
      <c r="D639" s="750" t="s">
        <v>587</v>
      </c>
      <c r="E639" s="751">
        <v>50113001</v>
      </c>
      <c r="F639" s="750" t="s">
        <v>589</v>
      </c>
      <c r="G639" s="749" t="s">
        <v>595</v>
      </c>
      <c r="H639" s="749">
        <v>168328</v>
      </c>
      <c r="I639" s="749">
        <v>168328</v>
      </c>
      <c r="J639" s="749" t="s">
        <v>1538</v>
      </c>
      <c r="K639" s="749" t="s">
        <v>1539</v>
      </c>
      <c r="L639" s="752">
        <v>1270.9700000000003</v>
      </c>
      <c r="M639" s="752">
        <v>3</v>
      </c>
      <c r="N639" s="753">
        <v>3812.9100000000008</v>
      </c>
    </row>
    <row r="640" spans="1:14" ht="14.4" customHeight="1" x14ac:dyDescent="0.3">
      <c r="A640" s="747" t="s">
        <v>565</v>
      </c>
      <c r="B640" s="748" t="s">
        <v>566</v>
      </c>
      <c r="C640" s="749" t="s">
        <v>586</v>
      </c>
      <c r="D640" s="750" t="s">
        <v>587</v>
      </c>
      <c r="E640" s="751">
        <v>50113001</v>
      </c>
      <c r="F640" s="750" t="s">
        <v>589</v>
      </c>
      <c r="G640" s="749" t="s">
        <v>595</v>
      </c>
      <c r="H640" s="749">
        <v>168326</v>
      </c>
      <c r="I640" s="749">
        <v>168326</v>
      </c>
      <c r="J640" s="749" t="s">
        <v>811</v>
      </c>
      <c r="K640" s="749" t="s">
        <v>812</v>
      </c>
      <c r="L640" s="752">
        <v>379.80000000000007</v>
      </c>
      <c r="M640" s="752">
        <v>2</v>
      </c>
      <c r="N640" s="753">
        <v>759.60000000000014</v>
      </c>
    </row>
    <row r="641" spans="1:14" ht="14.4" customHeight="1" x14ac:dyDescent="0.3">
      <c r="A641" s="747" t="s">
        <v>565</v>
      </c>
      <c r="B641" s="748" t="s">
        <v>566</v>
      </c>
      <c r="C641" s="749" t="s">
        <v>586</v>
      </c>
      <c r="D641" s="750" t="s">
        <v>587</v>
      </c>
      <c r="E641" s="751">
        <v>50113001</v>
      </c>
      <c r="F641" s="750" t="s">
        <v>589</v>
      </c>
      <c r="G641" s="749" t="s">
        <v>595</v>
      </c>
      <c r="H641" s="749">
        <v>193741</v>
      </c>
      <c r="I641" s="749">
        <v>193741</v>
      </c>
      <c r="J641" s="749" t="s">
        <v>811</v>
      </c>
      <c r="K641" s="749" t="s">
        <v>1540</v>
      </c>
      <c r="L641" s="752">
        <v>2250.08</v>
      </c>
      <c r="M641" s="752">
        <v>1</v>
      </c>
      <c r="N641" s="753">
        <v>2250.08</v>
      </c>
    </row>
    <row r="642" spans="1:14" ht="14.4" customHeight="1" x14ac:dyDescent="0.3">
      <c r="A642" s="747" t="s">
        <v>565</v>
      </c>
      <c r="B642" s="748" t="s">
        <v>566</v>
      </c>
      <c r="C642" s="749" t="s">
        <v>586</v>
      </c>
      <c r="D642" s="750" t="s">
        <v>587</v>
      </c>
      <c r="E642" s="751">
        <v>50113001</v>
      </c>
      <c r="F642" s="750" t="s">
        <v>589</v>
      </c>
      <c r="G642" s="749" t="s">
        <v>595</v>
      </c>
      <c r="H642" s="749">
        <v>193745</v>
      </c>
      <c r="I642" s="749">
        <v>193745</v>
      </c>
      <c r="J642" s="749" t="s">
        <v>1541</v>
      </c>
      <c r="K642" s="749" t="s">
        <v>1542</v>
      </c>
      <c r="L642" s="752">
        <v>1566.1000000000004</v>
      </c>
      <c r="M642" s="752">
        <v>2</v>
      </c>
      <c r="N642" s="753">
        <v>3132.2000000000007</v>
      </c>
    </row>
    <row r="643" spans="1:14" ht="14.4" customHeight="1" x14ac:dyDescent="0.3">
      <c r="A643" s="747" t="s">
        <v>565</v>
      </c>
      <c r="B643" s="748" t="s">
        <v>566</v>
      </c>
      <c r="C643" s="749" t="s">
        <v>586</v>
      </c>
      <c r="D643" s="750" t="s">
        <v>587</v>
      </c>
      <c r="E643" s="751">
        <v>50113001</v>
      </c>
      <c r="F643" s="750" t="s">
        <v>589</v>
      </c>
      <c r="G643" s="749" t="s">
        <v>590</v>
      </c>
      <c r="H643" s="749">
        <v>210108</v>
      </c>
      <c r="I643" s="749">
        <v>210108</v>
      </c>
      <c r="J643" s="749" t="s">
        <v>1541</v>
      </c>
      <c r="K643" s="749" t="s">
        <v>1543</v>
      </c>
      <c r="L643" s="752">
        <v>735.00999999999988</v>
      </c>
      <c r="M643" s="752">
        <v>1</v>
      </c>
      <c r="N643" s="753">
        <v>735.00999999999988</v>
      </c>
    </row>
    <row r="644" spans="1:14" ht="14.4" customHeight="1" x14ac:dyDescent="0.3">
      <c r="A644" s="747" t="s">
        <v>565</v>
      </c>
      <c r="B644" s="748" t="s">
        <v>566</v>
      </c>
      <c r="C644" s="749" t="s">
        <v>586</v>
      </c>
      <c r="D644" s="750" t="s">
        <v>587</v>
      </c>
      <c r="E644" s="751">
        <v>50113001</v>
      </c>
      <c r="F644" s="750" t="s">
        <v>589</v>
      </c>
      <c r="G644" s="749" t="s">
        <v>590</v>
      </c>
      <c r="H644" s="749">
        <v>192202</v>
      </c>
      <c r="I644" s="749">
        <v>192202</v>
      </c>
      <c r="J644" s="749" t="s">
        <v>813</v>
      </c>
      <c r="K644" s="749" t="s">
        <v>814</v>
      </c>
      <c r="L644" s="752">
        <v>87.88</v>
      </c>
      <c r="M644" s="752">
        <v>3</v>
      </c>
      <c r="N644" s="753">
        <v>263.64</v>
      </c>
    </row>
    <row r="645" spans="1:14" ht="14.4" customHeight="1" x14ac:dyDescent="0.3">
      <c r="A645" s="747" t="s">
        <v>565</v>
      </c>
      <c r="B645" s="748" t="s">
        <v>566</v>
      </c>
      <c r="C645" s="749" t="s">
        <v>586</v>
      </c>
      <c r="D645" s="750" t="s">
        <v>587</v>
      </c>
      <c r="E645" s="751">
        <v>50113001</v>
      </c>
      <c r="F645" s="750" t="s">
        <v>589</v>
      </c>
      <c r="G645" s="749" t="s">
        <v>590</v>
      </c>
      <c r="H645" s="749">
        <v>229191</v>
      </c>
      <c r="I645" s="749">
        <v>229191</v>
      </c>
      <c r="J645" s="749" t="s">
        <v>817</v>
      </c>
      <c r="K645" s="749" t="s">
        <v>818</v>
      </c>
      <c r="L645" s="752">
        <v>141.37000000000003</v>
      </c>
      <c r="M645" s="752">
        <v>6</v>
      </c>
      <c r="N645" s="753">
        <v>848.22000000000014</v>
      </c>
    </row>
    <row r="646" spans="1:14" ht="14.4" customHeight="1" x14ac:dyDescent="0.3">
      <c r="A646" s="747" t="s">
        <v>565</v>
      </c>
      <c r="B646" s="748" t="s">
        <v>566</v>
      </c>
      <c r="C646" s="749" t="s">
        <v>586</v>
      </c>
      <c r="D646" s="750" t="s">
        <v>587</v>
      </c>
      <c r="E646" s="751">
        <v>50113001</v>
      </c>
      <c r="F646" s="750" t="s">
        <v>589</v>
      </c>
      <c r="G646" s="749" t="s">
        <v>590</v>
      </c>
      <c r="H646" s="749">
        <v>166015</v>
      </c>
      <c r="I646" s="749">
        <v>66015</v>
      </c>
      <c r="J646" s="749" t="s">
        <v>819</v>
      </c>
      <c r="K646" s="749" t="s">
        <v>820</v>
      </c>
      <c r="L646" s="752">
        <v>83.489999999999981</v>
      </c>
      <c r="M646" s="752">
        <v>10</v>
      </c>
      <c r="N646" s="753">
        <v>834.89999999999986</v>
      </c>
    </row>
    <row r="647" spans="1:14" ht="14.4" customHeight="1" x14ac:dyDescent="0.3">
      <c r="A647" s="747" t="s">
        <v>565</v>
      </c>
      <c r="B647" s="748" t="s">
        <v>566</v>
      </c>
      <c r="C647" s="749" t="s">
        <v>586</v>
      </c>
      <c r="D647" s="750" t="s">
        <v>587</v>
      </c>
      <c r="E647" s="751">
        <v>50113001</v>
      </c>
      <c r="F647" s="750" t="s">
        <v>589</v>
      </c>
      <c r="G647" s="749" t="s">
        <v>590</v>
      </c>
      <c r="H647" s="749">
        <v>197026</v>
      </c>
      <c r="I647" s="749">
        <v>97026</v>
      </c>
      <c r="J647" s="749" t="s">
        <v>821</v>
      </c>
      <c r="K647" s="749" t="s">
        <v>822</v>
      </c>
      <c r="L647" s="752">
        <v>45.110000000000007</v>
      </c>
      <c r="M647" s="752">
        <v>4</v>
      </c>
      <c r="N647" s="753">
        <v>180.44000000000003</v>
      </c>
    </row>
    <row r="648" spans="1:14" ht="14.4" customHeight="1" x14ac:dyDescent="0.3">
      <c r="A648" s="747" t="s">
        <v>565</v>
      </c>
      <c r="B648" s="748" t="s">
        <v>566</v>
      </c>
      <c r="C648" s="749" t="s">
        <v>586</v>
      </c>
      <c r="D648" s="750" t="s">
        <v>587</v>
      </c>
      <c r="E648" s="751">
        <v>50113001</v>
      </c>
      <c r="F648" s="750" t="s">
        <v>589</v>
      </c>
      <c r="G648" s="749" t="s">
        <v>590</v>
      </c>
      <c r="H648" s="749">
        <v>217079</v>
      </c>
      <c r="I648" s="749">
        <v>217079</v>
      </c>
      <c r="J648" s="749" t="s">
        <v>1544</v>
      </c>
      <c r="K648" s="749" t="s">
        <v>1545</v>
      </c>
      <c r="L648" s="752">
        <v>161.73999999999998</v>
      </c>
      <c r="M648" s="752">
        <v>1</v>
      </c>
      <c r="N648" s="753">
        <v>161.73999999999998</v>
      </c>
    </row>
    <row r="649" spans="1:14" ht="14.4" customHeight="1" x14ac:dyDescent="0.3">
      <c r="A649" s="747" t="s">
        <v>565</v>
      </c>
      <c r="B649" s="748" t="s">
        <v>566</v>
      </c>
      <c r="C649" s="749" t="s">
        <v>586</v>
      </c>
      <c r="D649" s="750" t="s">
        <v>587</v>
      </c>
      <c r="E649" s="751">
        <v>50113001</v>
      </c>
      <c r="F649" s="750" t="s">
        <v>589</v>
      </c>
      <c r="G649" s="749" t="s">
        <v>590</v>
      </c>
      <c r="H649" s="749">
        <v>162083</v>
      </c>
      <c r="I649" s="749">
        <v>162083</v>
      </c>
      <c r="J649" s="749" t="s">
        <v>823</v>
      </c>
      <c r="K649" s="749" t="s">
        <v>824</v>
      </c>
      <c r="L649" s="752">
        <v>495.72</v>
      </c>
      <c r="M649" s="752">
        <v>9</v>
      </c>
      <c r="N649" s="753">
        <v>4461.4800000000005</v>
      </c>
    </row>
    <row r="650" spans="1:14" ht="14.4" customHeight="1" x14ac:dyDescent="0.3">
      <c r="A650" s="747" t="s">
        <v>565</v>
      </c>
      <c r="B650" s="748" t="s">
        <v>566</v>
      </c>
      <c r="C650" s="749" t="s">
        <v>586</v>
      </c>
      <c r="D650" s="750" t="s">
        <v>587</v>
      </c>
      <c r="E650" s="751">
        <v>50113001</v>
      </c>
      <c r="F650" s="750" t="s">
        <v>589</v>
      </c>
      <c r="G650" s="749" t="s">
        <v>590</v>
      </c>
      <c r="H650" s="749">
        <v>199680</v>
      </c>
      <c r="I650" s="749">
        <v>199680</v>
      </c>
      <c r="J650" s="749" t="s">
        <v>828</v>
      </c>
      <c r="K650" s="749" t="s">
        <v>829</v>
      </c>
      <c r="L650" s="752">
        <v>362.89000000000004</v>
      </c>
      <c r="M650" s="752">
        <v>1</v>
      </c>
      <c r="N650" s="753">
        <v>362.89000000000004</v>
      </c>
    </row>
    <row r="651" spans="1:14" ht="14.4" customHeight="1" x14ac:dyDescent="0.3">
      <c r="A651" s="747" t="s">
        <v>565</v>
      </c>
      <c r="B651" s="748" t="s">
        <v>566</v>
      </c>
      <c r="C651" s="749" t="s">
        <v>586</v>
      </c>
      <c r="D651" s="750" t="s">
        <v>587</v>
      </c>
      <c r="E651" s="751">
        <v>50113001</v>
      </c>
      <c r="F651" s="750" t="s">
        <v>589</v>
      </c>
      <c r="G651" s="749" t="s">
        <v>590</v>
      </c>
      <c r="H651" s="749">
        <v>187076</v>
      </c>
      <c r="I651" s="749">
        <v>87076</v>
      </c>
      <c r="J651" s="749" t="s">
        <v>830</v>
      </c>
      <c r="K651" s="749" t="s">
        <v>831</v>
      </c>
      <c r="L651" s="752">
        <v>133.512</v>
      </c>
      <c r="M651" s="752">
        <v>5</v>
      </c>
      <c r="N651" s="753">
        <v>667.56000000000006</v>
      </c>
    </row>
    <row r="652" spans="1:14" ht="14.4" customHeight="1" x14ac:dyDescent="0.3">
      <c r="A652" s="747" t="s">
        <v>565</v>
      </c>
      <c r="B652" s="748" t="s">
        <v>566</v>
      </c>
      <c r="C652" s="749" t="s">
        <v>586</v>
      </c>
      <c r="D652" s="750" t="s">
        <v>587</v>
      </c>
      <c r="E652" s="751">
        <v>50113001</v>
      </c>
      <c r="F652" s="750" t="s">
        <v>589</v>
      </c>
      <c r="G652" s="749" t="s">
        <v>590</v>
      </c>
      <c r="H652" s="749">
        <v>157586</v>
      </c>
      <c r="I652" s="749">
        <v>57586</v>
      </c>
      <c r="J652" s="749" t="s">
        <v>832</v>
      </c>
      <c r="K652" s="749" t="s">
        <v>833</v>
      </c>
      <c r="L652" s="752">
        <v>73.710000000000008</v>
      </c>
      <c r="M652" s="752">
        <v>4</v>
      </c>
      <c r="N652" s="753">
        <v>294.84000000000003</v>
      </c>
    </row>
    <row r="653" spans="1:14" ht="14.4" customHeight="1" x14ac:dyDescent="0.3">
      <c r="A653" s="747" t="s">
        <v>565</v>
      </c>
      <c r="B653" s="748" t="s">
        <v>566</v>
      </c>
      <c r="C653" s="749" t="s">
        <v>586</v>
      </c>
      <c r="D653" s="750" t="s">
        <v>587</v>
      </c>
      <c r="E653" s="751">
        <v>50113001</v>
      </c>
      <c r="F653" s="750" t="s">
        <v>589</v>
      </c>
      <c r="G653" s="749" t="s">
        <v>590</v>
      </c>
      <c r="H653" s="749">
        <v>850308</v>
      </c>
      <c r="I653" s="749">
        <v>130719</v>
      </c>
      <c r="J653" s="749" t="s">
        <v>1546</v>
      </c>
      <c r="K653" s="749" t="s">
        <v>567</v>
      </c>
      <c r="L653" s="752">
        <v>115.94833333333334</v>
      </c>
      <c r="M653" s="752">
        <v>6</v>
      </c>
      <c r="N653" s="753">
        <v>695.69</v>
      </c>
    </row>
    <row r="654" spans="1:14" ht="14.4" customHeight="1" x14ac:dyDescent="0.3">
      <c r="A654" s="747" t="s">
        <v>565</v>
      </c>
      <c r="B654" s="748" t="s">
        <v>566</v>
      </c>
      <c r="C654" s="749" t="s">
        <v>586</v>
      </c>
      <c r="D654" s="750" t="s">
        <v>587</v>
      </c>
      <c r="E654" s="751">
        <v>50113001</v>
      </c>
      <c r="F654" s="750" t="s">
        <v>589</v>
      </c>
      <c r="G654" s="749" t="s">
        <v>590</v>
      </c>
      <c r="H654" s="749">
        <v>500618</v>
      </c>
      <c r="I654" s="749">
        <v>125753</v>
      </c>
      <c r="J654" s="749" t="s">
        <v>1547</v>
      </c>
      <c r="K654" s="749" t="s">
        <v>1548</v>
      </c>
      <c r="L654" s="752">
        <v>300.89000000000004</v>
      </c>
      <c r="M654" s="752">
        <v>4</v>
      </c>
      <c r="N654" s="753">
        <v>1203.5600000000002</v>
      </c>
    </row>
    <row r="655" spans="1:14" ht="14.4" customHeight="1" x14ac:dyDescent="0.3">
      <c r="A655" s="747" t="s">
        <v>565</v>
      </c>
      <c r="B655" s="748" t="s">
        <v>566</v>
      </c>
      <c r="C655" s="749" t="s">
        <v>586</v>
      </c>
      <c r="D655" s="750" t="s">
        <v>587</v>
      </c>
      <c r="E655" s="751">
        <v>50113001</v>
      </c>
      <c r="F655" s="750" t="s">
        <v>589</v>
      </c>
      <c r="G655" s="749" t="s">
        <v>590</v>
      </c>
      <c r="H655" s="749">
        <v>225508</v>
      </c>
      <c r="I655" s="749">
        <v>225508</v>
      </c>
      <c r="J655" s="749" t="s">
        <v>836</v>
      </c>
      <c r="K655" s="749" t="s">
        <v>837</v>
      </c>
      <c r="L655" s="752">
        <v>48.879999999999995</v>
      </c>
      <c r="M655" s="752">
        <v>5</v>
      </c>
      <c r="N655" s="753">
        <v>244.39999999999998</v>
      </c>
    </row>
    <row r="656" spans="1:14" ht="14.4" customHeight="1" x14ac:dyDescent="0.3">
      <c r="A656" s="747" t="s">
        <v>565</v>
      </c>
      <c r="B656" s="748" t="s">
        <v>566</v>
      </c>
      <c r="C656" s="749" t="s">
        <v>586</v>
      </c>
      <c r="D656" s="750" t="s">
        <v>587</v>
      </c>
      <c r="E656" s="751">
        <v>50113001</v>
      </c>
      <c r="F656" s="750" t="s">
        <v>589</v>
      </c>
      <c r="G656" s="749" t="s">
        <v>590</v>
      </c>
      <c r="H656" s="749">
        <v>225510</v>
      </c>
      <c r="I656" s="749">
        <v>225510</v>
      </c>
      <c r="J656" s="749" t="s">
        <v>838</v>
      </c>
      <c r="K656" s="749" t="s">
        <v>839</v>
      </c>
      <c r="L656" s="752">
        <v>64.72</v>
      </c>
      <c r="M656" s="752">
        <v>2</v>
      </c>
      <c r="N656" s="753">
        <v>129.44</v>
      </c>
    </row>
    <row r="657" spans="1:14" ht="14.4" customHeight="1" x14ac:dyDescent="0.3">
      <c r="A657" s="747" t="s">
        <v>565</v>
      </c>
      <c r="B657" s="748" t="s">
        <v>566</v>
      </c>
      <c r="C657" s="749" t="s">
        <v>586</v>
      </c>
      <c r="D657" s="750" t="s">
        <v>587</v>
      </c>
      <c r="E657" s="751">
        <v>50113001</v>
      </c>
      <c r="F657" s="750" t="s">
        <v>589</v>
      </c>
      <c r="G657" s="749" t="s">
        <v>590</v>
      </c>
      <c r="H657" s="749">
        <v>225512</v>
      </c>
      <c r="I657" s="749">
        <v>225512</v>
      </c>
      <c r="J657" s="749" t="s">
        <v>840</v>
      </c>
      <c r="K657" s="749" t="s">
        <v>841</v>
      </c>
      <c r="L657" s="752">
        <v>88.79</v>
      </c>
      <c r="M657" s="752">
        <v>1</v>
      </c>
      <c r="N657" s="753">
        <v>88.79</v>
      </c>
    </row>
    <row r="658" spans="1:14" ht="14.4" customHeight="1" x14ac:dyDescent="0.3">
      <c r="A658" s="747" t="s">
        <v>565</v>
      </c>
      <c r="B658" s="748" t="s">
        <v>566</v>
      </c>
      <c r="C658" s="749" t="s">
        <v>586</v>
      </c>
      <c r="D658" s="750" t="s">
        <v>587</v>
      </c>
      <c r="E658" s="751">
        <v>50113001</v>
      </c>
      <c r="F658" s="750" t="s">
        <v>589</v>
      </c>
      <c r="G658" s="749" t="s">
        <v>595</v>
      </c>
      <c r="H658" s="749">
        <v>147458</v>
      </c>
      <c r="I658" s="749">
        <v>147458</v>
      </c>
      <c r="J658" s="749" t="s">
        <v>1549</v>
      </c>
      <c r="K658" s="749" t="s">
        <v>1550</v>
      </c>
      <c r="L658" s="752">
        <v>99.36999999999999</v>
      </c>
      <c r="M658" s="752">
        <v>1</v>
      </c>
      <c r="N658" s="753">
        <v>99.36999999999999</v>
      </c>
    </row>
    <row r="659" spans="1:14" ht="14.4" customHeight="1" x14ac:dyDescent="0.3">
      <c r="A659" s="747" t="s">
        <v>565</v>
      </c>
      <c r="B659" s="748" t="s">
        <v>566</v>
      </c>
      <c r="C659" s="749" t="s">
        <v>586</v>
      </c>
      <c r="D659" s="750" t="s">
        <v>587</v>
      </c>
      <c r="E659" s="751">
        <v>50113001</v>
      </c>
      <c r="F659" s="750" t="s">
        <v>589</v>
      </c>
      <c r="G659" s="749" t="s">
        <v>595</v>
      </c>
      <c r="H659" s="749">
        <v>169189</v>
      </c>
      <c r="I659" s="749">
        <v>69189</v>
      </c>
      <c r="J659" s="749" t="s">
        <v>842</v>
      </c>
      <c r="K659" s="749" t="s">
        <v>843</v>
      </c>
      <c r="L659" s="752">
        <v>61.111428571428569</v>
      </c>
      <c r="M659" s="752">
        <v>7</v>
      </c>
      <c r="N659" s="753">
        <v>427.78</v>
      </c>
    </row>
    <row r="660" spans="1:14" ht="14.4" customHeight="1" x14ac:dyDescent="0.3">
      <c r="A660" s="747" t="s">
        <v>565</v>
      </c>
      <c r="B660" s="748" t="s">
        <v>566</v>
      </c>
      <c r="C660" s="749" t="s">
        <v>586</v>
      </c>
      <c r="D660" s="750" t="s">
        <v>587</v>
      </c>
      <c r="E660" s="751">
        <v>50113001</v>
      </c>
      <c r="F660" s="750" t="s">
        <v>589</v>
      </c>
      <c r="G660" s="749" t="s">
        <v>595</v>
      </c>
      <c r="H660" s="749">
        <v>146692</v>
      </c>
      <c r="I660" s="749">
        <v>46692</v>
      </c>
      <c r="J660" s="749" t="s">
        <v>1551</v>
      </c>
      <c r="K660" s="749" t="s">
        <v>1552</v>
      </c>
      <c r="L660" s="752">
        <v>77.75</v>
      </c>
      <c r="M660" s="752">
        <v>2</v>
      </c>
      <c r="N660" s="753">
        <v>155.5</v>
      </c>
    </row>
    <row r="661" spans="1:14" ht="14.4" customHeight="1" x14ac:dyDescent="0.3">
      <c r="A661" s="747" t="s">
        <v>565</v>
      </c>
      <c r="B661" s="748" t="s">
        <v>566</v>
      </c>
      <c r="C661" s="749" t="s">
        <v>586</v>
      </c>
      <c r="D661" s="750" t="s">
        <v>587</v>
      </c>
      <c r="E661" s="751">
        <v>50113001</v>
      </c>
      <c r="F661" s="750" t="s">
        <v>589</v>
      </c>
      <c r="G661" s="749" t="s">
        <v>595</v>
      </c>
      <c r="H661" s="749">
        <v>147454</v>
      </c>
      <c r="I661" s="749">
        <v>147454</v>
      </c>
      <c r="J661" s="749" t="s">
        <v>1553</v>
      </c>
      <c r="K661" s="749" t="s">
        <v>1554</v>
      </c>
      <c r="L661" s="752">
        <v>92.3</v>
      </c>
      <c r="M661" s="752">
        <v>1</v>
      </c>
      <c r="N661" s="753">
        <v>92.3</v>
      </c>
    </row>
    <row r="662" spans="1:14" ht="14.4" customHeight="1" x14ac:dyDescent="0.3">
      <c r="A662" s="747" t="s">
        <v>565</v>
      </c>
      <c r="B662" s="748" t="s">
        <v>566</v>
      </c>
      <c r="C662" s="749" t="s">
        <v>586</v>
      </c>
      <c r="D662" s="750" t="s">
        <v>587</v>
      </c>
      <c r="E662" s="751">
        <v>50113001</v>
      </c>
      <c r="F662" s="750" t="s">
        <v>589</v>
      </c>
      <c r="G662" s="749" t="s">
        <v>590</v>
      </c>
      <c r="H662" s="749">
        <v>116462</v>
      </c>
      <c r="I662" s="749">
        <v>16462</v>
      </c>
      <c r="J662" s="749" t="s">
        <v>850</v>
      </c>
      <c r="K662" s="749" t="s">
        <v>849</v>
      </c>
      <c r="L662" s="752">
        <v>134</v>
      </c>
      <c r="M662" s="752">
        <v>2</v>
      </c>
      <c r="N662" s="753">
        <v>268</v>
      </c>
    </row>
    <row r="663" spans="1:14" ht="14.4" customHeight="1" x14ac:dyDescent="0.3">
      <c r="A663" s="747" t="s">
        <v>565</v>
      </c>
      <c r="B663" s="748" t="s">
        <v>566</v>
      </c>
      <c r="C663" s="749" t="s">
        <v>586</v>
      </c>
      <c r="D663" s="750" t="s">
        <v>587</v>
      </c>
      <c r="E663" s="751">
        <v>50113001</v>
      </c>
      <c r="F663" s="750" t="s">
        <v>589</v>
      </c>
      <c r="G663" s="749" t="s">
        <v>590</v>
      </c>
      <c r="H663" s="749">
        <v>126530</v>
      </c>
      <c r="I663" s="749">
        <v>26530</v>
      </c>
      <c r="J663" s="749" t="s">
        <v>1555</v>
      </c>
      <c r="K663" s="749" t="s">
        <v>1556</v>
      </c>
      <c r="L663" s="752">
        <v>293.26999999999992</v>
      </c>
      <c r="M663" s="752">
        <v>1</v>
      </c>
      <c r="N663" s="753">
        <v>293.26999999999992</v>
      </c>
    </row>
    <row r="664" spans="1:14" ht="14.4" customHeight="1" x14ac:dyDescent="0.3">
      <c r="A664" s="747" t="s">
        <v>565</v>
      </c>
      <c r="B664" s="748" t="s">
        <v>566</v>
      </c>
      <c r="C664" s="749" t="s">
        <v>586</v>
      </c>
      <c r="D664" s="750" t="s">
        <v>587</v>
      </c>
      <c r="E664" s="751">
        <v>50113001</v>
      </c>
      <c r="F664" s="750" t="s">
        <v>589</v>
      </c>
      <c r="G664" s="749" t="s">
        <v>590</v>
      </c>
      <c r="H664" s="749">
        <v>126539</v>
      </c>
      <c r="I664" s="749">
        <v>26539</v>
      </c>
      <c r="J664" s="749" t="s">
        <v>1557</v>
      </c>
      <c r="K664" s="749" t="s">
        <v>1558</v>
      </c>
      <c r="L664" s="752">
        <v>609.90499999999997</v>
      </c>
      <c r="M664" s="752">
        <v>2</v>
      </c>
      <c r="N664" s="753">
        <v>1219.81</v>
      </c>
    </row>
    <row r="665" spans="1:14" ht="14.4" customHeight="1" x14ac:dyDescent="0.3">
      <c r="A665" s="747" t="s">
        <v>565</v>
      </c>
      <c r="B665" s="748" t="s">
        <v>566</v>
      </c>
      <c r="C665" s="749" t="s">
        <v>586</v>
      </c>
      <c r="D665" s="750" t="s">
        <v>587</v>
      </c>
      <c r="E665" s="751">
        <v>50113001</v>
      </c>
      <c r="F665" s="750" t="s">
        <v>589</v>
      </c>
      <c r="G665" s="749" t="s">
        <v>590</v>
      </c>
      <c r="H665" s="749">
        <v>214595</v>
      </c>
      <c r="I665" s="749">
        <v>214595</v>
      </c>
      <c r="J665" s="749" t="s">
        <v>853</v>
      </c>
      <c r="K665" s="749" t="s">
        <v>854</v>
      </c>
      <c r="L665" s="752">
        <v>122.89000000000003</v>
      </c>
      <c r="M665" s="752">
        <v>6</v>
      </c>
      <c r="N665" s="753">
        <v>737.34000000000015</v>
      </c>
    </row>
    <row r="666" spans="1:14" ht="14.4" customHeight="1" x14ac:dyDescent="0.3">
      <c r="A666" s="747" t="s">
        <v>565</v>
      </c>
      <c r="B666" s="748" t="s">
        <v>566</v>
      </c>
      <c r="C666" s="749" t="s">
        <v>586</v>
      </c>
      <c r="D666" s="750" t="s">
        <v>587</v>
      </c>
      <c r="E666" s="751">
        <v>50113001</v>
      </c>
      <c r="F666" s="750" t="s">
        <v>589</v>
      </c>
      <c r="G666" s="749" t="s">
        <v>590</v>
      </c>
      <c r="H666" s="749">
        <v>214596</v>
      </c>
      <c r="I666" s="749">
        <v>214596</v>
      </c>
      <c r="J666" s="749" t="s">
        <v>1559</v>
      </c>
      <c r="K666" s="749" t="s">
        <v>1560</v>
      </c>
      <c r="L666" s="752">
        <v>83.736000000000004</v>
      </c>
      <c r="M666" s="752">
        <v>5</v>
      </c>
      <c r="N666" s="753">
        <v>418.68</v>
      </c>
    </row>
    <row r="667" spans="1:14" ht="14.4" customHeight="1" x14ac:dyDescent="0.3">
      <c r="A667" s="747" t="s">
        <v>565</v>
      </c>
      <c r="B667" s="748" t="s">
        <v>566</v>
      </c>
      <c r="C667" s="749" t="s">
        <v>586</v>
      </c>
      <c r="D667" s="750" t="s">
        <v>587</v>
      </c>
      <c r="E667" s="751">
        <v>50113001</v>
      </c>
      <c r="F667" s="750" t="s">
        <v>589</v>
      </c>
      <c r="G667" s="749" t="s">
        <v>595</v>
      </c>
      <c r="H667" s="749">
        <v>149195</v>
      </c>
      <c r="I667" s="749">
        <v>49195</v>
      </c>
      <c r="J667" s="749" t="s">
        <v>857</v>
      </c>
      <c r="K667" s="749" t="s">
        <v>859</v>
      </c>
      <c r="L667" s="752">
        <v>225.24</v>
      </c>
      <c r="M667" s="752">
        <v>1</v>
      </c>
      <c r="N667" s="753">
        <v>225.24</v>
      </c>
    </row>
    <row r="668" spans="1:14" ht="14.4" customHeight="1" x14ac:dyDescent="0.3">
      <c r="A668" s="747" t="s">
        <v>565</v>
      </c>
      <c r="B668" s="748" t="s">
        <v>566</v>
      </c>
      <c r="C668" s="749" t="s">
        <v>586</v>
      </c>
      <c r="D668" s="750" t="s">
        <v>587</v>
      </c>
      <c r="E668" s="751">
        <v>50113001</v>
      </c>
      <c r="F668" s="750" t="s">
        <v>589</v>
      </c>
      <c r="G668" s="749" t="s">
        <v>590</v>
      </c>
      <c r="H668" s="749">
        <v>152334</v>
      </c>
      <c r="I668" s="749">
        <v>52334</v>
      </c>
      <c r="J668" s="749" t="s">
        <v>860</v>
      </c>
      <c r="K668" s="749" t="s">
        <v>861</v>
      </c>
      <c r="L668" s="752">
        <v>198.17999999999998</v>
      </c>
      <c r="M668" s="752">
        <v>2</v>
      </c>
      <c r="N668" s="753">
        <v>396.35999999999996</v>
      </c>
    </row>
    <row r="669" spans="1:14" ht="14.4" customHeight="1" x14ac:dyDescent="0.3">
      <c r="A669" s="747" t="s">
        <v>565</v>
      </c>
      <c r="B669" s="748" t="s">
        <v>566</v>
      </c>
      <c r="C669" s="749" t="s">
        <v>586</v>
      </c>
      <c r="D669" s="750" t="s">
        <v>587</v>
      </c>
      <c r="E669" s="751">
        <v>50113001</v>
      </c>
      <c r="F669" s="750" t="s">
        <v>589</v>
      </c>
      <c r="G669" s="749" t="s">
        <v>595</v>
      </c>
      <c r="H669" s="749">
        <v>213494</v>
      </c>
      <c r="I669" s="749">
        <v>213494</v>
      </c>
      <c r="J669" s="749" t="s">
        <v>866</v>
      </c>
      <c r="K669" s="749" t="s">
        <v>870</v>
      </c>
      <c r="L669" s="752">
        <v>408.95</v>
      </c>
      <c r="M669" s="752">
        <v>115</v>
      </c>
      <c r="N669" s="753">
        <v>47029.25</v>
      </c>
    </row>
    <row r="670" spans="1:14" ht="14.4" customHeight="1" x14ac:dyDescent="0.3">
      <c r="A670" s="747" t="s">
        <v>565</v>
      </c>
      <c r="B670" s="748" t="s">
        <v>566</v>
      </c>
      <c r="C670" s="749" t="s">
        <v>586</v>
      </c>
      <c r="D670" s="750" t="s">
        <v>587</v>
      </c>
      <c r="E670" s="751">
        <v>50113001</v>
      </c>
      <c r="F670" s="750" t="s">
        <v>589</v>
      </c>
      <c r="G670" s="749" t="s">
        <v>595</v>
      </c>
      <c r="H670" s="749">
        <v>213485</v>
      </c>
      <c r="I670" s="749">
        <v>213485</v>
      </c>
      <c r="J670" s="749" t="s">
        <v>866</v>
      </c>
      <c r="K670" s="749" t="s">
        <v>869</v>
      </c>
      <c r="L670" s="752">
        <v>721.2</v>
      </c>
      <c r="M670" s="752">
        <v>14</v>
      </c>
      <c r="N670" s="753">
        <v>10096.800000000001</v>
      </c>
    </row>
    <row r="671" spans="1:14" ht="14.4" customHeight="1" x14ac:dyDescent="0.3">
      <c r="A671" s="747" t="s">
        <v>565</v>
      </c>
      <c r="B671" s="748" t="s">
        <v>566</v>
      </c>
      <c r="C671" s="749" t="s">
        <v>586</v>
      </c>
      <c r="D671" s="750" t="s">
        <v>587</v>
      </c>
      <c r="E671" s="751">
        <v>50113001</v>
      </c>
      <c r="F671" s="750" t="s">
        <v>589</v>
      </c>
      <c r="G671" s="749" t="s">
        <v>595</v>
      </c>
      <c r="H671" s="749">
        <v>213487</v>
      </c>
      <c r="I671" s="749">
        <v>213487</v>
      </c>
      <c r="J671" s="749" t="s">
        <v>866</v>
      </c>
      <c r="K671" s="749" t="s">
        <v>868</v>
      </c>
      <c r="L671" s="752">
        <v>271.85000000000002</v>
      </c>
      <c r="M671" s="752">
        <v>99</v>
      </c>
      <c r="N671" s="753">
        <v>26913.15</v>
      </c>
    </row>
    <row r="672" spans="1:14" ht="14.4" customHeight="1" x14ac:dyDescent="0.3">
      <c r="A672" s="747" t="s">
        <v>565</v>
      </c>
      <c r="B672" s="748" t="s">
        <v>566</v>
      </c>
      <c r="C672" s="749" t="s">
        <v>586</v>
      </c>
      <c r="D672" s="750" t="s">
        <v>587</v>
      </c>
      <c r="E672" s="751">
        <v>50113001</v>
      </c>
      <c r="F672" s="750" t="s">
        <v>589</v>
      </c>
      <c r="G672" s="749" t="s">
        <v>567</v>
      </c>
      <c r="H672" s="749">
        <v>213488</v>
      </c>
      <c r="I672" s="749">
        <v>213488</v>
      </c>
      <c r="J672" s="749" t="s">
        <v>866</v>
      </c>
      <c r="K672" s="749" t="s">
        <v>1561</v>
      </c>
      <c r="L672" s="752">
        <v>118.99000000000002</v>
      </c>
      <c r="M672" s="752">
        <v>3</v>
      </c>
      <c r="N672" s="753">
        <v>356.97000000000008</v>
      </c>
    </row>
    <row r="673" spans="1:14" ht="14.4" customHeight="1" x14ac:dyDescent="0.3">
      <c r="A673" s="747" t="s">
        <v>565</v>
      </c>
      <c r="B673" s="748" t="s">
        <v>566</v>
      </c>
      <c r="C673" s="749" t="s">
        <v>586</v>
      </c>
      <c r="D673" s="750" t="s">
        <v>587</v>
      </c>
      <c r="E673" s="751">
        <v>50113001</v>
      </c>
      <c r="F673" s="750" t="s">
        <v>589</v>
      </c>
      <c r="G673" s="749" t="s">
        <v>595</v>
      </c>
      <c r="H673" s="749">
        <v>213490</v>
      </c>
      <c r="I673" s="749">
        <v>213490</v>
      </c>
      <c r="J673" s="749" t="s">
        <v>866</v>
      </c>
      <c r="K673" s="749" t="s">
        <v>1562</v>
      </c>
      <c r="L673" s="752">
        <v>913.65</v>
      </c>
      <c r="M673" s="752">
        <v>5</v>
      </c>
      <c r="N673" s="753">
        <v>4568.25</v>
      </c>
    </row>
    <row r="674" spans="1:14" ht="14.4" customHeight="1" x14ac:dyDescent="0.3">
      <c r="A674" s="747" t="s">
        <v>565</v>
      </c>
      <c r="B674" s="748" t="s">
        <v>566</v>
      </c>
      <c r="C674" s="749" t="s">
        <v>586</v>
      </c>
      <c r="D674" s="750" t="s">
        <v>587</v>
      </c>
      <c r="E674" s="751">
        <v>50113001</v>
      </c>
      <c r="F674" s="750" t="s">
        <v>589</v>
      </c>
      <c r="G674" s="749" t="s">
        <v>595</v>
      </c>
      <c r="H674" s="749">
        <v>213489</v>
      </c>
      <c r="I674" s="749">
        <v>213489</v>
      </c>
      <c r="J674" s="749" t="s">
        <v>866</v>
      </c>
      <c r="K674" s="749" t="s">
        <v>867</v>
      </c>
      <c r="L674" s="752">
        <v>630.66</v>
      </c>
      <c r="M674" s="752">
        <v>56</v>
      </c>
      <c r="N674" s="753">
        <v>35316.959999999999</v>
      </c>
    </row>
    <row r="675" spans="1:14" ht="14.4" customHeight="1" x14ac:dyDescent="0.3">
      <c r="A675" s="747" t="s">
        <v>565</v>
      </c>
      <c r="B675" s="748" t="s">
        <v>566</v>
      </c>
      <c r="C675" s="749" t="s">
        <v>586</v>
      </c>
      <c r="D675" s="750" t="s">
        <v>587</v>
      </c>
      <c r="E675" s="751">
        <v>50113001</v>
      </c>
      <c r="F675" s="750" t="s">
        <v>589</v>
      </c>
      <c r="G675" s="749" t="s">
        <v>595</v>
      </c>
      <c r="H675" s="749">
        <v>213480</v>
      </c>
      <c r="I675" s="749">
        <v>213480</v>
      </c>
      <c r="J675" s="749" t="s">
        <v>1563</v>
      </c>
      <c r="K675" s="749" t="s">
        <v>867</v>
      </c>
      <c r="L675" s="752">
        <v>1106.2600000000002</v>
      </c>
      <c r="M675" s="752">
        <v>1</v>
      </c>
      <c r="N675" s="753">
        <v>1106.2600000000002</v>
      </c>
    </row>
    <row r="676" spans="1:14" ht="14.4" customHeight="1" x14ac:dyDescent="0.3">
      <c r="A676" s="747" t="s">
        <v>565</v>
      </c>
      <c r="B676" s="748" t="s">
        <v>566</v>
      </c>
      <c r="C676" s="749" t="s">
        <v>586</v>
      </c>
      <c r="D676" s="750" t="s">
        <v>587</v>
      </c>
      <c r="E676" s="751">
        <v>50113001</v>
      </c>
      <c r="F676" s="750" t="s">
        <v>589</v>
      </c>
      <c r="G676" s="749" t="s">
        <v>595</v>
      </c>
      <c r="H676" s="749">
        <v>213484</v>
      </c>
      <c r="I676" s="749">
        <v>213484</v>
      </c>
      <c r="J676" s="749" t="s">
        <v>1563</v>
      </c>
      <c r="K676" s="749" t="s">
        <v>1562</v>
      </c>
      <c r="L676" s="752">
        <v>1895.7699999999998</v>
      </c>
      <c r="M676" s="752">
        <v>1</v>
      </c>
      <c r="N676" s="753">
        <v>1895.7699999999998</v>
      </c>
    </row>
    <row r="677" spans="1:14" ht="14.4" customHeight="1" x14ac:dyDescent="0.3">
      <c r="A677" s="747" t="s">
        <v>565</v>
      </c>
      <c r="B677" s="748" t="s">
        <v>566</v>
      </c>
      <c r="C677" s="749" t="s">
        <v>586</v>
      </c>
      <c r="D677" s="750" t="s">
        <v>587</v>
      </c>
      <c r="E677" s="751">
        <v>50113001</v>
      </c>
      <c r="F677" s="750" t="s">
        <v>589</v>
      </c>
      <c r="G677" s="749" t="s">
        <v>595</v>
      </c>
      <c r="H677" s="749">
        <v>156809</v>
      </c>
      <c r="I677" s="749">
        <v>56809</v>
      </c>
      <c r="J677" s="749" t="s">
        <v>871</v>
      </c>
      <c r="K677" s="749" t="s">
        <v>872</v>
      </c>
      <c r="L677" s="752">
        <v>161.78</v>
      </c>
      <c r="M677" s="752">
        <v>2</v>
      </c>
      <c r="N677" s="753">
        <v>323.56</v>
      </c>
    </row>
    <row r="678" spans="1:14" ht="14.4" customHeight="1" x14ac:dyDescent="0.3">
      <c r="A678" s="747" t="s">
        <v>565</v>
      </c>
      <c r="B678" s="748" t="s">
        <v>566</v>
      </c>
      <c r="C678" s="749" t="s">
        <v>586</v>
      </c>
      <c r="D678" s="750" t="s">
        <v>587</v>
      </c>
      <c r="E678" s="751">
        <v>50113001</v>
      </c>
      <c r="F678" s="750" t="s">
        <v>589</v>
      </c>
      <c r="G678" s="749" t="s">
        <v>595</v>
      </c>
      <c r="H678" s="749">
        <v>56812</v>
      </c>
      <c r="I678" s="749">
        <v>56812</v>
      </c>
      <c r="J678" s="749" t="s">
        <v>873</v>
      </c>
      <c r="K678" s="749" t="s">
        <v>1564</v>
      </c>
      <c r="L678" s="752">
        <v>354.99</v>
      </c>
      <c r="M678" s="752">
        <v>1</v>
      </c>
      <c r="N678" s="753">
        <v>354.99</v>
      </c>
    </row>
    <row r="679" spans="1:14" ht="14.4" customHeight="1" x14ac:dyDescent="0.3">
      <c r="A679" s="747" t="s">
        <v>565</v>
      </c>
      <c r="B679" s="748" t="s">
        <v>566</v>
      </c>
      <c r="C679" s="749" t="s">
        <v>586</v>
      </c>
      <c r="D679" s="750" t="s">
        <v>587</v>
      </c>
      <c r="E679" s="751">
        <v>50113001</v>
      </c>
      <c r="F679" s="750" t="s">
        <v>589</v>
      </c>
      <c r="G679" s="749" t="s">
        <v>595</v>
      </c>
      <c r="H679" s="749">
        <v>156805</v>
      </c>
      <c r="I679" s="749">
        <v>56805</v>
      </c>
      <c r="J679" s="749" t="s">
        <v>874</v>
      </c>
      <c r="K679" s="749" t="s">
        <v>876</v>
      </c>
      <c r="L679" s="752">
        <v>58.595999999999989</v>
      </c>
      <c r="M679" s="752">
        <v>10</v>
      </c>
      <c r="N679" s="753">
        <v>585.95999999999992</v>
      </c>
    </row>
    <row r="680" spans="1:14" ht="14.4" customHeight="1" x14ac:dyDescent="0.3">
      <c r="A680" s="747" t="s">
        <v>565</v>
      </c>
      <c r="B680" s="748" t="s">
        <v>566</v>
      </c>
      <c r="C680" s="749" t="s">
        <v>586</v>
      </c>
      <c r="D680" s="750" t="s">
        <v>587</v>
      </c>
      <c r="E680" s="751">
        <v>50113001</v>
      </c>
      <c r="F680" s="750" t="s">
        <v>589</v>
      </c>
      <c r="G680" s="749" t="s">
        <v>595</v>
      </c>
      <c r="H680" s="749">
        <v>156804</v>
      </c>
      <c r="I680" s="749">
        <v>56804</v>
      </c>
      <c r="J680" s="749" t="s">
        <v>874</v>
      </c>
      <c r="K680" s="749" t="s">
        <v>875</v>
      </c>
      <c r="L680" s="752">
        <v>31.650000000000002</v>
      </c>
      <c r="M680" s="752">
        <v>6</v>
      </c>
      <c r="N680" s="753">
        <v>189.9</v>
      </c>
    </row>
    <row r="681" spans="1:14" ht="14.4" customHeight="1" x14ac:dyDescent="0.3">
      <c r="A681" s="747" t="s">
        <v>565</v>
      </c>
      <c r="B681" s="748" t="s">
        <v>566</v>
      </c>
      <c r="C681" s="749" t="s">
        <v>586</v>
      </c>
      <c r="D681" s="750" t="s">
        <v>587</v>
      </c>
      <c r="E681" s="751">
        <v>50113001</v>
      </c>
      <c r="F681" s="750" t="s">
        <v>589</v>
      </c>
      <c r="G681" s="749" t="s">
        <v>595</v>
      </c>
      <c r="H681" s="749">
        <v>214036</v>
      </c>
      <c r="I681" s="749">
        <v>214036</v>
      </c>
      <c r="J681" s="749" t="s">
        <v>877</v>
      </c>
      <c r="K681" s="749" t="s">
        <v>878</v>
      </c>
      <c r="L681" s="752">
        <v>40.39</v>
      </c>
      <c r="M681" s="752">
        <v>12</v>
      </c>
      <c r="N681" s="753">
        <v>484.68</v>
      </c>
    </row>
    <row r="682" spans="1:14" ht="14.4" customHeight="1" x14ac:dyDescent="0.3">
      <c r="A682" s="747" t="s">
        <v>565</v>
      </c>
      <c r="B682" s="748" t="s">
        <v>566</v>
      </c>
      <c r="C682" s="749" t="s">
        <v>586</v>
      </c>
      <c r="D682" s="750" t="s">
        <v>587</v>
      </c>
      <c r="E682" s="751">
        <v>50113001</v>
      </c>
      <c r="F682" s="750" t="s">
        <v>589</v>
      </c>
      <c r="G682" s="749" t="s">
        <v>590</v>
      </c>
      <c r="H682" s="749">
        <v>19987</v>
      </c>
      <c r="I682" s="749">
        <v>19987</v>
      </c>
      <c r="J682" s="749" t="s">
        <v>1565</v>
      </c>
      <c r="K682" s="749" t="s">
        <v>1566</v>
      </c>
      <c r="L682" s="752">
        <v>255.26</v>
      </c>
      <c r="M682" s="752">
        <v>1</v>
      </c>
      <c r="N682" s="753">
        <v>255.26</v>
      </c>
    </row>
    <row r="683" spans="1:14" ht="14.4" customHeight="1" x14ac:dyDescent="0.3">
      <c r="A683" s="747" t="s">
        <v>565</v>
      </c>
      <c r="B683" s="748" t="s">
        <v>566</v>
      </c>
      <c r="C683" s="749" t="s">
        <v>586</v>
      </c>
      <c r="D683" s="750" t="s">
        <v>587</v>
      </c>
      <c r="E683" s="751">
        <v>50113001</v>
      </c>
      <c r="F683" s="750" t="s">
        <v>589</v>
      </c>
      <c r="G683" s="749" t="s">
        <v>590</v>
      </c>
      <c r="H683" s="749">
        <v>111242</v>
      </c>
      <c r="I683" s="749">
        <v>11242</v>
      </c>
      <c r="J683" s="749" t="s">
        <v>881</v>
      </c>
      <c r="K683" s="749" t="s">
        <v>1567</v>
      </c>
      <c r="L683" s="752">
        <v>146.00999999999996</v>
      </c>
      <c r="M683" s="752">
        <v>2</v>
      </c>
      <c r="N683" s="753">
        <v>292.01999999999992</v>
      </c>
    </row>
    <row r="684" spans="1:14" ht="14.4" customHeight="1" x14ac:dyDescent="0.3">
      <c r="A684" s="747" t="s">
        <v>565</v>
      </c>
      <c r="B684" s="748" t="s">
        <v>566</v>
      </c>
      <c r="C684" s="749" t="s">
        <v>586</v>
      </c>
      <c r="D684" s="750" t="s">
        <v>587</v>
      </c>
      <c r="E684" s="751">
        <v>50113001</v>
      </c>
      <c r="F684" s="750" t="s">
        <v>589</v>
      </c>
      <c r="G684" s="749" t="s">
        <v>567</v>
      </c>
      <c r="H684" s="749">
        <v>848594</v>
      </c>
      <c r="I684" s="749">
        <v>134078</v>
      </c>
      <c r="J684" s="749" t="s">
        <v>1568</v>
      </c>
      <c r="K684" s="749" t="s">
        <v>1569</v>
      </c>
      <c r="L684" s="752">
        <v>956.65000000000009</v>
      </c>
      <c r="M684" s="752">
        <v>2</v>
      </c>
      <c r="N684" s="753">
        <v>1913.3000000000002</v>
      </c>
    </row>
    <row r="685" spans="1:14" ht="14.4" customHeight="1" x14ac:dyDescent="0.3">
      <c r="A685" s="747" t="s">
        <v>565</v>
      </c>
      <c r="B685" s="748" t="s">
        <v>566</v>
      </c>
      <c r="C685" s="749" t="s">
        <v>586</v>
      </c>
      <c r="D685" s="750" t="s">
        <v>587</v>
      </c>
      <c r="E685" s="751">
        <v>50113001</v>
      </c>
      <c r="F685" s="750" t="s">
        <v>589</v>
      </c>
      <c r="G685" s="749" t="s">
        <v>590</v>
      </c>
      <c r="H685" s="749">
        <v>12026</v>
      </c>
      <c r="I685" s="749">
        <v>12026</v>
      </c>
      <c r="J685" s="749" t="s">
        <v>885</v>
      </c>
      <c r="K685" s="749" t="s">
        <v>886</v>
      </c>
      <c r="L685" s="752">
        <v>20.22</v>
      </c>
      <c r="M685" s="752">
        <v>1</v>
      </c>
      <c r="N685" s="753">
        <v>20.22</v>
      </c>
    </row>
    <row r="686" spans="1:14" ht="14.4" customHeight="1" x14ac:dyDescent="0.3">
      <c r="A686" s="747" t="s">
        <v>565</v>
      </c>
      <c r="B686" s="748" t="s">
        <v>566</v>
      </c>
      <c r="C686" s="749" t="s">
        <v>586</v>
      </c>
      <c r="D686" s="750" t="s">
        <v>587</v>
      </c>
      <c r="E686" s="751">
        <v>50113001</v>
      </c>
      <c r="F686" s="750" t="s">
        <v>589</v>
      </c>
      <c r="G686" s="749" t="s">
        <v>590</v>
      </c>
      <c r="H686" s="749">
        <v>31915</v>
      </c>
      <c r="I686" s="749">
        <v>31915</v>
      </c>
      <c r="J686" s="749" t="s">
        <v>889</v>
      </c>
      <c r="K686" s="749" t="s">
        <v>890</v>
      </c>
      <c r="L686" s="752">
        <v>173.69</v>
      </c>
      <c r="M686" s="752">
        <v>1</v>
      </c>
      <c r="N686" s="753">
        <v>173.69</v>
      </c>
    </row>
    <row r="687" spans="1:14" ht="14.4" customHeight="1" x14ac:dyDescent="0.3">
      <c r="A687" s="747" t="s">
        <v>565</v>
      </c>
      <c r="B687" s="748" t="s">
        <v>566</v>
      </c>
      <c r="C687" s="749" t="s">
        <v>586</v>
      </c>
      <c r="D687" s="750" t="s">
        <v>587</v>
      </c>
      <c r="E687" s="751">
        <v>50113001</v>
      </c>
      <c r="F687" s="750" t="s">
        <v>589</v>
      </c>
      <c r="G687" s="749" t="s">
        <v>590</v>
      </c>
      <c r="H687" s="749">
        <v>47244</v>
      </c>
      <c r="I687" s="749">
        <v>47244</v>
      </c>
      <c r="J687" s="749" t="s">
        <v>891</v>
      </c>
      <c r="K687" s="749" t="s">
        <v>890</v>
      </c>
      <c r="L687" s="752">
        <v>143.00000000000003</v>
      </c>
      <c r="M687" s="752">
        <v>3</v>
      </c>
      <c r="N687" s="753">
        <v>429.00000000000011</v>
      </c>
    </row>
    <row r="688" spans="1:14" ht="14.4" customHeight="1" x14ac:dyDescent="0.3">
      <c r="A688" s="747" t="s">
        <v>565</v>
      </c>
      <c r="B688" s="748" t="s">
        <v>566</v>
      </c>
      <c r="C688" s="749" t="s">
        <v>586</v>
      </c>
      <c r="D688" s="750" t="s">
        <v>587</v>
      </c>
      <c r="E688" s="751">
        <v>50113001</v>
      </c>
      <c r="F688" s="750" t="s">
        <v>589</v>
      </c>
      <c r="G688" s="749" t="s">
        <v>590</v>
      </c>
      <c r="H688" s="749">
        <v>47249</v>
      </c>
      <c r="I688" s="749">
        <v>47249</v>
      </c>
      <c r="J688" s="749" t="s">
        <v>891</v>
      </c>
      <c r="K688" s="749" t="s">
        <v>1570</v>
      </c>
      <c r="L688" s="752">
        <v>126.5</v>
      </c>
      <c r="M688" s="752">
        <v>2</v>
      </c>
      <c r="N688" s="753">
        <v>253</v>
      </c>
    </row>
    <row r="689" spans="1:14" ht="14.4" customHeight="1" x14ac:dyDescent="0.3">
      <c r="A689" s="747" t="s">
        <v>565</v>
      </c>
      <c r="B689" s="748" t="s">
        <v>566</v>
      </c>
      <c r="C689" s="749" t="s">
        <v>586</v>
      </c>
      <c r="D689" s="750" t="s">
        <v>587</v>
      </c>
      <c r="E689" s="751">
        <v>50113001</v>
      </c>
      <c r="F689" s="750" t="s">
        <v>589</v>
      </c>
      <c r="G689" s="749" t="s">
        <v>590</v>
      </c>
      <c r="H689" s="749">
        <v>848335</v>
      </c>
      <c r="I689" s="749">
        <v>155782</v>
      </c>
      <c r="J689" s="749" t="s">
        <v>892</v>
      </c>
      <c r="K689" s="749" t="s">
        <v>893</v>
      </c>
      <c r="L689" s="752">
        <v>53.53</v>
      </c>
      <c r="M689" s="752">
        <v>1</v>
      </c>
      <c r="N689" s="753">
        <v>53.53</v>
      </c>
    </row>
    <row r="690" spans="1:14" ht="14.4" customHeight="1" x14ac:dyDescent="0.3">
      <c r="A690" s="747" t="s">
        <v>565</v>
      </c>
      <c r="B690" s="748" t="s">
        <v>566</v>
      </c>
      <c r="C690" s="749" t="s">
        <v>586</v>
      </c>
      <c r="D690" s="750" t="s">
        <v>587</v>
      </c>
      <c r="E690" s="751">
        <v>50113001</v>
      </c>
      <c r="F690" s="750" t="s">
        <v>589</v>
      </c>
      <c r="G690" s="749" t="s">
        <v>590</v>
      </c>
      <c r="H690" s="749">
        <v>194234</v>
      </c>
      <c r="I690" s="749">
        <v>94234</v>
      </c>
      <c r="J690" s="749" t="s">
        <v>1571</v>
      </c>
      <c r="K690" s="749" t="s">
        <v>1572</v>
      </c>
      <c r="L690" s="752">
        <v>96.030000000000058</v>
      </c>
      <c r="M690" s="752">
        <v>2</v>
      </c>
      <c r="N690" s="753">
        <v>192.06000000000012</v>
      </c>
    </row>
    <row r="691" spans="1:14" ht="14.4" customHeight="1" x14ac:dyDescent="0.3">
      <c r="A691" s="747" t="s">
        <v>565</v>
      </c>
      <c r="B691" s="748" t="s">
        <v>566</v>
      </c>
      <c r="C691" s="749" t="s">
        <v>586</v>
      </c>
      <c r="D691" s="750" t="s">
        <v>587</v>
      </c>
      <c r="E691" s="751">
        <v>50113001</v>
      </c>
      <c r="F691" s="750" t="s">
        <v>589</v>
      </c>
      <c r="G691" s="749" t="s">
        <v>590</v>
      </c>
      <c r="H691" s="749">
        <v>223137</v>
      </c>
      <c r="I691" s="749">
        <v>223137</v>
      </c>
      <c r="J691" s="749" t="s">
        <v>898</v>
      </c>
      <c r="K691" s="749" t="s">
        <v>899</v>
      </c>
      <c r="L691" s="752">
        <v>120.04000000000002</v>
      </c>
      <c r="M691" s="752">
        <v>6</v>
      </c>
      <c r="N691" s="753">
        <v>720.24000000000012</v>
      </c>
    </row>
    <row r="692" spans="1:14" ht="14.4" customHeight="1" x14ac:dyDescent="0.3">
      <c r="A692" s="747" t="s">
        <v>565</v>
      </c>
      <c r="B692" s="748" t="s">
        <v>566</v>
      </c>
      <c r="C692" s="749" t="s">
        <v>586</v>
      </c>
      <c r="D692" s="750" t="s">
        <v>587</v>
      </c>
      <c r="E692" s="751">
        <v>50113001</v>
      </c>
      <c r="F692" s="750" t="s">
        <v>589</v>
      </c>
      <c r="G692" s="749" t="s">
        <v>590</v>
      </c>
      <c r="H692" s="749">
        <v>102538</v>
      </c>
      <c r="I692" s="749">
        <v>2538</v>
      </c>
      <c r="J692" s="749" t="s">
        <v>901</v>
      </c>
      <c r="K692" s="749" t="s">
        <v>1573</v>
      </c>
      <c r="L692" s="752">
        <v>55.500000000000028</v>
      </c>
      <c r="M692" s="752">
        <v>3</v>
      </c>
      <c r="N692" s="753">
        <v>166.50000000000009</v>
      </c>
    </row>
    <row r="693" spans="1:14" ht="14.4" customHeight="1" x14ac:dyDescent="0.3">
      <c r="A693" s="747" t="s">
        <v>565</v>
      </c>
      <c r="B693" s="748" t="s">
        <v>566</v>
      </c>
      <c r="C693" s="749" t="s">
        <v>586</v>
      </c>
      <c r="D693" s="750" t="s">
        <v>587</v>
      </c>
      <c r="E693" s="751">
        <v>50113001</v>
      </c>
      <c r="F693" s="750" t="s">
        <v>589</v>
      </c>
      <c r="G693" s="749" t="s">
        <v>590</v>
      </c>
      <c r="H693" s="749">
        <v>102537</v>
      </c>
      <c r="I693" s="749">
        <v>2537</v>
      </c>
      <c r="J693" s="749" t="s">
        <v>901</v>
      </c>
      <c r="K693" s="749" t="s">
        <v>903</v>
      </c>
      <c r="L693" s="752">
        <v>38.35</v>
      </c>
      <c r="M693" s="752">
        <v>7</v>
      </c>
      <c r="N693" s="753">
        <v>268.45</v>
      </c>
    </row>
    <row r="694" spans="1:14" ht="14.4" customHeight="1" x14ac:dyDescent="0.3">
      <c r="A694" s="747" t="s">
        <v>565</v>
      </c>
      <c r="B694" s="748" t="s">
        <v>566</v>
      </c>
      <c r="C694" s="749" t="s">
        <v>586</v>
      </c>
      <c r="D694" s="750" t="s">
        <v>587</v>
      </c>
      <c r="E694" s="751">
        <v>50113001</v>
      </c>
      <c r="F694" s="750" t="s">
        <v>589</v>
      </c>
      <c r="G694" s="749" t="s">
        <v>590</v>
      </c>
      <c r="H694" s="749">
        <v>125366</v>
      </c>
      <c r="I694" s="749">
        <v>25366</v>
      </c>
      <c r="J694" s="749" t="s">
        <v>904</v>
      </c>
      <c r="K694" s="749" t="s">
        <v>905</v>
      </c>
      <c r="L694" s="752">
        <v>72.331999999999994</v>
      </c>
      <c r="M694" s="752">
        <v>10</v>
      </c>
      <c r="N694" s="753">
        <v>723.31999999999994</v>
      </c>
    </row>
    <row r="695" spans="1:14" ht="14.4" customHeight="1" x14ac:dyDescent="0.3">
      <c r="A695" s="747" t="s">
        <v>565</v>
      </c>
      <c r="B695" s="748" t="s">
        <v>566</v>
      </c>
      <c r="C695" s="749" t="s">
        <v>586</v>
      </c>
      <c r="D695" s="750" t="s">
        <v>587</v>
      </c>
      <c r="E695" s="751">
        <v>50113001</v>
      </c>
      <c r="F695" s="750" t="s">
        <v>589</v>
      </c>
      <c r="G695" s="749" t="s">
        <v>595</v>
      </c>
      <c r="H695" s="749">
        <v>180050</v>
      </c>
      <c r="I695" s="749">
        <v>180050</v>
      </c>
      <c r="J695" s="749" t="s">
        <v>1574</v>
      </c>
      <c r="K695" s="749" t="s">
        <v>906</v>
      </c>
      <c r="L695" s="752">
        <v>67.930000000000007</v>
      </c>
      <c r="M695" s="752">
        <v>2</v>
      </c>
      <c r="N695" s="753">
        <v>135.86000000000001</v>
      </c>
    </row>
    <row r="696" spans="1:14" ht="14.4" customHeight="1" x14ac:dyDescent="0.3">
      <c r="A696" s="747" t="s">
        <v>565</v>
      </c>
      <c r="B696" s="748" t="s">
        <v>566</v>
      </c>
      <c r="C696" s="749" t="s">
        <v>586</v>
      </c>
      <c r="D696" s="750" t="s">
        <v>587</v>
      </c>
      <c r="E696" s="751">
        <v>50113001</v>
      </c>
      <c r="F696" s="750" t="s">
        <v>589</v>
      </c>
      <c r="G696" s="749" t="s">
        <v>590</v>
      </c>
      <c r="H696" s="749">
        <v>191186</v>
      </c>
      <c r="I696" s="749">
        <v>191186</v>
      </c>
      <c r="J696" s="749" t="s">
        <v>1575</v>
      </c>
      <c r="K696" s="749" t="s">
        <v>1576</v>
      </c>
      <c r="L696" s="752">
        <v>113.48</v>
      </c>
      <c r="M696" s="752">
        <v>4</v>
      </c>
      <c r="N696" s="753">
        <v>453.92</v>
      </c>
    </row>
    <row r="697" spans="1:14" ht="14.4" customHeight="1" x14ac:dyDescent="0.3">
      <c r="A697" s="747" t="s">
        <v>565</v>
      </c>
      <c r="B697" s="748" t="s">
        <v>566</v>
      </c>
      <c r="C697" s="749" t="s">
        <v>586</v>
      </c>
      <c r="D697" s="750" t="s">
        <v>587</v>
      </c>
      <c r="E697" s="751">
        <v>50113001</v>
      </c>
      <c r="F697" s="750" t="s">
        <v>589</v>
      </c>
      <c r="G697" s="749" t="s">
        <v>590</v>
      </c>
      <c r="H697" s="749">
        <v>155936</v>
      </c>
      <c r="I697" s="749">
        <v>155936</v>
      </c>
      <c r="J697" s="749" t="s">
        <v>1577</v>
      </c>
      <c r="K697" s="749" t="s">
        <v>1578</v>
      </c>
      <c r="L697" s="752">
        <v>246.98499999999996</v>
      </c>
      <c r="M697" s="752">
        <v>2</v>
      </c>
      <c r="N697" s="753">
        <v>493.96999999999991</v>
      </c>
    </row>
    <row r="698" spans="1:14" ht="14.4" customHeight="1" x14ac:dyDescent="0.3">
      <c r="A698" s="747" t="s">
        <v>565</v>
      </c>
      <c r="B698" s="748" t="s">
        <v>566</v>
      </c>
      <c r="C698" s="749" t="s">
        <v>586</v>
      </c>
      <c r="D698" s="750" t="s">
        <v>587</v>
      </c>
      <c r="E698" s="751">
        <v>50113001</v>
      </c>
      <c r="F698" s="750" t="s">
        <v>589</v>
      </c>
      <c r="G698" s="749" t="s">
        <v>590</v>
      </c>
      <c r="H698" s="749">
        <v>159746</v>
      </c>
      <c r="I698" s="749">
        <v>0</v>
      </c>
      <c r="J698" s="749" t="s">
        <v>909</v>
      </c>
      <c r="K698" s="749" t="s">
        <v>910</v>
      </c>
      <c r="L698" s="752">
        <v>26.213043478260865</v>
      </c>
      <c r="M698" s="752">
        <v>23</v>
      </c>
      <c r="N698" s="753">
        <v>602.89999999999986</v>
      </c>
    </row>
    <row r="699" spans="1:14" ht="14.4" customHeight="1" x14ac:dyDescent="0.3">
      <c r="A699" s="747" t="s">
        <v>565</v>
      </c>
      <c r="B699" s="748" t="s">
        <v>566</v>
      </c>
      <c r="C699" s="749" t="s">
        <v>586</v>
      </c>
      <c r="D699" s="750" t="s">
        <v>587</v>
      </c>
      <c r="E699" s="751">
        <v>50113001</v>
      </c>
      <c r="F699" s="750" t="s">
        <v>589</v>
      </c>
      <c r="G699" s="749" t="s">
        <v>595</v>
      </c>
      <c r="H699" s="749">
        <v>100308</v>
      </c>
      <c r="I699" s="749">
        <v>100308</v>
      </c>
      <c r="J699" s="749" t="s">
        <v>911</v>
      </c>
      <c r="K699" s="749" t="s">
        <v>913</v>
      </c>
      <c r="L699" s="752">
        <v>40.061428571428571</v>
      </c>
      <c r="M699" s="752">
        <v>14</v>
      </c>
      <c r="N699" s="753">
        <v>560.86</v>
      </c>
    </row>
    <row r="700" spans="1:14" ht="14.4" customHeight="1" x14ac:dyDescent="0.3">
      <c r="A700" s="747" t="s">
        <v>565</v>
      </c>
      <c r="B700" s="748" t="s">
        <v>566</v>
      </c>
      <c r="C700" s="749" t="s">
        <v>586</v>
      </c>
      <c r="D700" s="750" t="s">
        <v>587</v>
      </c>
      <c r="E700" s="751">
        <v>50113001</v>
      </c>
      <c r="F700" s="750" t="s">
        <v>589</v>
      </c>
      <c r="G700" s="749" t="s">
        <v>590</v>
      </c>
      <c r="H700" s="749">
        <v>214355</v>
      </c>
      <c r="I700" s="749">
        <v>214355</v>
      </c>
      <c r="J700" s="749" t="s">
        <v>914</v>
      </c>
      <c r="K700" s="749" t="s">
        <v>915</v>
      </c>
      <c r="L700" s="752">
        <v>215.18000000000006</v>
      </c>
      <c r="M700" s="752">
        <v>1</v>
      </c>
      <c r="N700" s="753">
        <v>215.18000000000006</v>
      </c>
    </row>
    <row r="701" spans="1:14" ht="14.4" customHeight="1" x14ac:dyDescent="0.3">
      <c r="A701" s="747" t="s">
        <v>565</v>
      </c>
      <c r="B701" s="748" t="s">
        <v>566</v>
      </c>
      <c r="C701" s="749" t="s">
        <v>586</v>
      </c>
      <c r="D701" s="750" t="s">
        <v>587</v>
      </c>
      <c r="E701" s="751">
        <v>50113001</v>
      </c>
      <c r="F701" s="750" t="s">
        <v>589</v>
      </c>
      <c r="G701" s="749" t="s">
        <v>567</v>
      </c>
      <c r="H701" s="749">
        <v>219875</v>
      </c>
      <c r="I701" s="749">
        <v>219875</v>
      </c>
      <c r="J701" s="749" t="s">
        <v>916</v>
      </c>
      <c r="K701" s="749" t="s">
        <v>917</v>
      </c>
      <c r="L701" s="752">
        <v>435.14000000000004</v>
      </c>
      <c r="M701" s="752">
        <v>3</v>
      </c>
      <c r="N701" s="753">
        <v>1305.42</v>
      </c>
    </row>
    <row r="702" spans="1:14" ht="14.4" customHeight="1" x14ac:dyDescent="0.3">
      <c r="A702" s="747" t="s">
        <v>565</v>
      </c>
      <c r="B702" s="748" t="s">
        <v>566</v>
      </c>
      <c r="C702" s="749" t="s">
        <v>586</v>
      </c>
      <c r="D702" s="750" t="s">
        <v>587</v>
      </c>
      <c r="E702" s="751">
        <v>50113001</v>
      </c>
      <c r="F702" s="750" t="s">
        <v>589</v>
      </c>
      <c r="G702" s="749" t="s">
        <v>590</v>
      </c>
      <c r="H702" s="749">
        <v>846745</v>
      </c>
      <c r="I702" s="749">
        <v>0</v>
      </c>
      <c r="J702" s="749" t="s">
        <v>1579</v>
      </c>
      <c r="K702" s="749" t="s">
        <v>567</v>
      </c>
      <c r="L702" s="752">
        <v>170.14999369795279</v>
      </c>
      <c r="M702" s="752">
        <v>3</v>
      </c>
      <c r="N702" s="753">
        <v>510.44998109385836</v>
      </c>
    </row>
    <row r="703" spans="1:14" ht="14.4" customHeight="1" x14ac:dyDescent="0.3">
      <c r="A703" s="747" t="s">
        <v>565</v>
      </c>
      <c r="B703" s="748" t="s">
        <v>566</v>
      </c>
      <c r="C703" s="749" t="s">
        <v>586</v>
      </c>
      <c r="D703" s="750" t="s">
        <v>587</v>
      </c>
      <c r="E703" s="751">
        <v>50113001</v>
      </c>
      <c r="F703" s="750" t="s">
        <v>589</v>
      </c>
      <c r="G703" s="749" t="s">
        <v>590</v>
      </c>
      <c r="H703" s="749">
        <v>223200</v>
      </c>
      <c r="I703" s="749">
        <v>223200</v>
      </c>
      <c r="J703" s="749" t="s">
        <v>1580</v>
      </c>
      <c r="K703" s="749" t="s">
        <v>1581</v>
      </c>
      <c r="L703" s="752">
        <v>148.13714285714286</v>
      </c>
      <c r="M703" s="752">
        <v>7</v>
      </c>
      <c r="N703" s="753">
        <v>1036.96</v>
      </c>
    </row>
    <row r="704" spans="1:14" ht="14.4" customHeight="1" x14ac:dyDescent="0.3">
      <c r="A704" s="747" t="s">
        <v>565</v>
      </c>
      <c r="B704" s="748" t="s">
        <v>566</v>
      </c>
      <c r="C704" s="749" t="s">
        <v>586</v>
      </c>
      <c r="D704" s="750" t="s">
        <v>587</v>
      </c>
      <c r="E704" s="751">
        <v>50113001</v>
      </c>
      <c r="F704" s="750" t="s">
        <v>589</v>
      </c>
      <c r="G704" s="749" t="s">
        <v>590</v>
      </c>
      <c r="H704" s="749">
        <v>847630</v>
      </c>
      <c r="I704" s="749">
        <v>0</v>
      </c>
      <c r="J704" s="749" t="s">
        <v>1582</v>
      </c>
      <c r="K704" s="749" t="s">
        <v>567</v>
      </c>
      <c r="L704" s="752">
        <v>227.70000000000002</v>
      </c>
      <c r="M704" s="752">
        <v>1</v>
      </c>
      <c r="N704" s="753">
        <v>227.70000000000002</v>
      </c>
    </row>
    <row r="705" spans="1:14" ht="14.4" customHeight="1" x14ac:dyDescent="0.3">
      <c r="A705" s="747" t="s">
        <v>565</v>
      </c>
      <c r="B705" s="748" t="s">
        <v>566</v>
      </c>
      <c r="C705" s="749" t="s">
        <v>586</v>
      </c>
      <c r="D705" s="750" t="s">
        <v>587</v>
      </c>
      <c r="E705" s="751">
        <v>50113001</v>
      </c>
      <c r="F705" s="750" t="s">
        <v>589</v>
      </c>
      <c r="G705" s="749" t="s">
        <v>590</v>
      </c>
      <c r="H705" s="749">
        <v>842703</v>
      </c>
      <c r="I705" s="749">
        <v>0</v>
      </c>
      <c r="J705" s="749" t="s">
        <v>1583</v>
      </c>
      <c r="K705" s="749" t="s">
        <v>567</v>
      </c>
      <c r="L705" s="752">
        <v>59.86</v>
      </c>
      <c r="M705" s="752">
        <v>1</v>
      </c>
      <c r="N705" s="753">
        <v>59.86</v>
      </c>
    </row>
    <row r="706" spans="1:14" ht="14.4" customHeight="1" x14ac:dyDescent="0.3">
      <c r="A706" s="747" t="s">
        <v>565</v>
      </c>
      <c r="B706" s="748" t="s">
        <v>566</v>
      </c>
      <c r="C706" s="749" t="s">
        <v>586</v>
      </c>
      <c r="D706" s="750" t="s">
        <v>587</v>
      </c>
      <c r="E706" s="751">
        <v>50113001</v>
      </c>
      <c r="F706" s="750" t="s">
        <v>589</v>
      </c>
      <c r="G706" s="749" t="s">
        <v>590</v>
      </c>
      <c r="H706" s="749">
        <v>51366</v>
      </c>
      <c r="I706" s="749">
        <v>51366</v>
      </c>
      <c r="J706" s="749" t="s">
        <v>922</v>
      </c>
      <c r="K706" s="749" t="s">
        <v>925</v>
      </c>
      <c r="L706" s="752">
        <v>171.59999999999997</v>
      </c>
      <c r="M706" s="752">
        <v>47.999999999999972</v>
      </c>
      <c r="N706" s="753">
        <v>8236.7999999999938</v>
      </c>
    </row>
    <row r="707" spans="1:14" ht="14.4" customHeight="1" x14ac:dyDescent="0.3">
      <c r="A707" s="747" t="s">
        <v>565</v>
      </c>
      <c r="B707" s="748" t="s">
        <v>566</v>
      </c>
      <c r="C707" s="749" t="s">
        <v>586</v>
      </c>
      <c r="D707" s="750" t="s">
        <v>587</v>
      </c>
      <c r="E707" s="751">
        <v>50113001</v>
      </c>
      <c r="F707" s="750" t="s">
        <v>589</v>
      </c>
      <c r="G707" s="749" t="s">
        <v>590</v>
      </c>
      <c r="H707" s="749">
        <v>51384</v>
      </c>
      <c r="I707" s="749">
        <v>51384</v>
      </c>
      <c r="J707" s="749" t="s">
        <v>922</v>
      </c>
      <c r="K707" s="749" t="s">
        <v>923</v>
      </c>
      <c r="L707" s="752">
        <v>192.5</v>
      </c>
      <c r="M707" s="752">
        <v>1</v>
      </c>
      <c r="N707" s="753">
        <v>192.5</v>
      </c>
    </row>
    <row r="708" spans="1:14" ht="14.4" customHeight="1" x14ac:dyDescent="0.3">
      <c r="A708" s="747" t="s">
        <v>565</v>
      </c>
      <c r="B708" s="748" t="s">
        <v>566</v>
      </c>
      <c r="C708" s="749" t="s">
        <v>586</v>
      </c>
      <c r="D708" s="750" t="s">
        <v>587</v>
      </c>
      <c r="E708" s="751">
        <v>50113001</v>
      </c>
      <c r="F708" s="750" t="s">
        <v>589</v>
      </c>
      <c r="G708" s="749" t="s">
        <v>590</v>
      </c>
      <c r="H708" s="749">
        <v>51383</v>
      </c>
      <c r="I708" s="749">
        <v>51383</v>
      </c>
      <c r="J708" s="749" t="s">
        <v>922</v>
      </c>
      <c r="K708" s="749" t="s">
        <v>926</v>
      </c>
      <c r="L708" s="752">
        <v>93.5</v>
      </c>
      <c r="M708" s="752">
        <v>7</v>
      </c>
      <c r="N708" s="753">
        <v>654.5</v>
      </c>
    </row>
    <row r="709" spans="1:14" ht="14.4" customHeight="1" x14ac:dyDescent="0.3">
      <c r="A709" s="747" t="s">
        <v>565</v>
      </c>
      <c r="B709" s="748" t="s">
        <v>566</v>
      </c>
      <c r="C709" s="749" t="s">
        <v>586</v>
      </c>
      <c r="D709" s="750" t="s">
        <v>587</v>
      </c>
      <c r="E709" s="751">
        <v>50113001</v>
      </c>
      <c r="F709" s="750" t="s">
        <v>589</v>
      </c>
      <c r="G709" s="749" t="s">
        <v>590</v>
      </c>
      <c r="H709" s="749">
        <v>51367</v>
      </c>
      <c r="I709" s="749">
        <v>51367</v>
      </c>
      <c r="J709" s="749" t="s">
        <v>922</v>
      </c>
      <c r="K709" s="749" t="s">
        <v>924</v>
      </c>
      <c r="L709" s="752">
        <v>92.95</v>
      </c>
      <c r="M709" s="752">
        <v>11</v>
      </c>
      <c r="N709" s="753">
        <v>1022.45</v>
      </c>
    </row>
    <row r="710" spans="1:14" ht="14.4" customHeight="1" x14ac:dyDescent="0.3">
      <c r="A710" s="747" t="s">
        <v>565</v>
      </c>
      <c r="B710" s="748" t="s">
        <v>566</v>
      </c>
      <c r="C710" s="749" t="s">
        <v>586</v>
      </c>
      <c r="D710" s="750" t="s">
        <v>587</v>
      </c>
      <c r="E710" s="751">
        <v>50113001</v>
      </c>
      <c r="F710" s="750" t="s">
        <v>589</v>
      </c>
      <c r="G710" s="749" t="s">
        <v>590</v>
      </c>
      <c r="H710" s="749">
        <v>207899</v>
      </c>
      <c r="I710" s="749">
        <v>207899</v>
      </c>
      <c r="J710" s="749" t="s">
        <v>927</v>
      </c>
      <c r="K710" s="749" t="s">
        <v>928</v>
      </c>
      <c r="L710" s="752">
        <v>64.355000000000004</v>
      </c>
      <c r="M710" s="752">
        <v>4</v>
      </c>
      <c r="N710" s="753">
        <v>257.42</v>
      </c>
    </row>
    <row r="711" spans="1:14" ht="14.4" customHeight="1" x14ac:dyDescent="0.3">
      <c r="A711" s="747" t="s">
        <v>565</v>
      </c>
      <c r="B711" s="748" t="s">
        <v>566</v>
      </c>
      <c r="C711" s="749" t="s">
        <v>586</v>
      </c>
      <c r="D711" s="750" t="s">
        <v>587</v>
      </c>
      <c r="E711" s="751">
        <v>50113001</v>
      </c>
      <c r="F711" s="750" t="s">
        <v>589</v>
      </c>
      <c r="G711" s="749" t="s">
        <v>590</v>
      </c>
      <c r="H711" s="749">
        <v>850638</v>
      </c>
      <c r="I711" s="749">
        <v>500886</v>
      </c>
      <c r="J711" s="749" t="s">
        <v>930</v>
      </c>
      <c r="K711" s="749" t="s">
        <v>931</v>
      </c>
      <c r="L711" s="752">
        <v>49.319999999999993</v>
      </c>
      <c r="M711" s="752">
        <v>1</v>
      </c>
      <c r="N711" s="753">
        <v>49.319999999999993</v>
      </c>
    </row>
    <row r="712" spans="1:14" ht="14.4" customHeight="1" x14ac:dyDescent="0.3">
      <c r="A712" s="747" t="s">
        <v>565</v>
      </c>
      <c r="B712" s="748" t="s">
        <v>566</v>
      </c>
      <c r="C712" s="749" t="s">
        <v>586</v>
      </c>
      <c r="D712" s="750" t="s">
        <v>587</v>
      </c>
      <c r="E712" s="751">
        <v>50113001</v>
      </c>
      <c r="F712" s="750" t="s">
        <v>589</v>
      </c>
      <c r="G712" s="749" t="s">
        <v>590</v>
      </c>
      <c r="H712" s="749">
        <v>225166</v>
      </c>
      <c r="I712" s="749">
        <v>225166</v>
      </c>
      <c r="J712" s="749" t="s">
        <v>932</v>
      </c>
      <c r="K712" s="749" t="s">
        <v>933</v>
      </c>
      <c r="L712" s="752">
        <v>58.370000000000012</v>
      </c>
      <c r="M712" s="752">
        <v>6</v>
      </c>
      <c r="N712" s="753">
        <v>350.22000000000008</v>
      </c>
    </row>
    <row r="713" spans="1:14" ht="14.4" customHeight="1" x14ac:dyDescent="0.3">
      <c r="A713" s="747" t="s">
        <v>565</v>
      </c>
      <c r="B713" s="748" t="s">
        <v>566</v>
      </c>
      <c r="C713" s="749" t="s">
        <v>586</v>
      </c>
      <c r="D713" s="750" t="s">
        <v>587</v>
      </c>
      <c r="E713" s="751">
        <v>50113001</v>
      </c>
      <c r="F713" s="750" t="s">
        <v>589</v>
      </c>
      <c r="G713" s="749" t="s">
        <v>590</v>
      </c>
      <c r="H713" s="749">
        <v>224964</v>
      </c>
      <c r="I713" s="749">
        <v>224964</v>
      </c>
      <c r="J713" s="749" t="s">
        <v>934</v>
      </c>
      <c r="K713" s="749" t="s">
        <v>935</v>
      </c>
      <c r="L713" s="752">
        <v>107.87000000000002</v>
      </c>
      <c r="M713" s="752">
        <v>11</v>
      </c>
      <c r="N713" s="753">
        <v>1186.5700000000002</v>
      </c>
    </row>
    <row r="714" spans="1:14" ht="14.4" customHeight="1" x14ac:dyDescent="0.3">
      <c r="A714" s="747" t="s">
        <v>565</v>
      </c>
      <c r="B714" s="748" t="s">
        <v>566</v>
      </c>
      <c r="C714" s="749" t="s">
        <v>586</v>
      </c>
      <c r="D714" s="750" t="s">
        <v>587</v>
      </c>
      <c r="E714" s="751">
        <v>50113001</v>
      </c>
      <c r="F714" s="750" t="s">
        <v>589</v>
      </c>
      <c r="G714" s="749" t="s">
        <v>590</v>
      </c>
      <c r="H714" s="749">
        <v>213080</v>
      </c>
      <c r="I714" s="749">
        <v>213080</v>
      </c>
      <c r="J714" s="749" t="s">
        <v>1584</v>
      </c>
      <c r="K714" s="749" t="s">
        <v>1585</v>
      </c>
      <c r="L714" s="752">
        <v>129.41666666666669</v>
      </c>
      <c r="M714" s="752">
        <v>3</v>
      </c>
      <c r="N714" s="753">
        <v>388.25000000000006</v>
      </c>
    </row>
    <row r="715" spans="1:14" ht="14.4" customHeight="1" x14ac:dyDescent="0.3">
      <c r="A715" s="747" t="s">
        <v>565</v>
      </c>
      <c r="B715" s="748" t="s">
        <v>566</v>
      </c>
      <c r="C715" s="749" t="s">
        <v>586</v>
      </c>
      <c r="D715" s="750" t="s">
        <v>587</v>
      </c>
      <c r="E715" s="751">
        <v>50113001</v>
      </c>
      <c r="F715" s="750" t="s">
        <v>589</v>
      </c>
      <c r="G715" s="749" t="s">
        <v>590</v>
      </c>
      <c r="H715" s="749">
        <v>124414</v>
      </c>
      <c r="I715" s="749">
        <v>124414</v>
      </c>
      <c r="J715" s="749" t="s">
        <v>1586</v>
      </c>
      <c r="K715" s="749" t="s">
        <v>1587</v>
      </c>
      <c r="L715" s="752">
        <v>47.27</v>
      </c>
      <c r="M715" s="752">
        <v>1</v>
      </c>
      <c r="N715" s="753">
        <v>47.27</v>
      </c>
    </row>
    <row r="716" spans="1:14" ht="14.4" customHeight="1" x14ac:dyDescent="0.3">
      <c r="A716" s="747" t="s">
        <v>565</v>
      </c>
      <c r="B716" s="748" t="s">
        <v>566</v>
      </c>
      <c r="C716" s="749" t="s">
        <v>586</v>
      </c>
      <c r="D716" s="750" t="s">
        <v>587</v>
      </c>
      <c r="E716" s="751">
        <v>50113001</v>
      </c>
      <c r="F716" s="750" t="s">
        <v>589</v>
      </c>
      <c r="G716" s="749" t="s">
        <v>590</v>
      </c>
      <c r="H716" s="749">
        <v>193723</v>
      </c>
      <c r="I716" s="749">
        <v>93723</v>
      </c>
      <c r="J716" s="749" t="s">
        <v>1588</v>
      </c>
      <c r="K716" s="749" t="s">
        <v>1589</v>
      </c>
      <c r="L716" s="752">
        <v>40.629999999999995</v>
      </c>
      <c r="M716" s="752">
        <v>1</v>
      </c>
      <c r="N716" s="753">
        <v>40.629999999999995</v>
      </c>
    </row>
    <row r="717" spans="1:14" ht="14.4" customHeight="1" x14ac:dyDescent="0.3">
      <c r="A717" s="747" t="s">
        <v>565</v>
      </c>
      <c r="B717" s="748" t="s">
        <v>566</v>
      </c>
      <c r="C717" s="749" t="s">
        <v>586</v>
      </c>
      <c r="D717" s="750" t="s">
        <v>587</v>
      </c>
      <c r="E717" s="751">
        <v>50113001</v>
      </c>
      <c r="F717" s="750" t="s">
        <v>589</v>
      </c>
      <c r="G717" s="749" t="s">
        <v>590</v>
      </c>
      <c r="H717" s="749">
        <v>152266</v>
      </c>
      <c r="I717" s="749">
        <v>52266</v>
      </c>
      <c r="J717" s="749" t="s">
        <v>938</v>
      </c>
      <c r="K717" s="749" t="s">
        <v>939</v>
      </c>
      <c r="L717" s="752">
        <v>41.419999999999995</v>
      </c>
      <c r="M717" s="752">
        <v>3</v>
      </c>
      <c r="N717" s="753">
        <v>124.25999999999999</v>
      </c>
    </row>
    <row r="718" spans="1:14" ht="14.4" customHeight="1" x14ac:dyDescent="0.3">
      <c r="A718" s="747" t="s">
        <v>565</v>
      </c>
      <c r="B718" s="748" t="s">
        <v>566</v>
      </c>
      <c r="C718" s="749" t="s">
        <v>586</v>
      </c>
      <c r="D718" s="750" t="s">
        <v>587</v>
      </c>
      <c r="E718" s="751">
        <v>50113001</v>
      </c>
      <c r="F718" s="750" t="s">
        <v>589</v>
      </c>
      <c r="G718" s="749" t="s">
        <v>590</v>
      </c>
      <c r="H718" s="749">
        <v>202878</v>
      </c>
      <c r="I718" s="749">
        <v>202878</v>
      </c>
      <c r="J718" s="749" t="s">
        <v>938</v>
      </c>
      <c r="K718" s="749" t="s">
        <v>939</v>
      </c>
      <c r="L718" s="752">
        <v>42.274999999999991</v>
      </c>
      <c r="M718" s="752">
        <v>2</v>
      </c>
      <c r="N718" s="753">
        <v>84.549999999999983</v>
      </c>
    </row>
    <row r="719" spans="1:14" ht="14.4" customHeight="1" x14ac:dyDescent="0.3">
      <c r="A719" s="747" t="s">
        <v>565</v>
      </c>
      <c r="B719" s="748" t="s">
        <v>566</v>
      </c>
      <c r="C719" s="749" t="s">
        <v>586</v>
      </c>
      <c r="D719" s="750" t="s">
        <v>587</v>
      </c>
      <c r="E719" s="751">
        <v>50113001</v>
      </c>
      <c r="F719" s="750" t="s">
        <v>589</v>
      </c>
      <c r="G719" s="749" t="s">
        <v>590</v>
      </c>
      <c r="H719" s="749">
        <v>844864</v>
      </c>
      <c r="I719" s="749">
        <v>85346</v>
      </c>
      <c r="J719" s="749" t="s">
        <v>940</v>
      </c>
      <c r="K719" s="749" t="s">
        <v>941</v>
      </c>
      <c r="L719" s="752">
        <v>304.68</v>
      </c>
      <c r="M719" s="752">
        <v>2</v>
      </c>
      <c r="N719" s="753">
        <v>609.36</v>
      </c>
    </row>
    <row r="720" spans="1:14" ht="14.4" customHeight="1" x14ac:dyDescent="0.3">
      <c r="A720" s="747" t="s">
        <v>565</v>
      </c>
      <c r="B720" s="748" t="s">
        <v>566</v>
      </c>
      <c r="C720" s="749" t="s">
        <v>586</v>
      </c>
      <c r="D720" s="750" t="s">
        <v>587</v>
      </c>
      <c r="E720" s="751">
        <v>50113001</v>
      </c>
      <c r="F720" s="750" t="s">
        <v>589</v>
      </c>
      <c r="G720" s="749" t="s">
        <v>595</v>
      </c>
      <c r="H720" s="749">
        <v>215965</v>
      </c>
      <c r="I720" s="749">
        <v>215965</v>
      </c>
      <c r="J720" s="749" t="s">
        <v>1590</v>
      </c>
      <c r="K720" s="749" t="s">
        <v>1591</v>
      </c>
      <c r="L720" s="752">
        <v>646.93000000000006</v>
      </c>
      <c r="M720" s="752">
        <v>1</v>
      </c>
      <c r="N720" s="753">
        <v>646.93000000000006</v>
      </c>
    </row>
    <row r="721" spans="1:14" ht="14.4" customHeight="1" x14ac:dyDescent="0.3">
      <c r="A721" s="747" t="s">
        <v>565</v>
      </c>
      <c r="B721" s="748" t="s">
        <v>566</v>
      </c>
      <c r="C721" s="749" t="s">
        <v>586</v>
      </c>
      <c r="D721" s="750" t="s">
        <v>587</v>
      </c>
      <c r="E721" s="751">
        <v>50113001</v>
      </c>
      <c r="F721" s="750" t="s">
        <v>589</v>
      </c>
      <c r="G721" s="749" t="s">
        <v>595</v>
      </c>
      <c r="H721" s="749">
        <v>215964</v>
      </c>
      <c r="I721" s="749">
        <v>215964</v>
      </c>
      <c r="J721" s="749" t="s">
        <v>1592</v>
      </c>
      <c r="K721" s="749" t="s">
        <v>1593</v>
      </c>
      <c r="L721" s="752">
        <v>201.17000000000004</v>
      </c>
      <c r="M721" s="752">
        <v>1</v>
      </c>
      <c r="N721" s="753">
        <v>201.17000000000004</v>
      </c>
    </row>
    <row r="722" spans="1:14" ht="14.4" customHeight="1" x14ac:dyDescent="0.3">
      <c r="A722" s="747" t="s">
        <v>565</v>
      </c>
      <c r="B722" s="748" t="s">
        <v>566</v>
      </c>
      <c r="C722" s="749" t="s">
        <v>586</v>
      </c>
      <c r="D722" s="750" t="s">
        <v>587</v>
      </c>
      <c r="E722" s="751">
        <v>50113001</v>
      </c>
      <c r="F722" s="750" t="s">
        <v>589</v>
      </c>
      <c r="G722" s="749" t="s">
        <v>590</v>
      </c>
      <c r="H722" s="749">
        <v>117189</v>
      </c>
      <c r="I722" s="749">
        <v>17189</v>
      </c>
      <c r="J722" s="749" t="s">
        <v>950</v>
      </c>
      <c r="K722" s="749" t="s">
        <v>951</v>
      </c>
      <c r="L722" s="752">
        <v>55.510000000000012</v>
      </c>
      <c r="M722" s="752">
        <v>3</v>
      </c>
      <c r="N722" s="753">
        <v>166.53000000000003</v>
      </c>
    </row>
    <row r="723" spans="1:14" ht="14.4" customHeight="1" x14ac:dyDescent="0.3">
      <c r="A723" s="747" t="s">
        <v>565</v>
      </c>
      <c r="B723" s="748" t="s">
        <v>566</v>
      </c>
      <c r="C723" s="749" t="s">
        <v>586</v>
      </c>
      <c r="D723" s="750" t="s">
        <v>587</v>
      </c>
      <c r="E723" s="751">
        <v>50113001</v>
      </c>
      <c r="F723" s="750" t="s">
        <v>589</v>
      </c>
      <c r="G723" s="749" t="s">
        <v>590</v>
      </c>
      <c r="H723" s="749">
        <v>845697</v>
      </c>
      <c r="I723" s="749">
        <v>200935</v>
      </c>
      <c r="J723" s="749" t="s">
        <v>954</v>
      </c>
      <c r="K723" s="749" t="s">
        <v>955</v>
      </c>
      <c r="L723" s="752">
        <v>44.850000000000016</v>
      </c>
      <c r="M723" s="752">
        <v>4</v>
      </c>
      <c r="N723" s="753">
        <v>179.40000000000006</v>
      </c>
    </row>
    <row r="724" spans="1:14" ht="14.4" customHeight="1" x14ac:dyDescent="0.3">
      <c r="A724" s="747" t="s">
        <v>565</v>
      </c>
      <c r="B724" s="748" t="s">
        <v>566</v>
      </c>
      <c r="C724" s="749" t="s">
        <v>586</v>
      </c>
      <c r="D724" s="750" t="s">
        <v>587</v>
      </c>
      <c r="E724" s="751">
        <v>50113001</v>
      </c>
      <c r="F724" s="750" t="s">
        <v>589</v>
      </c>
      <c r="G724" s="749" t="s">
        <v>595</v>
      </c>
      <c r="H724" s="749">
        <v>169623</v>
      </c>
      <c r="I724" s="749">
        <v>169623</v>
      </c>
      <c r="J724" s="749" t="s">
        <v>958</v>
      </c>
      <c r="K724" s="749" t="s">
        <v>632</v>
      </c>
      <c r="L724" s="752">
        <v>32.97</v>
      </c>
      <c r="M724" s="752">
        <v>3</v>
      </c>
      <c r="N724" s="753">
        <v>98.91</v>
      </c>
    </row>
    <row r="725" spans="1:14" ht="14.4" customHeight="1" x14ac:dyDescent="0.3">
      <c r="A725" s="747" t="s">
        <v>565</v>
      </c>
      <c r="B725" s="748" t="s">
        <v>566</v>
      </c>
      <c r="C725" s="749" t="s">
        <v>586</v>
      </c>
      <c r="D725" s="750" t="s">
        <v>587</v>
      </c>
      <c r="E725" s="751">
        <v>50113001</v>
      </c>
      <c r="F725" s="750" t="s">
        <v>589</v>
      </c>
      <c r="G725" s="749" t="s">
        <v>590</v>
      </c>
      <c r="H725" s="749">
        <v>116468</v>
      </c>
      <c r="I725" s="749">
        <v>16468</v>
      </c>
      <c r="J725" s="749" t="s">
        <v>959</v>
      </c>
      <c r="K725" s="749" t="s">
        <v>960</v>
      </c>
      <c r="L725" s="752">
        <v>110.1</v>
      </c>
      <c r="M725" s="752">
        <v>2</v>
      </c>
      <c r="N725" s="753">
        <v>220.2</v>
      </c>
    </row>
    <row r="726" spans="1:14" ht="14.4" customHeight="1" x14ac:dyDescent="0.3">
      <c r="A726" s="747" t="s">
        <v>565</v>
      </c>
      <c r="B726" s="748" t="s">
        <v>566</v>
      </c>
      <c r="C726" s="749" t="s">
        <v>586</v>
      </c>
      <c r="D726" s="750" t="s">
        <v>587</v>
      </c>
      <c r="E726" s="751">
        <v>50113001</v>
      </c>
      <c r="F726" s="750" t="s">
        <v>589</v>
      </c>
      <c r="G726" s="749" t="s">
        <v>595</v>
      </c>
      <c r="H726" s="749">
        <v>166759</v>
      </c>
      <c r="I726" s="749">
        <v>166759</v>
      </c>
      <c r="J726" s="749" t="s">
        <v>963</v>
      </c>
      <c r="K726" s="749" t="s">
        <v>964</v>
      </c>
      <c r="L726" s="752">
        <v>123.31000000000006</v>
      </c>
      <c r="M726" s="752">
        <v>2</v>
      </c>
      <c r="N726" s="753">
        <v>246.62000000000012</v>
      </c>
    </row>
    <row r="727" spans="1:14" ht="14.4" customHeight="1" x14ac:dyDescent="0.3">
      <c r="A727" s="747" t="s">
        <v>565</v>
      </c>
      <c r="B727" s="748" t="s">
        <v>566</v>
      </c>
      <c r="C727" s="749" t="s">
        <v>586</v>
      </c>
      <c r="D727" s="750" t="s">
        <v>587</v>
      </c>
      <c r="E727" s="751">
        <v>50113001</v>
      </c>
      <c r="F727" s="750" t="s">
        <v>589</v>
      </c>
      <c r="G727" s="749" t="s">
        <v>595</v>
      </c>
      <c r="H727" s="749">
        <v>166760</v>
      </c>
      <c r="I727" s="749">
        <v>166760</v>
      </c>
      <c r="J727" s="749" t="s">
        <v>963</v>
      </c>
      <c r="K727" s="749" t="s">
        <v>1594</v>
      </c>
      <c r="L727" s="752">
        <v>312.47000000000008</v>
      </c>
      <c r="M727" s="752">
        <v>5</v>
      </c>
      <c r="N727" s="753">
        <v>1562.3500000000004</v>
      </c>
    </row>
    <row r="728" spans="1:14" ht="14.4" customHeight="1" x14ac:dyDescent="0.3">
      <c r="A728" s="747" t="s">
        <v>565</v>
      </c>
      <c r="B728" s="748" t="s">
        <v>566</v>
      </c>
      <c r="C728" s="749" t="s">
        <v>586</v>
      </c>
      <c r="D728" s="750" t="s">
        <v>587</v>
      </c>
      <c r="E728" s="751">
        <v>50113001</v>
      </c>
      <c r="F728" s="750" t="s">
        <v>589</v>
      </c>
      <c r="G728" s="749" t="s">
        <v>590</v>
      </c>
      <c r="H728" s="749">
        <v>930432</v>
      </c>
      <c r="I728" s="749">
        <v>0</v>
      </c>
      <c r="J728" s="749" t="s">
        <v>965</v>
      </c>
      <c r="K728" s="749" t="s">
        <v>567</v>
      </c>
      <c r="L728" s="752">
        <v>84.683798200730678</v>
      </c>
      <c r="M728" s="752">
        <v>10</v>
      </c>
      <c r="N728" s="753">
        <v>846.83798200730678</v>
      </c>
    </row>
    <row r="729" spans="1:14" ht="14.4" customHeight="1" x14ac:dyDescent="0.3">
      <c r="A729" s="747" t="s">
        <v>565</v>
      </c>
      <c r="B729" s="748" t="s">
        <v>566</v>
      </c>
      <c r="C729" s="749" t="s">
        <v>586</v>
      </c>
      <c r="D729" s="750" t="s">
        <v>587</v>
      </c>
      <c r="E729" s="751">
        <v>50113001</v>
      </c>
      <c r="F729" s="750" t="s">
        <v>589</v>
      </c>
      <c r="G729" s="749" t="s">
        <v>590</v>
      </c>
      <c r="H729" s="749">
        <v>930247</v>
      </c>
      <c r="I729" s="749">
        <v>0</v>
      </c>
      <c r="J729" s="749" t="s">
        <v>966</v>
      </c>
      <c r="K729" s="749" t="s">
        <v>567</v>
      </c>
      <c r="L729" s="752">
        <v>234.79268469173888</v>
      </c>
      <c r="M729" s="752">
        <v>8</v>
      </c>
      <c r="N729" s="753">
        <v>1878.3414775339111</v>
      </c>
    </row>
    <row r="730" spans="1:14" ht="14.4" customHeight="1" x14ac:dyDescent="0.3">
      <c r="A730" s="747" t="s">
        <v>565</v>
      </c>
      <c r="B730" s="748" t="s">
        <v>566</v>
      </c>
      <c r="C730" s="749" t="s">
        <v>586</v>
      </c>
      <c r="D730" s="750" t="s">
        <v>587</v>
      </c>
      <c r="E730" s="751">
        <v>50113001</v>
      </c>
      <c r="F730" s="750" t="s">
        <v>589</v>
      </c>
      <c r="G730" s="749" t="s">
        <v>590</v>
      </c>
      <c r="H730" s="749">
        <v>900881</v>
      </c>
      <c r="I730" s="749">
        <v>0</v>
      </c>
      <c r="J730" s="749" t="s">
        <v>968</v>
      </c>
      <c r="K730" s="749" t="s">
        <v>567</v>
      </c>
      <c r="L730" s="752">
        <v>149.34177726525536</v>
      </c>
      <c r="M730" s="752">
        <v>4</v>
      </c>
      <c r="N730" s="753">
        <v>597.36710906102144</v>
      </c>
    </row>
    <row r="731" spans="1:14" ht="14.4" customHeight="1" x14ac:dyDescent="0.3">
      <c r="A731" s="747" t="s">
        <v>565</v>
      </c>
      <c r="B731" s="748" t="s">
        <v>566</v>
      </c>
      <c r="C731" s="749" t="s">
        <v>586</v>
      </c>
      <c r="D731" s="750" t="s">
        <v>587</v>
      </c>
      <c r="E731" s="751">
        <v>50113001</v>
      </c>
      <c r="F731" s="750" t="s">
        <v>589</v>
      </c>
      <c r="G731" s="749" t="s">
        <v>590</v>
      </c>
      <c r="H731" s="749">
        <v>394073</v>
      </c>
      <c r="I731" s="749">
        <v>1000</v>
      </c>
      <c r="J731" s="749" t="s">
        <v>1595</v>
      </c>
      <c r="K731" s="749" t="s">
        <v>970</v>
      </c>
      <c r="L731" s="752">
        <v>231.02319536108391</v>
      </c>
      <c r="M731" s="752">
        <v>1</v>
      </c>
      <c r="N731" s="753">
        <v>231.02319536108391</v>
      </c>
    </row>
    <row r="732" spans="1:14" ht="14.4" customHeight="1" x14ac:dyDescent="0.3">
      <c r="A732" s="747" t="s">
        <v>565</v>
      </c>
      <c r="B732" s="748" t="s">
        <v>566</v>
      </c>
      <c r="C732" s="749" t="s">
        <v>586</v>
      </c>
      <c r="D732" s="750" t="s">
        <v>587</v>
      </c>
      <c r="E732" s="751">
        <v>50113001</v>
      </c>
      <c r="F732" s="750" t="s">
        <v>589</v>
      </c>
      <c r="G732" s="749" t="s">
        <v>590</v>
      </c>
      <c r="H732" s="749">
        <v>501725</v>
      </c>
      <c r="I732" s="749">
        <v>1000</v>
      </c>
      <c r="J732" s="749" t="s">
        <v>969</v>
      </c>
      <c r="K732" s="749" t="s">
        <v>971</v>
      </c>
      <c r="L732" s="752">
        <v>506.28612434339664</v>
      </c>
      <c r="M732" s="752">
        <v>2</v>
      </c>
      <c r="N732" s="753">
        <v>1012.5722486867933</v>
      </c>
    </row>
    <row r="733" spans="1:14" ht="14.4" customHeight="1" x14ac:dyDescent="0.3">
      <c r="A733" s="747" t="s">
        <v>565</v>
      </c>
      <c r="B733" s="748" t="s">
        <v>566</v>
      </c>
      <c r="C733" s="749" t="s">
        <v>586</v>
      </c>
      <c r="D733" s="750" t="s">
        <v>587</v>
      </c>
      <c r="E733" s="751">
        <v>50113001</v>
      </c>
      <c r="F733" s="750" t="s">
        <v>589</v>
      </c>
      <c r="G733" s="749" t="s">
        <v>590</v>
      </c>
      <c r="H733" s="749">
        <v>930258</v>
      </c>
      <c r="I733" s="749">
        <v>0</v>
      </c>
      <c r="J733" s="749" t="s">
        <v>973</v>
      </c>
      <c r="K733" s="749" t="s">
        <v>567</v>
      </c>
      <c r="L733" s="752">
        <v>350.99456053859922</v>
      </c>
      <c r="M733" s="752">
        <v>11</v>
      </c>
      <c r="N733" s="753">
        <v>3860.9401659245914</v>
      </c>
    </row>
    <row r="734" spans="1:14" ht="14.4" customHeight="1" x14ac:dyDescent="0.3">
      <c r="A734" s="747" t="s">
        <v>565</v>
      </c>
      <c r="B734" s="748" t="s">
        <v>566</v>
      </c>
      <c r="C734" s="749" t="s">
        <v>586</v>
      </c>
      <c r="D734" s="750" t="s">
        <v>587</v>
      </c>
      <c r="E734" s="751">
        <v>50113001</v>
      </c>
      <c r="F734" s="750" t="s">
        <v>589</v>
      </c>
      <c r="G734" s="749" t="s">
        <v>590</v>
      </c>
      <c r="H734" s="749">
        <v>395019</v>
      </c>
      <c r="I734" s="749">
        <v>0</v>
      </c>
      <c r="J734" s="749" t="s">
        <v>1596</v>
      </c>
      <c r="K734" s="749" t="s">
        <v>1597</v>
      </c>
      <c r="L734" s="752">
        <v>121.99758853797802</v>
      </c>
      <c r="M734" s="752">
        <v>14</v>
      </c>
      <c r="N734" s="753">
        <v>1707.9662395316923</v>
      </c>
    </row>
    <row r="735" spans="1:14" ht="14.4" customHeight="1" x14ac:dyDescent="0.3">
      <c r="A735" s="747" t="s">
        <v>565</v>
      </c>
      <c r="B735" s="748" t="s">
        <v>566</v>
      </c>
      <c r="C735" s="749" t="s">
        <v>586</v>
      </c>
      <c r="D735" s="750" t="s">
        <v>587</v>
      </c>
      <c r="E735" s="751">
        <v>50113001</v>
      </c>
      <c r="F735" s="750" t="s">
        <v>589</v>
      </c>
      <c r="G735" s="749" t="s">
        <v>590</v>
      </c>
      <c r="H735" s="749">
        <v>930127</v>
      </c>
      <c r="I735" s="749">
        <v>0</v>
      </c>
      <c r="J735" s="749" t="s">
        <v>974</v>
      </c>
      <c r="K735" s="749" t="s">
        <v>567</v>
      </c>
      <c r="L735" s="752">
        <v>188.23585463568395</v>
      </c>
      <c r="M735" s="752">
        <v>2</v>
      </c>
      <c r="N735" s="753">
        <v>376.4717092713679</v>
      </c>
    </row>
    <row r="736" spans="1:14" ht="14.4" customHeight="1" x14ac:dyDescent="0.3">
      <c r="A736" s="747" t="s">
        <v>565</v>
      </c>
      <c r="B736" s="748" t="s">
        <v>566</v>
      </c>
      <c r="C736" s="749" t="s">
        <v>586</v>
      </c>
      <c r="D736" s="750" t="s">
        <v>587</v>
      </c>
      <c r="E736" s="751">
        <v>50113001</v>
      </c>
      <c r="F736" s="750" t="s">
        <v>589</v>
      </c>
      <c r="G736" s="749" t="s">
        <v>590</v>
      </c>
      <c r="H736" s="749">
        <v>394072</v>
      </c>
      <c r="I736" s="749">
        <v>1000</v>
      </c>
      <c r="J736" s="749" t="s">
        <v>975</v>
      </c>
      <c r="K736" s="749" t="s">
        <v>567</v>
      </c>
      <c r="L736" s="752">
        <v>297.07784850368773</v>
      </c>
      <c r="M736" s="752">
        <v>2</v>
      </c>
      <c r="N736" s="753">
        <v>594.15569700737547</v>
      </c>
    </row>
    <row r="737" spans="1:14" ht="14.4" customHeight="1" x14ac:dyDescent="0.3">
      <c r="A737" s="747" t="s">
        <v>565</v>
      </c>
      <c r="B737" s="748" t="s">
        <v>566</v>
      </c>
      <c r="C737" s="749" t="s">
        <v>586</v>
      </c>
      <c r="D737" s="750" t="s">
        <v>587</v>
      </c>
      <c r="E737" s="751">
        <v>50113001</v>
      </c>
      <c r="F737" s="750" t="s">
        <v>589</v>
      </c>
      <c r="G737" s="749" t="s">
        <v>590</v>
      </c>
      <c r="H737" s="749">
        <v>900496</v>
      </c>
      <c r="I737" s="749">
        <v>0</v>
      </c>
      <c r="J737" s="749" t="s">
        <v>1598</v>
      </c>
      <c r="K737" s="749" t="s">
        <v>567</v>
      </c>
      <c r="L737" s="752">
        <v>53.685803458689769</v>
      </c>
      <c r="M737" s="752">
        <v>1</v>
      </c>
      <c r="N737" s="753">
        <v>53.685803458689769</v>
      </c>
    </row>
    <row r="738" spans="1:14" ht="14.4" customHeight="1" x14ac:dyDescent="0.3">
      <c r="A738" s="747" t="s">
        <v>565</v>
      </c>
      <c r="B738" s="748" t="s">
        <v>566</v>
      </c>
      <c r="C738" s="749" t="s">
        <v>586</v>
      </c>
      <c r="D738" s="750" t="s">
        <v>587</v>
      </c>
      <c r="E738" s="751">
        <v>50113001</v>
      </c>
      <c r="F738" s="750" t="s">
        <v>589</v>
      </c>
      <c r="G738" s="749" t="s">
        <v>590</v>
      </c>
      <c r="H738" s="749">
        <v>930248</v>
      </c>
      <c r="I738" s="749">
        <v>0</v>
      </c>
      <c r="J738" s="749" t="s">
        <v>1599</v>
      </c>
      <c r="K738" s="749" t="s">
        <v>567</v>
      </c>
      <c r="L738" s="752">
        <v>444.48650469358012</v>
      </c>
      <c r="M738" s="752">
        <v>12</v>
      </c>
      <c r="N738" s="753">
        <v>5333.8380563229612</v>
      </c>
    </row>
    <row r="739" spans="1:14" ht="14.4" customHeight="1" x14ac:dyDescent="0.3">
      <c r="A739" s="747" t="s">
        <v>565</v>
      </c>
      <c r="B739" s="748" t="s">
        <v>566</v>
      </c>
      <c r="C739" s="749" t="s">
        <v>586</v>
      </c>
      <c r="D739" s="750" t="s">
        <v>587</v>
      </c>
      <c r="E739" s="751">
        <v>50113001</v>
      </c>
      <c r="F739" s="750" t="s">
        <v>589</v>
      </c>
      <c r="G739" s="749" t="s">
        <v>590</v>
      </c>
      <c r="H739" s="749">
        <v>394217</v>
      </c>
      <c r="I739" s="749">
        <v>0</v>
      </c>
      <c r="J739" s="749" t="s">
        <v>1600</v>
      </c>
      <c r="K739" s="749" t="s">
        <v>567</v>
      </c>
      <c r="L739" s="752">
        <v>219.72960896345091</v>
      </c>
      <c r="M739" s="752">
        <v>1</v>
      </c>
      <c r="N739" s="753">
        <v>219.72960896345091</v>
      </c>
    </row>
    <row r="740" spans="1:14" ht="14.4" customHeight="1" x14ac:dyDescent="0.3">
      <c r="A740" s="747" t="s">
        <v>565</v>
      </c>
      <c r="B740" s="748" t="s">
        <v>566</v>
      </c>
      <c r="C740" s="749" t="s">
        <v>586</v>
      </c>
      <c r="D740" s="750" t="s">
        <v>587</v>
      </c>
      <c r="E740" s="751">
        <v>50113001</v>
      </c>
      <c r="F740" s="750" t="s">
        <v>589</v>
      </c>
      <c r="G740" s="749" t="s">
        <v>590</v>
      </c>
      <c r="H740" s="749">
        <v>920356</v>
      </c>
      <c r="I740" s="749">
        <v>0</v>
      </c>
      <c r="J740" s="749" t="s">
        <v>980</v>
      </c>
      <c r="K740" s="749" t="s">
        <v>567</v>
      </c>
      <c r="L740" s="752">
        <v>100.56117975382368</v>
      </c>
      <c r="M740" s="752">
        <v>7</v>
      </c>
      <c r="N740" s="753">
        <v>703.92825827676575</v>
      </c>
    </row>
    <row r="741" spans="1:14" ht="14.4" customHeight="1" x14ac:dyDescent="0.3">
      <c r="A741" s="747" t="s">
        <v>565</v>
      </c>
      <c r="B741" s="748" t="s">
        <v>566</v>
      </c>
      <c r="C741" s="749" t="s">
        <v>586</v>
      </c>
      <c r="D741" s="750" t="s">
        <v>587</v>
      </c>
      <c r="E741" s="751">
        <v>50113001</v>
      </c>
      <c r="F741" s="750" t="s">
        <v>589</v>
      </c>
      <c r="G741" s="749" t="s">
        <v>590</v>
      </c>
      <c r="H741" s="749">
        <v>920359</v>
      </c>
      <c r="I741" s="749">
        <v>0</v>
      </c>
      <c r="J741" s="749" t="s">
        <v>1601</v>
      </c>
      <c r="K741" s="749" t="s">
        <v>567</v>
      </c>
      <c r="L741" s="752">
        <v>184.04520455115062</v>
      </c>
      <c r="M741" s="752">
        <v>1</v>
      </c>
      <c r="N741" s="753">
        <v>184.04520455115062</v>
      </c>
    </row>
    <row r="742" spans="1:14" ht="14.4" customHeight="1" x14ac:dyDescent="0.3">
      <c r="A742" s="747" t="s">
        <v>565</v>
      </c>
      <c r="B742" s="748" t="s">
        <v>566</v>
      </c>
      <c r="C742" s="749" t="s">
        <v>586</v>
      </c>
      <c r="D742" s="750" t="s">
        <v>587</v>
      </c>
      <c r="E742" s="751">
        <v>50113001</v>
      </c>
      <c r="F742" s="750" t="s">
        <v>589</v>
      </c>
      <c r="G742" s="749" t="s">
        <v>590</v>
      </c>
      <c r="H742" s="749">
        <v>921545</v>
      </c>
      <c r="I742" s="749">
        <v>0</v>
      </c>
      <c r="J742" s="749" t="s">
        <v>1602</v>
      </c>
      <c r="K742" s="749" t="s">
        <v>567</v>
      </c>
      <c r="L742" s="752">
        <v>73.645752816344711</v>
      </c>
      <c r="M742" s="752">
        <v>1</v>
      </c>
      <c r="N742" s="753">
        <v>73.645752816344711</v>
      </c>
    </row>
    <row r="743" spans="1:14" ht="14.4" customHeight="1" x14ac:dyDescent="0.3">
      <c r="A743" s="747" t="s">
        <v>565</v>
      </c>
      <c r="B743" s="748" t="s">
        <v>566</v>
      </c>
      <c r="C743" s="749" t="s">
        <v>586</v>
      </c>
      <c r="D743" s="750" t="s">
        <v>587</v>
      </c>
      <c r="E743" s="751">
        <v>50113001</v>
      </c>
      <c r="F743" s="750" t="s">
        <v>589</v>
      </c>
      <c r="G743" s="749" t="s">
        <v>590</v>
      </c>
      <c r="H743" s="749">
        <v>921394</v>
      </c>
      <c r="I743" s="749">
        <v>0</v>
      </c>
      <c r="J743" s="749" t="s">
        <v>982</v>
      </c>
      <c r="K743" s="749" t="s">
        <v>567</v>
      </c>
      <c r="L743" s="752">
        <v>497.47788891974551</v>
      </c>
      <c r="M743" s="752">
        <v>3</v>
      </c>
      <c r="N743" s="753">
        <v>1492.4336667592365</v>
      </c>
    </row>
    <row r="744" spans="1:14" ht="14.4" customHeight="1" x14ac:dyDescent="0.3">
      <c r="A744" s="747" t="s">
        <v>565</v>
      </c>
      <c r="B744" s="748" t="s">
        <v>566</v>
      </c>
      <c r="C744" s="749" t="s">
        <v>586</v>
      </c>
      <c r="D744" s="750" t="s">
        <v>587</v>
      </c>
      <c r="E744" s="751">
        <v>50113001</v>
      </c>
      <c r="F744" s="750" t="s">
        <v>589</v>
      </c>
      <c r="G744" s="749" t="s">
        <v>590</v>
      </c>
      <c r="H744" s="749">
        <v>900071</v>
      </c>
      <c r="I744" s="749">
        <v>0</v>
      </c>
      <c r="J744" s="749" t="s">
        <v>983</v>
      </c>
      <c r="K744" s="749" t="s">
        <v>567</v>
      </c>
      <c r="L744" s="752">
        <v>159.47616031715762</v>
      </c>
      <c r="M744" s="752">
        <v>3</v>
      </c>
      <c r="N744" s="753">
        <v>478.42848095147286</v>
      </c>
    </row>
    <row r="745" spans="1:14" ht="14.4" customHeight="1" x14ac:dyDescent="0.3">
      <c r="A745" s="747" t="s">
        <v>565</v>
      </c>
      <c r="B745" s="748" t="s">
        <v>566</v>
      </c>
      <c r="C745" s="749" t="s">
        <v>586</v>
      </c>
      <c r="D745" s="750" t="s">
        <v>587</v>
      </c>
      <c r="E745" s="751">
        <v>50113001</v>
      </c>
      <c r="F745" s="750" t="s">
        <v>589</v>
      </c>
      <c r="G745" s="749" t="s">
        <v>590</v>
      </c>
      <c r="H745" s="749">
        <v>502026</v>
      </c>
      <c r="I745" s="749">
        <v>0</v>
      </c>
      <c r="J745" s="749" t="s">
        <v>1603</v>
      </c>
      <c r="K745" s="749" t="s">
        <v>567</v>
      </c>
      <c r="L745" s="752">
        <v>186.34342566043375</v>
      </c>
      <c r="M745" s="752">
        <v>1</v>
      </c>
      <c r="N745" s="753">
        <v>186.34342566043375</v>
      </c>
    </row>
    <row r="746" spans="1:14" ht="14.4" customHeight="1" x14ac:dyDescent="0.3">
      <c r="A746" s="747" t="s">
        <v>565</v>
      </c>
      <c r="B746" s="748" t="s">
        <v>566</v>
      </c>
      <c r="C746" s="749" t="s">
        <v>586</v>
      </c>
      <c r="D746" s="750" t="s">
        <v>587</v>
      </c>
      <c r="E746" s="751">
        <v>50113001</v>
      </c>
      <c r="F746" s="750" t="s">
        <v>589</v>
      </c>
      <c r="G746" s="749" t="s">
        <v>590</v>
      </c>
      <c r="H746" s="749">
        <v>500281</v>
      </c>
      <c r="I746" s="749">
        <v>0</v>
      </c>
      <c r="J746" s="749" t="s">
        <v>1604</v>
      </c>
      <c r="K746" s="749" t="s">
        <v>567</v>
      </c>
      <c r="L746" s="752">
        <v>279.73340202184028</v>
      </c>
      <c r="M746" s="752">
        <v>1</v>
      </c>
      <c r="N746" s="753">
        <v>279.73340202184028</v>
      </c>
    </row>
    <row r="747" spans="1:14" ht="14.4" customHeight="1" x14ac:dyDescent="0.3">
      <c r="A747" s="747" t="s">
        <v>565</v>
      </c>
      <c r="B747" s="748" t="s">
        <v>566</v>
      </c>
      <c r="C747" s="749" t="s">
        <v>586</v>
      </c>
      <c r="D747" s="750" t="s">
        <v>587</v>
      </c>
      <c r="E747" s="751">
        <v>50113001</v>
      </c>
      <c r="F747" s="750" t="s">
        <v>589</v>
      </c>
      <c r="G747" s="749" t="s">
        <v>590</v>
      </c>
      <c r="H747" s="749">
        <v>930256</v>
      </c>
      <c r="I747" s="749">
        <v>0</v>
      </c>
      <c r="J747" s="749" t="s">
        <v>1605</v>
      </c>
      <c r="K747" s="749" t="s">
        <v>567</v>
      </c>
      <c r="L747" s="752">
        <v>338.31358248262637</v>
      </c>
      <c r="M747" s="752">
        <v>13</v>
      </c>
      <c r="N747" s="753">
        <v>4398.0765722741426</v>
      </c>
    </row>
    <row r="748" spans="1:14" ht="14.4" customHeight="1" x14ac:dyDescent="0.3">
      <c r="A748" s="747" t="s">
        <v>565</v>
      </c>
      <c r="B748" s="748" t="s">
        <v>566</v>
      </c>
      <c r="C748" s="749" t="s">
        <v>586</v>
      </c>
      <c r="D748" s="750" t="s">
        <v>587</v>
      </c>
      <c r="E748" s="751">
        <v>50113001</v>
      </c>
      <c r="F748" s="750" t="s">
        <v>589</v>
      </c>
      <c r="G748" s="749" t="s">
        <v>590</v>
      </c>
      <c r="H748" s="749">
        <v>921184</v>
      </c>
      <c r="I748" s="749">
        <v>0</v>
      </c>
      <c r="J748" s="749" t="s">
        <v>989</v>
      </c>
      <c r="K748" s="749" t="s">
        <v>567</v>
      </c>
      <c r="L748" s="752">
        <v>236.36308925876824</v>
      </c>
      <c r="M748" s="752">
        <v>6</v>
      </c>
      <c r="N748" s="753">
        <v>1418.1785355526094</v>
      </c>
    </row>
    <row r="749" spans="1:14" ht="14.4" customHeight="1" x14ac:dyDescent="0.3">
      <c r="A749" s="747" t="s">
        <v>565</v>
      </c>
      <c r="B749" s="748" t="s">
        <v>566</v>
      </c>
      <c r="C749" s="749" t="s">
        <v>586</v>
      </c>
      <c r="D749" s="750" t="s">
        <v>587</v>
      </c>
      <c r="E749" s="751">
        <v>50113001</v>
      </c>
      <c r="F749" s="750" t="s">
        <v>589</v>
      </c>
      <c r="G749" s="749" t="s">
        <v>590</v>
      </c>
      <c r="H749" s="749">
        <v>119571</v>
      </c>
      <c r="I749" s="749">
        <v>19571</v>
      </c>
      <c r="J749" s="749" t="s">
        <v>995</v>
      </c>
      <c r="K749" s="749" t="s">
        <v>996</v>
      </c>
      <c r="L749" s="752">
        <v>225.82</v>
      </c>
      <c r="M749" s="752">
        <v>1</v>
      </c>
      <c r="N749" s="753">
        <v>225.82</v>
      </c>
    </row>
    <row r="750" spans="1:14" ht="14.4" customHeight="1" x14ac:dyDescent="0.3">
      <c r="A750" s="747" t="s">
        <v>565</v>
      </c>
      <c r="B750" s="748" t="s">
        <v>566</v>
      </c>
      <c r="C750" s="749" t="s">
        <v>586</v>
      </c>
      <c r="D750" s="750" t="s">
        <v>587</v>
      </c>
      <c r="E750" s="751">
        <v>50113001</v>
      </c>
      <c r="F750" s="750" t="s">
        <v>589</v>
      </c>
      <c r="G750" s="749" t="s">
        <v>595</v>
      </c>
      <c r="H750" s="749">
        <v>848722</v>
      </c>
      <c r="I750" s="749">
        <v>151057</v>
      </c>
      <c r="J750" s="749" t="s">
        <v>1606</v>
      </c>
      <c r="K750" s="749" t="s">
        <v>1607</v>
      </c>
      <c r="L750" s="752">
        <v>415.96999999999997</v>
      </c>
      <c r="M750" s="752">
        <v>6</v>
      </c>
      <c r="N750" s="753">
        <v>2495.8199999999997</v>
      </c>
    </row>
    <row r="751" spans="1:14" ht="14.4" customHeight="1" x14ac:dyDescent="0.3">
      <c r="A751" s="747" t="s">
        <v>565</v>
      </c>
      <c r="B751" s="748" t="s">
        <v>566</v>
      </c>
      <c r="C751" s="749" t="s">
        <v>586</v>
      </c>
      <c r="D751" s="750" t="s">
        <v>587</v>
      </c>
      <c r="E751" s="751">
        <v>50113001</v>
      </c>
      <c r="F751" s="750" t="s">
        <v>589</v>
      </c>
      <c r="G751" s="749" t="s">
        <v>595</v>
      </c>
      <c r="H751" s="749">
        <v>848895</v>
      </c>
      <c r="I751" s="749">
        <v>151056</v>
      </c>
      <c r="J751" s="749" t="s">
        <v>1606</v>
      </c>
      <c r="K751" s="749" t="s">
        <v>1608</v>
      </c>
      <c r="L751" s="752">
        <v>173.10000000000002</v>
      </c>
      <c r="M751" s="752">
        <v>6</v>
      </c>
      <c r="N751" s="753">
        <v>1038.6000000000001</v>
      </c>
    </row>
    <row r="752" spans="1:14" ht="14.4" customHeight="1" x14ac:dyDescent="0.3">
      <c r="A752" s="747" t="s">
        <v>565</v>
      </c>
      <c r="B752" s="748" t="s">
        <v>566</v>
      </c>
      <c r="C752" s="749" t="s">
        <v>586</v>
      </c>
      <c r="D752" s="750" t="s">
        <v>587</v>
      </c>
      <c r="E752" s="751">
        <v>50113001</v>
      </c>
      <c r="F752" s="750" t="s">
        <v>589</v>
      </c>
      <c r="G752" s="749" t="s">
        <v>595</v>
      </c>
      <c r="H752" s="749">
        <v>187427</v>
      </c>
      <c r="I752" s="749">
        <v>187427</v>
      </c>
      <c r="J752" s="749" t="s">
        <v>1004</v>
      </c>
      <c r="K752" s="749" t="s">
        <v>1005</v>
      </c>
      <c r="L752" s="752">
        <v>62.66999999999998</v>
      </c>
      <c r="M752" s="752">
        <v>3</v>
      </c>
      <c r="N752" s="753">
        <v>188.00999999999993</v>
      </c>
    </row>
    <row r="753" spans="1:14" ht="14.4" customHeight="1" x14ac:dyDescent="0.3">
      <c r="A753" s="747" t="s">
        <v>565</v>
      </c>
      <c r="B753" s="748" t="s">
        <v>566</v>
      </c>
      <c r="C753" s="749" t="s">
        <v>586</v>
      </c>
      <c r="D753" s="750" t="s">
        <v>587</v>
      </c>
      <c r="E753" s="751">
        <v>50113001</v>
      </c>
      <c r="F753" s="750" t="s">
        <v>589</v>
      </c>
      <c r="G753" s="749" t="s">
        <v>595</v>
      </c>
      <c r="H753" s="749">
        <v>169714</v>
      </c>
      <c r="I753" s="749">
        <v>169714</v>
      </c>
      <c r="J753" s="749" t="s">
        <v>1609</v>
      </c>
      <c r="K753" s="749" t="s">
        <v>1610</v>
      </c>
      <c r="L753" s="752">
        <v>112.27500000000001</v>
      </c>
      <c r="M753" s="752">
        <v>2</v>
      </c>
      <c r="N753" s="753">
        <v>224.55</v>
      </c>
    </row>
    <row r="754" spans="1:14" ht="14.4" customHeight="1" x14ac:dyDescent="0.3">
      <c r="A754" s="747" t="s">
        <v>565</v>
      </c>
      <c r="B754" s="748" t="s">
        <v>566</v>
      </c>
      <c r="C754" s="749" t="s">
        <v>586</v>
      </c>
      <c r="D754" s="750" t="s">
        <v>587</v>
      </c>
      <c r="E754" s="751">
        <v>50113001</v>
      </c>
      <c r="F754" s="750" t="s">
        <v>589</v>
      </c>
      <c r="G754" s="749" t="s">
        <v>595</v>
      </c>
      <c r="H754" s="749">
        <v>128148</v>
      </c>
      <c r="I754" s="749">
        <v>28148</v>
      </c>
      <c r="J754" s="749" t="s">
        <v>1611</v>
      </c>
      <c r="K754" s="749" t="s">
        <v>597</v>
      </c>
      <c r="L754" s="752">
        <v>1041.1200000000001</v>
      </c>
      <c r="M754" s="752">
        <v>1</v>
      </c>
      <c r="N754" s="753">
        <v>1041.1200000000001</v>
      </c>
    </row>
    <row r="755" spans="1:14" ht="14.4" customHeight="1" x14ac:dyDescent="0.3">
      <c r="A755" s="747" t="s">
        <v>565</v>
      </c>
      <c r="B755" s="748" t="s">
        <v>566</v>
      </c>
      <c r="C755" s="749" t="s">
        <v>586</v>
      </c>
      <c r="D755" s="750" t="s">
        <v>587</v>
      </c>
      <c r="E755" s="751">
        <v>50113001</v>
      </c>
      <c r="F755" s="750" t="s">
        <v>589</v>
      </c>
      <c r="G755" s="749" t="s">
        <v>590</v>
      </c>
      <c r="H755" s="749">
        <v>216679</v>
      </c>
      <c r="I755" s="749">
        <v>216679</v>
      </c>
      <c r="J755" s="749" t="s">
        <v>1007</v>
      </c>
      <c r="K755" s="749" t="s">
        <v>1008</v>
      </c>
      <c r="L755" s="752">
        <v>115.19</v>
      </c>
      <c r="M755" s="752">
        <v>1</v>
      </c>
      <c r="N755" s="753">
        <v>115.19</v>
      </c>
    </row>
    <row r="756" spans="1:14" ht="14.4" customHeight="1" x14ac:dyDescent="0.3">
      <c r="A756" s="747" t="s">
        <v>565</v>
      </c>
      <c r="B756" s="748" t="s">
        <v>566</v>
      </c>
      <c r="C756" s="749" t="s">
        <v>586</v>
      </c>
      <c r="D756" s="750" t="s">
        <v>587</v>
      </c>
      <c r="E756" s="751">
        <v>50113001</v>
      </c>
      <c r="F756" s="750" t="s">
        <v>589</v>
      </c>
      <c r="G756" s="749" t="s">
        <v>590</v>
      </c>
      <c r="H756" s="749">
        <v>188217</v>
      </c>
      <c r="I756" s="749">
        <v>88217</v>
      </c>
      <c r="J756" s="749" t="s">
        <v>1007</v>
      </c>
      <c r="K756" s="749" t="s">
        <v>1009</v>
      </c>
      <c r="L756" s="752">
        <v>128.39333333333335</v>
      </c>
      <c r="M756" s="752">
        <v>9</v>
      </c>
      <c r="N756" s="753">
        <v>1155.5400000000002</v>
      </c>
    </row>
    <row r="757" spans="1:14" ht="14.4" customHeight="1" x14ac:dyDescent="0.3">
      <c r="A757" s="747" t="s">
        <v>565</v>
      </c>
      <c r="B757" s="748" t="s">
        <v>566</v>
      </c>
      <c r="C757" s="749" t="s">
        <v>586</v>
      </c>
      <c r="D757" s="750" t="s">
        <v>587</v>
      </c>
      <c r="E757" s="751">
        <v>50113001</v>
      </c>
      <c r="F757" s="750" t="s">
        <v>589</v>
      </c>
      <c r="G757" s="749" t="s">
        <v>590</v>
      </c>
      <c r="H757" s="749">
        <v>188219</v>
      </c>
      <c r="I757" s="749">
        <v>88219</v>
      </c>
      <c r="J757" s="749" t="s">
        <v>1010</v>
      </c>
      <c r="K757" s="749" t="s">
        <v>1011</v>
      </c>
      <c r="L757" s="752">
        <v>141.45000000000002</v>
      </c>
      <c r="M757" s="752">
        <v>2</v>
      </c>
      <c r="N757" s="753">
        <v>282.90000000000003</v>
      </c>
    </row>
    <row r="758" spans="1:14" ht="14.4" customHeight="1" x14ac:dyDescent="0.3">
      <c r="A758" s="747" t="s">
        <v>565</v>
      </c>
      <c r="B758" s="748" t="s">
        <v>566</v>
      </c>
      <c r="C758" s="749" t="s">
        <v>586</v>
      </c>
      <c r="D758" s="750" t="s">
        <v>587</v>
      </c>
      <c r="E758" s="751">
        <v>50113001</v>
      </c>
      <c r="F758" s="750" t="s">
        <v>589</v>
      </c>
      <c r="G758" s="749" t="s">
        <v>590</v>
      </c>
      <c r="H758" s="749">
        <v>225971</v>
      </c>
      <c r="I758" s="749">
        <v>225971</v>
      </c>
      <c r="J758" s="749" t="s">
        <v>1612</v>
      </c>
      <c r="K758" s="749" t="s">
        <v>1613</v>
      </c>
      <c r="L758" s="752">
        <v>137.97999999999999</v>
      </c>
      <c r="M758" s="752">
        <v>1</v>
      </c>
      <c r="N758" s="753">
        <v>137.97999999999999</v>
      </c>
    </row>
    <row r="759" spans="1:14" ht="14.4" customHeight="1" x14ac:dyDescent="0.3">
      <c r="A759" s="747" t="s">
        <v>565</v>
      </c>
      <c r="B759" s="748" t="s">
        <v>566</v>
      </c>
      <c r="C759" s="749" t="s">
        <v>586</v>
      </c>
      <c r="D759" s="750" t="s">
        <v>587</v>
      </c>
      <c r="E759" s="751">
        <v>50113001</v>
      </c>
      <c r="F759" s="750" t="s">
        <v>589</v>
      </c>
      <c r="G759" s="749" t="s">
        <v>595</v>
      </c>
      <c r="H759" s="749">
        <v>207098</v>
      </c>
      <c r="I759" s="749">
        <v>207098</v>
      </c>
      <c r="J759" s="749" t="s">
        <v>1612</v>
      </c>
      <c r="K759" s="749" t="s">
        <v>1613</v>
      </c>
      <c r="L759" s="752">
        <v>137.97999999999999</v>
      </c>
      <c r="M759" s="752">
        <v>1</v>
      </c>
      <c r="N759" s="753">
        <v>137.97999999999999</v>
      </c>
    </row>
    <row r="760" spans="1:14" ht="14.4" customHeight="1" x14ac:dyDescent="0.3">
      <c r="A760" s="747" t="s">
        <v>565</v>
      </c>
      <c r="B760" s="748" t="s">
        <v>566</v>
      </c>
      <c r="C760" s="749" t="s">
        <v>586</v>
      </c>
      <c r="D760" s="750" t="s">
        <v>587</v>
      </c>
      <c r="E760" s="751">
        <v>50113001</v>
      </c>
      <c r="F760" s="750" t="s">
        <v>589</v>
      </c>
      <c r="G760" s="749" t="s">
        <v>595</v>
      </c>
      <c r="H760" s="749">
        <v>207092</v>
      </c>
      <c r="I760" s="749">
        <v>207092</v>
      </c>
      <c r="J760" s="749" t="s">
        <v>1614</v>
      </c>
      <c r="K760" s="749" t="s">
        <v>1285</v>
      </c>
      <c r="L760" s="752">
        <v>160.47999999999996</v>
      </c>
      <c r="M760" s="752">
        <v>2</v>
      </c>
      <c r="N760" s="753">
        <v>320.95999999999992</v>
      </c>
    </row>
    <row r="761" spans="1:14" ht="14.4" customHeight="1" x14ac:dyDescent="0.3">
      <c r="A761" s="747" t="s">
        <v>565</v>
      </c>
      <c r="B761" s="748" t="s">
        <v>566</v>
      </c>
      <c r="C761" s="749" t="s">
        <v>586</v>
      </c>
      <c r="D761" s="750" t="s">
        <v>587</v>
      </c>
      <c r="E761" s="751">
        <v>50113001</v>
      </c>
      <c r="F761" s="750" t="s">
        <v>589</v>
      </c>
      <c r="G761" s="749" t="s">
        <v>590</v>
      </c>
      <c r="H761" s="749">
        <v>118489</v>
      </c>
      <c r="I761" s="749">
        <v>18489</v>
      </c>
      <c r="J761" s="749" t="s">
        <v>1615</v>
      </c>
      <c r="K761" s="749" t="s">
        <v>1564</v>
      </c>
      <c r="L761" s="752">
        <v>360.18000000000006</v>
      </c>
      <c r="M761" s="752">
        <v>2</v>
      </c>
      <c r="N761" s="753">
        <v>720.36000000000013</v>
      </c>
    </row>
    <row r="762" spans="1:14" ht="14.4" customHeight="1" x14ac:dyDescent="0.3">
      <c r="A762" s="747" t="s">
        <v>565</v>
      </c>
      <c r="B762" s="748" t="s">
        <v>566</v>
      </c>
      <c r="C762" s="749" t="s">
        <v>586</v>
      </c>
      <c r="D762" s="750" t="s">
        <v>587</v>
      </c>
      <c r="E762" s="751">
        <v>50113001</v>
      </c>
      <c r="F762" s="750" t="s">
        <v>589</v>
      </c>
      <c r="G762" s="749" t="s">
        <v>590</v>
      </c>
      <c r="H762" s="749">
        <v>218236</v>
      </c>
      <c r="I762" s="749">
        <v>218236</v>
      </c>
      <c r="J762" s="749" t="s">
        <v>1013</v>
      </c>
      <c r="K762" s="749" t="s">
        <v>1014</v>
      </c>
      <c r="L762" s="752">
        <v>60.340000000000018</v>
      </c>
      <c r="M762" s="752">
        <v>1</v>
      </c>
      <c r="N762" s="753">
        <v>60.340000000000018</v>
      </c>
    </row>
    <row r="763" spans="1:14" ht="14.4" customHeight="1" x14ac:dyDescent="0.3">
      <c r="A763" s="747" t="s">
        <v>565</v>
      </c>
      <c r="B763" s="748" t="s">
        <v>566</v>
      </c>
      <c r="C763" s="749" t="s">
        <v>586</v>
      </c>
      <c r="D763" s="750" t="s">
        <v>587</v>
      </c>
      <c r="E763" s="751">
        <v>50113001</v>
      </c>
      <c r="F763" s="750" t="s">
        <v>589</v>
      </c>
      <c r="G763" s="749" t="s">
        <v>595</v>
      </c>
      <c r="H763" s="749">
        <v>149910</v>
      </c>
      <c r="I763" s="749">
        <v>49910</v>
      </c>
      <c r="J763" s="749" t="s">
        <v>1019</v>
      </c>
      <c r="K763" s="749" t="s">
        <v>1616</v>
      </c>
      <c r="L763" s="752">
        <v>98.59999999999998</v>
      </c>
      <c r="M763" s="752">
        <v>2</v>
      </c>
      <c r="N763" s="753">
        <v>197.19999999999996</v>
      </c>
    </row>
    <row r="764" spans="1:14" ht="14.4" customHeight="1" x14ac:dyDescent="0.3">
      <c r="A764" s="747" t="s">
        <v>565</v>
      </c>
      <c r="B764" s="748" t="s">
        <v>566</v>
      </c>
      <c r="C764" s="749" t="s">
        <v>586</v>
      </c>
      <c r="D764" s="750" t="s">
        <v>587</v>
      </c>
      <c r="E764" s="751">
        <v>50113001</v>
      </c>
      <c r="F764" s="750" t="s">
        <v>589</v>
      </c>
      <c r="G764" s="749" t="s">
        <v>590</v>
      </c>
      <c r="H764" s="749">
        <v>192853</v>
      </c>
      <c r="I764" s="749">
        <v>192853</v>
      </c>
      <c r="J764" s="749" t="s">
        <v>1617</v>
      </c>
      <c r="K764" s="749" t="s">
        <v>1618</v>
      </c>
      <c r="L764" s="752">
        <v>107.94000000000005</v>
      </c>
      <c r="M764" s="752">
        <v>2</v>
      </c>
      <c r="N764" s="753">
        <v>215.88000000000011</v>
      </c>
    </row>
    <row r="765" spans="1:14" ht="14.4" customHeight="1" x14ac:dyDescent="0.3">
      <c r="A765" s="747" t="s">
        <v>565</v>
      </c>
      <c r="B765" s="748" t="s">
        <v>566</v>
      </c>
      <c r="C765" s="749" t="s">
        <v>586</v>
      </c>
      <c r="D765" s="750" t="s">
        <v>587</v>
      </c>
      <c r="E765" s="751">
        <v>50113001</v>
      </c>
      <c r="F765" s="750" t="s">
        <v>589</v>
      </c>
      <c r="G765" s="749" t="s">
        <v>590</v>
      </c>
      <c r="H765" s="749">
        <v>147478</v>
      </c>
      <c r="I765" s="749">
        <v>47478</v>
      </c>
      <c r="J765" s="749" t="s">
        <v>1619</v>
      </c>
      <c r="K765" s="749" t="s">
        <v>894</v>
      </c>
      <c r="L765" s="752">
        <v>84.590000000000018</v>
      </c>
      <c r="M765" s="752">
        <v>1</v>
      </c>
      <c r="N765" s="753">
        <v>84.590000000000018</v>
      </c>
    </row>
    <row r="766" spans="1:14" ht="14.4" customHeight="1" x14ac:dyDescent="0.3">
      <c r="A766" s="747" t="s">
        <v>565</v>
      </c>
      <c r="B766" s="748" t="s">
        <v>566</v>
      </c>
      <c r="C766" s="749" t="s">
        <v>586</v>
      </c>
      <c r="D766" s="750" t="s">
        <v>587</v>
      </c>
      <c r="E766" s="751">
        <v>50113001</v>
      </c>
      <c r="F766" s="750" t="s">
        <v>589</v>
      </c>
      <c r="G766" s="749" t="s">
        <v>595</v>
      </c>
      <c r="H766" s="749">
        <v>844480</v>
      </c>
      <c r="I766" s="749">
        <v>114059</v>
      </c>
      <c r="J766" s="749" t="s">
        <v>1026</v>
      </c>
      <c r="K766" s="749" t="s">
        <v>1027</v>
      </c>
      <c r="L766" s="752">
        <v>12.870000000000003</v>
      </c>
      <c r="M766" s="752">
        <v>6</v>
      </c>
      <c r="N766" s="753">
        <v>77.220000000000013</v>
      </c>
    </row>
    <row r="767" spans="1:14" ht="14.4" customHeight="1" x14ac:dyDescent="0.3">
      <c r="A767" s="747" t="s">
        <v>565</v>
      </c>
      <c r="B767" s="748" t="s">
        <v>566</v>
      </c>
      <c r="C767" s="749" t="s">
        <v>586</v>
      </c>
      <c r="D767" s="750" t="s">
        <v>587</v>
      </c>
      <c r="E767" s="751">
        <v>50113001</v>
      </c>
      <c r="F767" s="750" t="s">
        <v>589</v>
      </c>
      <c r="G767" s="749" t="s">
        <v>590</v>
      </c>
      <c r="H767" s="749">
        <v>200600</v>
      </c>
      <c r="I767" s="749">
        <v>200600</v>
      </c>
      <c r="J767" s="749" t="s">
        <v>1033</v>
      </c>
      <c r="K767" s="749" t="s">
        <v>880</v>
      </c>
      <c r="L767" s="752">
        <v>131.68000000000004</v>
      </c>
      <c r="M767" s="752">
        <v>1</v>
      </c>
      <c r="N767" s="753">
        <v>131.68000000000004</v>
      </c>
    </row>
    <row r="768" spans="1:14" ht="14.4" customHeight="1" x14ac:dyDescent="0.3">
      <c r="A768" s="747" t="s">
        <v>565</v>
      </c>
      <c r="B768" s="748" t="s">
        <v>566</v>
      </c>
      <c r="C768" s="749" t="s">
        <v>586</v>
      </c>
      <c r="D768" s="750" t="s">
        <v>587</v>
      </c>
      <c r="E768" s="751">
        <v>50113001</v>
      </c>
      <c r="F768" s="750" t="s">
        <v>589</v>
      </c>
      <c r="G768" s="749" t="s">
        <v>590</v>
      </c>
      <c r="H768" s="749">
        <v>186393</v>
      </c>
      <c r="I768" s="749">
        <v>86393</v>
      </c>
      <c r="J768" s="749" t="s">
        <v>1042</v>
      </c>
      <c r="K768" s="749" t="s">
        <v>1043</v>
      </c>
      <c r="L768" s="752">
        <v>51.61</v>
      </c>
      <c r="M768" s="752">
        <v>2</v>
      </c>
      <c r="N768" s="753">
        <v>103.22</v>
      </c>
    </row>
    <row r="769" spans="1:14" ht="14.4" customHeight="1" x14ac:dyDescent="0.3">
      <c r="A769" s="747" t="s">
        <v>565</v>
      </c>
      <c r="B769" s="748" t="s">
        <v>566</v>
      </c>
      <c r="C769" s="749" t="s">
        <v>586</v>
      </c>
      <c r="D769" s="750" t="s">
        <v>587</v>
      </c>
      <c r="E769" s="751">
        <v>50113001</v>
      </c>
      <c r="F769" s="750" t="s">
        <v>589</v>
      </c>
      <c r="G769" s="749" t="s">
        <v>590</v>
      </c>
      <c r="H769" s="749">
        <v>117992</v>
      </c>
      <c r="I769" s="749">
        <v>17992</v>
      </c>
      <c r="J769" s="749" t="s">
        <v>1042</v>
      </c>
      <c r="K769" s="749" t="s">
        <v>1044</v>
      </c>
      <c r="L769" s="752">
        <v>82.436666666666667</v>
      </c>
      <c r="M769" s="752">
        <v>12</v>
      </c>
      <c r="N769" s="753">
        <v>989.24</v>
      </c>
    </row>
    <row r="770" spans="1:14" ht="14.4" customHeight="1" x14ac:dyDescent="0.3">
      <c r="A770" s="747" t="s">
        <v>565</v>
      </c>
      <c r="B770" s="748" t="s">
        <v>566</v>
      </c>
      <c r="C770" s="749" t="s">
        <v>586</v>
      </c>
      <c r="D770" s="750" t="s">
        <v>587</v>
      </c>
      <c r="E770" s="751">
        <v>50113001</v>
      </c>
      <c r="F770" s="750" t="s">
        <v>589</v>
      </c>
      <c r="G770" s="749" t="s">
        <v>590</v>
      </c>
      <c r="H770" s="749">
        <v>100498</v>
      </c>
      <c r="I770" s="749">
        <v>498</v>
      </c>
      <c r="J770" s="749" t="s">
        <v>1045</v>
      </c>
      <c r="K770" s="749" t="s">
        <v>1047</v>
      </c>
      <c r="L770" s="752">
        <v>108.74999999999996</v>
      </c>
      <c r="M770" s="752">
        <v>6</v>
      </c>
      <c r="N770" s="753">
        <v>652.49999999999977</v>
      </c>
    </row>
    <row r="771" spans="1:14" ht="14.4" customHeight="1" x14ac:dyDescent="0.3">
      <c r="A771" s="747" t="s">
        <v>565</v>
      </c>
      <c r="B771" s="748" t="s">
        <v>566</v>
      </c>
      <c r="C771" s="749" t="s">
        <v>586</v>
      </c>
      <c r="D771" s="750" t="s">
        <v>587</v>
      </c>
      <c r="E771" s="751">
        <v>50113001</v>
      </c>
      <c r="F771" s="750" t="s">
        <v>589</v>
      </c>
      <c r="G771" s="749" t="s">
        <v>590</v>
      </c>
      <c r="H771" s="749">
        <v>215978</v>
      </c>
      <c r="I771" s="749">
        <v>215978</v>
      </c>
      <c r="J771" s="749" t="s">
        <v>1048</v>
      </c>
      <c r="K771" s="749" t="s">
        <v>1049</v>
      </c>
      <c r="L771" s="752">
        <v>120.67999999999999</v>
      </c>
      <c r="M771" s="752">
        <v>3</v>
      </c>
      <c r="N771" s="753">
        <v>362.03999999999996</v>
      </c>
    </row>
    <row r="772" spans="1:14" ht="14.4" customHeight="1" x14ac:dyDescent="0.3">
      <c r="A772" s="747" t="s">
        <v>565</v>
      </c>
      <c r="B772" s="748" t="s">
        <v>566</v>
      </c>
      <c r="C772" s="749" t="s">
        <v>586</v>
      </c>
      <c r="D772" s="750" t="s">
        <v>587</v>
      </c>
      <c r="E772" s="751">
        <v>50113001</v>
      </c>
      <c r="F772" s="750" t="s">
        <v>589</v>
      </c>
      <c r="G772" s="749" t="s">
        <v>590</v>
      </c>
      <c r="H772" s="749">
        <v>234736</v>
      </c>
      <c r="I772" s="749">
        <v>234736</v>
      </c>
      <c r="J772" s="749" t="s">
        <v>1048</v>
      </c>
      <c r="K772" s="749" t="s">
        <v>1049</v>
      </c>
      <c r="L772" s="752">
        <v>120.42250000000001</v>
      </c>
      <c r="M772" s="752">
        <v>4</v>
      </c>
      <c r="N772" s="753">
        <v>481.69000000000005</v>
      </c>
    </row>
    <row r="773" spans="1:14" ht="14.4" customHeight="1" x14ac:dyDescent="0.3">
      <c r="A773" s="747" t="s">
        <v>565</v>
      </c>
      <c r="B773" s="748" t="s">
        <v>566</v>
      </c>
      <c r="C773" s="749" t="s">
        <v>586</v>
      </c>
      <c r="D773" s="750" t="s">
        <v>587</v>
      </c>
      <c r="E773" s="751">
        <v>50113001</v>
      </c>
      <c r="F773" s="750" t="s">
        <v>589</v>
      </c>
      <c r="G773" s="749" t="s">
        <v>590</v>
      </c>
      <c r="H773" s="749">
        <v>116593</v>
      </c>
      <c r="I773" s="749">
        <v>16593</v>
      </c>
      <c r="J773" s="749" t="s">
        <v>1050</v>
      </c>
      <c r="K773" s="749" t="s">
        <v>1051</v>
      </c>
      <c r="L773" s="752">
        <v>140.24</v>
      </c>
      <c r="M773" s="752">
        <v>13</v>
      </c>
      <c r="N773" s="753">
        <v>1823.1200000000001</v>
      </c>
    </row>
    <row r="774" spans="1:14" ht="14.4" customHeight="1" x14ac:dyDescent="0.3">
      <c r="A774" s="747" t="s">
        <v>565</v>
      </c>
      <c r="B774" s="748" t="s">
        <v>566</v>
      </c>
      <c r="C774" s="749" t="s">
        <v>586</v>
      </c>
      <c r="D774" s="750" t="s">
        <v>587</v>
      </c>
      <c r="E774" s="751">
        <v>50113001</v>
      </c>
      <c r="F774" s="750" t="s">
        <v>589</v>
      </c>
      <c r="G774" s="749" t="s">
        <v>590</v>
      </c>
      <c r="H774" s="749">
        <v>116594</v>
      </c>
      <c r="I774" s="749">
        <v>16594</v>
      </c>
      <c r="J774" s="749" t="s">
        <v>1052</v>
      </c>
      <c r="K774" s="749" t="s">
        <v>1053</v>
      </c>
      <c r="L774" s="752">
        <v>111.46500000000002</v>
      </c>
      <c r="M774" s="752">
        <v>14</v>
      </c>
      <c r="N774" s="753">
        <v>1560.5100000000002</v>
      </c>
    </row>
    <row r="775" spans="1:14" ht="14.4" customHeight="1" x14ac:dyDescent="0.3">
      <c r="A775" s="747" t="s">
        <v>565</v>
      </c>
      <c r="B775" s="748" t="s">
        <v>566</v>
      </c>
      <c r="C775" s="749" t="s">
        <v>586</v>
      </c>
      <c r="D775" s="750" t="s">
        <v>587</v>
      </c>
      <c r="E775" s="751">
        <v>50113001</v>
      </c>
      <c r="F775" s="750" t="s">
        <v>589</v>
      </c>
      <c r="G775" s="749" t="s">
        <v>590</v>
      </c>
      <c r="H775" s="749">
        <v>225168</v>
      </c>
      <c r="I775" s="749">
        <v>225168</v>
      </c>
      <c r="J775" s="749" t="s">
        <v>1620</v>
      </c>
      <c r="K775" s="749" t="s">
        <v>1496</v>
      </c>
      <c r="L775" s="752">
        <v>63.540000000000006</v>
      </c>
      <c r="M775" s="752">
        <v>7</v>
      </c>
      <c r="N775" s="753">
        <v>444.78000000000003</v>
      </c>
    </row>
    <row r="776" spans="1:14" ht="14.4" customHeight="1" x14ac:dyDescent="0.3">
      <c r="A776" s="747" t="s">
        <v>565</v>
      </c>
      <c r="B776" s="748" t="s">
        <v>566</v>
      </c>
      <c r="C776" s="749" t="s">
        <v>586</v>
      </c>
      <c r="D776" s="750" t="s">
        <v>587</v>
      </c>
      <c r="E776" s="751">
        <v>50113001</v>
      </c>
      <c r="F776" s="750" t="s">
        <v>589</v>
      </c>
      <c r="G776" s="749" t="s">
        <v>590</v>
      </c>
      <c r="H776" s="749">
        <v>225169</v>
      </c>
      <c r="I776" s="749">
        <v>225169</v>
      </c>
      <c r="J776" s="749" t="s">
        <v>1620</v>
      </c>
      <c r="K776" s="749" t="s">
        <v>1621</v>
      </c>
      <c r="L776" s="752">
        <v>44.672500000000007</v>
      </c>
      <c r="M776" s="752">
        <v>4</v>
      </c>
      <c r="N776" s="753">
        <v>178.69000000000003</v>
      </c>
    </row>
    <row r="777" spans="1:14" ht="14.4" customHeight="1" x14ac:dyDescent="0.3">
      <c r="A777" s="747" t="s">
        <v>565</v>
      </c>
      <c r="B777" s="748" t="s">
        <v>566</v>
      </c>
      <c r="C777" s="749" t="s">
        <v>586</v>
      </c>
      <c r="D777" s="750" t="s">
        <v>587</v>
      </c>
      <c r="E777" s="751">
        <v>50113001</v>
      </c>
      <c r="F777" s="750" t="s">
        <v>589</v>
      </c>
      <c r="G777" s="749" t="s">
        <v>590</v>
      </c>
      <c r="H777" s="749">
        <v>167512</v>
      </c>
      <c r="I777" s="749">
        <v>67512</v>
      </c>
      <c r="J777" s="749" t="s">
        <v>1622</v>
      </c>
      <c r="K777" s="749" t="s">
        <v>1623</v>
      </c>
      <c r="L777" s="752">
        <v>93.39</v>
      </c>
      <c r="M777" s="752">
        <v>2</v>
      </c>
      <c r="N777" s="753">
        <v>186.78</v>
      </c>
    </row>
    <row r="778" spans="1:14" ht="14.4" customHeight="1" x14ac:dyDescent="0.3">
      <c r="A778" s="747" t="s">
        <v>565</v>
      </c>
      <c r="B778" s="748" t="s">
        <v>566</v>
      </c>
      <c r="C778" s="749" t="s">
        <v>586</v>
      </c>
      <c r="D778" s="750" t="s">
        <v>587</v>
      </c>
      <c r="E778" s="751">
        <v>50113001</v>
      </c>
      <c r="F778" s="750" t="s">
        <v>589</v>
      </c>
      <c r="G778" s="749" t="s">
        <v>595</v>
      </c>
      <c r="H778" s="749">
        <v>201290</v>
      </c>
      <c r="I778" s="749">
        <v>201290</v>
      </c>
      <c r="J778" s="749" t="s">
        <v>1054</v>
      </c>
      <c r="K778" s="749" t="s">
        <v>1055</v>
      </c>
      <c r="L778" s="752">
        <v>43.42</v>
      </c>
      <c r="M778" s="752">
        <v>56</v>
      </c>
      <c r="N778" s="753">
        <v>2431.52</v>
      </c>
    </row>
    <row r="779" spans="1:14" ht="14.4" customHeight="1" x14ac:dyDescent="0.3">
      <c r="A779" s="747" t="s">
        <v>565</v>
      </c>
      <c r="B779" s="748" t="s">
        <v>566</v>
      </c>
      <c r="C779" s="749" t="s">
        <v>586</v>
      </c>
      <c r="D779" s="750" t="s">
        <v>587</v>
      </c>
      <c r="E779" s="751">
        <v>50113001</v>
      </c>
      <c r="F779" s="750" t="s">
        <v>589</v>
      </c>
      <c r="G779" s="749" t="s">
        <v>590</v>
      </c>
      <c r="H779" s="749">
        <v>207527</v>
      </c>
      <c r="I779" s="749">
        <v>207527</v>
      </c>
      <c r="J779" s="749" t="s">
        <v>1056</v>
      </c>
      <c r="K779" s="749" t="s">
        <v>1057</v>
      </c>
      <c r="L779" s="752">
        <v>61.7</v>
      </c>
      <c r="M779" s="752">
        <v>2</v>
      </c>
      <c r="N779" s="753">
        <v>123.4</v>
      </c>
    </row>
    <row r="780" spans="1:14" ht="14.4" customHeight="1" x14ac:dyDescent="0.3">
      <c r="A780" s="747" t="s">
        <v>565</v>
      </c>
      <c r="B780" s="748" t="s">
        <v>566</v>
      </c>
      <c r="C780" s="749" t="s">
        <v>586</v>
      </c>
      <c r="D780" s="750" t="s">
        <v>587</v>
      </c>
      <c r="E780" s="751">
        <v>50113001</v>
      </c>
      <c r="F780" s="750" t="s">
        <v>589</v>
      </c>
      <c r="G780" s="749" t="s">
        <v>590</v>
      </c>
      <c r="H780" s="749">
        <v>100502</v>
      </c>
      <c r="I780" s="749">
        <v>502</v>
      </c>
      <c r="J780" s="749" t="s">
        <v>1058</v>
      </c>
      <c r="K780" s="749" t="s">
        <v>1059</v>
      </c>
      <c r="L780" s="752">
        <v>269.26000000000005</v>
      </c>
      <c r="M780" s="752">
        <v>2</v>
      </c>
      <c r="N780" s="753">
        <v>538.5200000000001</v>
      </c>
    </row>
    <row r="781" spans="1:14" ht="14.4" customHeight="1" x14ac:dyDescent="0.3">
      <c r="A781" s="747" t="s">
        <v>565</v>
      </c>
      <c r="B781" s="748" t="s">
        <v>566</v>
      </c>
      <c r="C781" s="749" t="s">
        <v>586</v>
      </c>
      <c r="D781" s="750" t="s">
        <v>587</v>
      </c>
      <c r="E781" s="751">
        <v>50113001</v>
      </c>
      <c r="F781" s="750" t="s">
        <v>589</v>
      </c>
      <c r="G781" s="749" t="s">
        <v>590</v>
      </c>
      <c r="H781" s="749">
        <v>102684</v>
      </c>
      <c r="I781" s="749">
        <v>2684</v>
      </c>
      <c r="J781" s="749" t="s">
        <v>1060</v>
      </c>
      <c r="K781" s="749" t="s">
        <v>1061</v>
      </c>
      <c r="L781" s="752">
        <v>108.04086956521739</v>
      </c>
      <c r="M781" s="752">
        <v>23</v>
      </c>
      <c r="N781" s="753">
        <v>2484.94</v>
      </c>
    </row>
    <row r="782" spans="1:14" ht="14.4" customHeight="1" x14ac:dyDescent="0.3">
      <c r="A782" s="747" t="s">
        <v>565</v>
      </c>
      <c r="B782" s="748" t="s">
        <v>566</v>
      </c>
      <c r="C782" s="749" t="s">
        <v>586</v>
      </c>
      <c r="D782" s="750" t="s">
        <v>587</v>
      </c>
      <c r="E782" s="751">
        <v>50113001</v>
      </c>
      <c r="F782" s="750" t="s">
        <v>589</v>
      </c>
      <c r="G782" s="749" t="s">
        <v>590</v>
      </c>
      <c r="H782" s="749">
        <v>205931</v>
      </c>
      <c r="I782" s="749">
        <v>205931</v>
      </c>
      <c r="J782" s="749" t="s">
        <v>1062</v>
      </c>
      <c r="K782" s="749" t="s">
        <v>1063</v>
      </c>
      <c r="L782" s="752">
        <v>73.308085106382975</v>
      </c>
      <c r="M782" s="752">
        <v>47</v>
      </c>
      <c r="N782" s="753">
        <v>3445.4799999999996</v>
      </c>
    </row>
    <row r="783" spans="1:14" ht="14.4" customHeight="1" x14ac:dyDescent="0.3">
      <c r="A783" s="747" t="s">
        <v>565</v>
      </c>
      <c r="B783" s="748" t="s">
        <v>566</v>
      </c>
      <c r="C783" s="749" t="s">
        <v>586</v>
      </c>
      <c r="D783" s="750" t="s">
        <v>587</v>
      </c>
      <c r="E783" s="751">
        <v>50113001</v>
      </c>
      <c r="F783" s="750" t="s">
        <v>589</v>
      </c>
      <c r="G783" s="749" t="s">
        <v>590</v>
      </c>
      <c r="H783" s="749">
        <v>157119</v>
      </c>
      <c r="I783" s="749">
        <v>157119</v>
      </c>
      <c r="J783" s="749" t="s">
        <v>1624</v>
      </c>
      <c r="K783" s="749" t="s">
        <v>1625</v>
      </c>
      <c r="L783" s="752">
        <v>121.25</v>
      </c>
      <c r="M783" s="752">
        <v>1</v>
      </c>
      <c r="N783" s="753">
        <v>121.25</v>
      </c>
    </row>
    <row r="784" spans="1:14" ht="14.4" customHeight="1" x14ac:dyDescent="0.3">
      <c r="A784" s="747" t="s">
        <v>565</v>
      </c>
      <c r="B784" s="748" t="s">
        <v>566</v>
      </c>
      <c r="C784" s="749" t="s">
        <v>586</v>
      </c>
      <c r="D784" s="750" t="s">
        <v>587</v>
      </c>
      <c r="E784" s="751">
        <v>50113001</v>
      </c>
      <c r="F784" s="750" t="s">
        <v>589</v>
      </c>
      <c r="G784" s="749" t="s">
        <v>567</v>
      </c>
      <c r="H784" s="749">
        <v>158811</v>
      </c>
      <c r="I784" s="749">
        <v>158811</v>
      </c>
      <c r="J784" s="749" t="s">
        <v>1064</v>
      </c>
      <c r="K784" s="749" t="s">
        <v>1626</v>
      </c>
      <c r="L784" s="752">
        <v>333.44000000000005</v>
      </c>
      <c r="M784" s="752">
        <v>2</v>
      </c>
      <c r="N784" s="753">
        <v>666.88000000000011</v>
      </c>
    </row>
    <row r="785" spans="1:14" ht="14.4" customHeight="1" x14ac:dyDescent="0.3">
      <c r="A785" s="747" t="s">
        <v>565</v>
      </c>
      <c r="B785" s="748" t="s">
        <v>566</v>
      </c>
      <c r="C785" s="749" t="s">
        <v>586</v>
      </c>
      <c r="D785" s="750" t="s">
        <v>587</v>
      </c>
      <c r="E785" s="751">
        <v>50113001</v>
      </c>
      <c r="F785" s="750" t="s">
        <v>589</v>
      </c>
      <c r="G785" s="749" t="s">
        <v>590</v>
      </c>
      <c r="H785" s="749">
        <v>218110</v>
      </c>
      <c r="I785" s="749">
        <v>218110</v>
      </c>
      <c r="J785" s="749" t="s">
        <v>1627</v>
      </c>
      <c r="K785" s="749" t="s">
        <v>1628</v>
      </c>
      <c r="L785" s="752">
        <v>225.08</v>
      </c>
      <c r="M785" s="752">
        <v>1</v>
      </c>
      <c r="N785" s="753">
        <v>225.08</v>
      </c>
    </row>
    <row r="786" spans="1:14" ht="14.4" customHeight="1" x14ac:dyDescent="0.3">
      <c r="A786" s="747" t="s">
        <v>565</v>
      </c>
      <c r="B786" s="748" t="s">
        <v>566</v>
      </c>
      <c r="C786" s="749" t="s">
        <v>586</v>
      </c>
      <c r="D786" s="750" t="s">
        <v>587</v>
      </c>
      <c r="E786" s="751">
        <v>50113001</v>
      </c>
      <c r="F786" s="750" t="s">
        <v>589</v>
      </c>
      <c r="G786" s="749" t="s">
        <v>590</v>
      </c>
      <c r="H786" s="749">
        <v>113816</v>
      </c>
      <c r="I786" s="749">
        <v>13816</v>
      </c>
      <c r="J786" s="749" t="s">
        <v>1070</v>
      </c>
      <c r="K786" s="749" t="s">
        <v>1073</v>
      </c>
      <c r="L786" s="752">
        <v>261.5</v>
      </c>
      <c r="M786" s="752">
        <v>2</v>
      </c>
      <c r="N786" s="753">
        <v>523</v>
      </c>
    </row>
    <row r="787" spans="1:14" ht="14.4" customHeight="1" x14ac:dyDescent="0.3">
      <c r="A787" s="747" t="s">
        <v>565</v>
      </c>
      <c r="B787" s="748" t="s">
        <v>566</v>
      </c>
      <c r="C787" s="749" t="s">
        <v>586</v>
      </c>
      <c r="D787" s="750" t="s">
        <v>587</v>
      </c>
      <c r="E787" s="751">
        <v>50113001</v>
      </c>
      <c r="F787" s="750" t="s">
        <v>589</v>
      </c>
      <c r="G787" s="749" t="s">
        <v>590</v>
      </c>
      <c r="H787" s="749">
        <v>113814</v>
      </c>
      <c r="I787" s="749">
        <v>13814</v>
      </c>
      <c r="J787" s="749" t="s">
        <v>1070</v>
      </c>
      <c r="K787" s="749" t="s">
        <v>1072</v>
      </c>
      <c r="L787" s="752">
        <v>160.46999999999997</v>
      </c>
      <c r="M787" s="752">
        <v>1</v>
      </c>
      <c r="N787" s="753">
        <v>160.46999999999997</v>
      </c>
    </row>
    <row r="788" spans="1:14" ht="14.4" customHeight="1" x14ac:dyDescent="0.3">
      <c r="A788" s="747" t="s">
        <v>565</v>
      </c>
      <c r="B788" s="748" t="s">
        <v>566</v>
      </c>
      <c r="C788" s="749" t="s">
        <v>586</v>
      </c>
      <c r="D788" s="750" t="s">
        <v>587</v>
      </c>
      <c r="E788" s="751">
        <v>50113001</v>
      </c>
      <c r="F788" s="750" t="s">
        <v>589</v>
      </c>
      <c r="G788" s="749" t="s">
        <v>590</v>
      </c>
      <c r="H788" s="749">
        <v>118566</v>
      </c>
      <c r="I788" s="749">
        <v>18566</v>
      </c>
      <c r="J788" s="749" t="s">
        <v>1629</v>
      </c>
      <c r="K788" s="749" t="s">
        <v>1630</v>
      </c>
      <c r="L788" s="752">
        <v>921.56</v>
      </c>
      <c r="M788" s="752">
        <v>2</v>
      </c>
      <c r="N788" s="753">
        <v>1843.12</v>
      </c>
    </row>
    <row r="789" spans="1:14" ht="14.4" customHeight="1" x14ac:dyDescent="0.3">
      <c r="A789" s="747" t="s">
        <v>565</v>
      </c>
      <c r="B789" s="748" t="s">
        <v>566</v>
      </c>
      <c r="C789" s="749" t="s">
        <v>586</v>
      </c>
      <c r="D789" s="750" t="s">
        <v>587</v>
      </c>
      <c r="E789" s="751">
        <v>50113001</v>
      </c>
      <c r="F789" s="750" t="s">
        <v>589</v>
      </c>
      <c r="G789" s="749" t="s">
        <v>595</v>
      </c>
      <c r="H789" s="749">
        <v>146071</v>
      </c>
      <c r="I789" s="749">
        <v>146071</v>
      </c>
      <c r="J789" s="749" t="s">
        <v>1074</v>
      </c>
      <c r="K789" s="749" t="s">
        <v>1075</v>
      </c>
      <c r="L789" s="752">
        <v>138.51000000000002</v>
      </c>
      <c r="M789" s="752">
        <v>2</v>
      </c>
      <c r="N789" s="753">
        <v>277.02000000000004</v>
      </c>
    </row>
    <row r="790" spans="1:14" ht="14.4" customHeight="1" x14ac:dyDescent="0.3">
      <c r="A790" s="747" t="s">
        <v>565</v>
      </c>
      <c r="B790" s="748" t="s">
        <v>566</v>
      </c>
      <c r="C790" s="749" t="s">
        <v>586</v>
      </c>
      <c r="D790" s="750" t="s">
        <v>587</v>
      </c>
      <c r="E790" s="751">
        <v>50113001</v>
      </c>
      <c r="F790" s="750" t="s">
        <v>589</v>
      </c>
      <c r="G790" s="749" t="s">
        <v>590</v>
      </c>
      <c r="H790" s="749">
        <v>850459</v>
      </c>
      <c r="I790" s="749">
        <v>127760</v>
      </c>
      <c r="J790" s="749" t="s">
        <v>1076</v>
      </c>
      <c r="K790" s="749" t="s">
        <v>1077</v>
      </c>
      <c r="L790" s="752">
        <v>59.756666666666668</v>
      </c>
      <c r="M790" s="752">
        <v>3</v>
      </c>
      <c r="N790" s="753">
        <v>179.27</v>
      </c>
    </row>
    <row r="791" spans="1:14" ht="14.4" customHeight="1" x14ac:dyDescent="0.3">
      <c r="A791" s="747" t="s">
        <v>565</v>
      </c>
      <c r="B791" s="748" t="s">
        <v>566</v>
      </c>
      <c r="C791" s="749" t="s">
        <v>586</v>
      </c>
      <c r="D791" s="750" t="s">
        <v>587</v>
      </c>
      <c r="E791" s="751">
        <v>50113001</v>
      </c>
      <c r="F791" s="750" t="s">
        <v>589</v>
      </c>
      <c r="G791" s="749" t="s">
        <v>590</v>
      </c>
      <c r="H791" s="749">
        <v>196187</v>
      </c>
      <c r="I791" s="749">
        <v>96187</v>
      </c>
      <c r="J791" s="749" t="s">
        <v>1083</v>
      </c>
      <c r="K791" s="749" t="s">
        <v>1631</v>
      </c>
      <c r="L791" s="752">
        <v>60.699999999999996</v>
      </c>
      <c r="M791" s="752">
        <v>1</v>
      </c>
      <c r="N791" s="753">
        <v>60.699999999999996</v>
      </c>
    </row>
    <row r="792" spans="1:14" ht="14.4" customHeight="1" x14ac:dyDescent="0.3">
      <c r="A792" s="747" t="s">
        <v>565</v>
      </c>
      <c r="B792" s="748" t="s">
        <v>566</v>
      </c>
      <c r="C792" s="749" t="s">
        <v>586</v>
      </c>
      <c r="D792" s="750" t="s">
        <v>587</v>
      </c>
      <c r="E792" s="751">
        <v>50113001</v>
      </c>
      <c r="F792" s="750" t="s">
        <v>589</v>
      </c>
      <c r="G792" s="749" t="s">
        <v>590</v>
      </c>
      <c r="H792" s="749">
        <v>207960</v>
      </c>
      <c r="I792" s="749">
        <v>207960</v>
      </c>
      <c r="J792" s="749" t="s">
        <v>1085</v>
      </c>
      <c r="K792" s="749" t="s">
        <v>1632</v>
      </c>
      <c r="L792" s="752">
        <v>260</v>
      </c>
      <c r="M792" s="752">
        <v>2</v>
      </c>
      <c r="N792" s="753">
        <v>520</v>
      </c>
    </row>
    <row r="793" spans="1:14" ht="14.4" customHeight="1" x14ac:dyDescent="0.3">
      <c r="A793" s="747" t="s">
        <v>565</v>
      </c>
      <c r="B793" s="748" t="s">
        <v>566</v>
      </c>
      <c r="C793" s="749" t="s">
        <v>586</v>
      </c>
      <c r="D793" s="750" t="s">
        <v>587</v>
      </c>
      <c r="E793" s="751">
        <v>50113001</v>
      </c>
      <c r="F793" s="750" t="s">
        <v>589</v>
      </c>
      <c r="G793" s="749" t="s">
        <v>590</v>
      </c>
      <c r="H793" s="749">
        <v>121794</v>
      </c>
      <c r="I793" s="749">
        <v>21794</v>
      </c>
      <c r="J793" s="749" t="s">
        <v>1085</v>
      </c>
      <c r="K793" s="749" t="s">
        <v>1632</v>
      </c>
      <c r="L793" s="752">
        <v>259.99971528617573</v>
      </c>
      <c r="M793" s="752">
        <v>1</v>
      </c>
      <c r="N793" s="753">
        <v>259.99971528617573</v>
      </c>
    </row>
    <row r="794" spans="1:14" ht="14.4" customHeight="1" x14ac:dyDescent="0.3">
      <c r="A794" s="747" t="s">
        <v>565</v>
      </c>
      <c r="B794" s="748" t="s">
        <v>566</v>
      </c>
      <c r="C794" s="749" t="s">
        <v>586</v>
      </c>
      <c r="D794" s="750" t="s">
        <v>587</v>
      </c>
      <c r="E794" s="751">
        <v>50113001</v>
      </c>
      <c r="F794" s="750" t="s">
        <v>589</v>
      </c>
      <c r="G794" s="749" t="s">
        <v>590</v>
      </c>
      <c r="H794" s="749">
        <v>101125</v>
      </c>
      <c r="I794" s="749">
        <v>1125</v>
      </c>
      <c r="J794" s="749" t="s">
        <v>1087</v>
      </c>
      <c r="K794" s="749" t="s">
        <v>1088</v>
      </c>
      <c r="L794" s="752">
        <v>77.350000000000009</v>
      </c>
      <c r="M794" s="752">
        <v>2</v>
      </c>
      <c r="N794" s="753">
        <v>154.70000000000002</v>
      </c>
    </row>
    <row r="795" spans="1:14" ht="14.4" customHeight="1" x14ac:dyDescent="0.3">
      <c r="A795" s="747" t="s">
        <v>565</v>
      </c>
      <c r="B795" s="748" t="s">
        <v>566</v>
      </c>
      <c r="C795" s="749" t="s">
        <v>586</v>
      </c>
      <c r="D795" s="750" t="s">
        <v>587</v>
      </c>
      <c r="E795" s="751">
        <v>50113001</v>
      </c>
      <c r="F795" s="750" t="s">
        <v>589</v>
      </c>
      <c r="G795" s="749" t="s">
        <v>595</v>
      </c>
      <c r="H795" s="749">
        <v>116926</v>
      </c>
      <c r="I795" s="749">
        <v>16926</v>
      </c>
      <c r="J795" s="749" t="s">
        <v>1633</v>
      </c>
      <c r="K795" s="749" t="s">
        <v>1634</v>
      </c>
      <c r="L795" s="752">
        <v>264.47999999999996</v>
      </c>
      <c r="M795" s="752">
        <v>1</v>
      </c>
      <c r="N795" s="753">
        <v>264.47999999999996</v>
      </c>
    </row>
    <row r="796" spans="1:14" ht="14.4" customHeight="1" x14ac:dyDescent="0.3">
      <c r="A796" s="747" t="s">
        <v>565</v>
      </c>
      <c r="B796" s="748" t="s">
        <v>566</v>
      </c>
      <c r="C796" s="749" t="s">
        <v>586</v>
      </c>
      <c r="D796" s="750" t="s">
        <v>587</v>
      </c>
      <c r="E796" s="751">
        <v>50113001</v>
      </c>
      <c r="F796" s="750" t="s">
        <v>589</v>
      </c>
      <c r="G796" s="749" t="s">
        <v>590</v>
      </c>
      <c r="H796" s="749">
        <v>223159</v>
      </c>
      <c r="I796" s="749">
        <v>223159</v>
      </c>
      <c r="J796" s="749" t="s">
        <v>1091</v>
      </c>
      <c r="K796" s="749" t="s">
        <v>1092</v>
      </c>
      <c r="L796" s="752">
        <v>74.525806451612922</v>
      </c>
      <c r="M796" s="752">
        <v>31</v>
      </c>
      <c r="N796" s="753">
        <v>2310.3000000000006</v>
      </c>
    </row>
    <row r="797" spans="1:14" ht="14.4" customHeight="1" x14ac:dyDescent="0.3">
      <c r="A797" s="747" t="s">
        <v>565</v>
      </c>
      <c r="B797" s="748" t="s">
        <v>566</v>
      </c>
      <c r="C797" s="749" t="s">
        <v>586</v>
      </c>
      <c r="D797" s="750" t="s">
        <v>587</v>
      </c>
      <c r="E797" s="751">
        <v>50113001</v>
      </c>
      <c r="F797" s="750" t="s">
        <v>589</v>
      </c>
      <c r="G797" s="749" t="s">
        <v>590</v>
      </c>
      <c r="H797" s="749">
        <v>203765</v>
      </c>
      <c r="I797" s="749">
        <v>203765</v>
      </c>
      <c r="J797" s="749" t="s">
        <v>1635</v>
      </c>
      <c r="K797" s="749" t="s">
        <v>1636</v>
      </c>
      <c r="L797" s="752">
        <v>141.47000000000003</v>
      </c>
      <c r="M797" s="752">
        <v>3</v>
      </c>
      <c r="N797" s="753">
        <v>424.41000000000008</v>
      </c>
    </row>
    <row r="798" spans="1:14" ht="14.4" customHeight="1" x14ac:dyDescent="0.3">
      <c r="A798" s="747" t="s">
        <v>565</v>
      </c>
      <c r="B798" s="748" t="s">
        <v>566</v>
      </c>
      <c r="C798" s="749" t="s">
        <v>586</v>
      </c>
      <c r="D798" s="750" t="s">
        <v>587</v>
      </c>
      <c r="E798" s="751">
        <v>50113001</v>
      </c>
      <c r="F798" s="750" t="s">
        <v>589</v>
      </c>
      <c r="G798" s="749" t="s">
        <v>590</v>
      </c>
      <c r="H798" s="749">
        <v>848626</v>
      </c>
      <c r="I798" s="749">
        <v>107944</v>
      </c>
      <c r="J798" s="749" t="s">
        <v>1637</v>
      </c>
      <c r="K798" s="749" t="s">
        <v>1638</v>
      </c>
      <c r="L798" s="752">
        <v>113.48</v>
      </c>
      <c r="M798" s="752">
        <v>1</v>
      </c>
      <c r="N798" s="753">
        <v>113.48</v>
      </c>
    </row>
    <row r="799" spans="1:14" ht="14.4" customHeight="1" x14ac:dyDescent="0.3">
      <c r="A799" s="747" t="s">
        <v>565</v>
      </c>
      <c r="B799" s="748" t="s">
        <v>566</v>
      </c>
      <c r="C799" s="749" t="s">
        <v>586</v>
      </c>
      <c r="D799" s="750" t="s">
        <v>587</v>
      </c>
      <c r="E799" s="751">
        <v>50113001</v>
      </c>
      <c r="F799" s="750" t="s">
        <v>589</v>
      </c>
      <c r="G799" s="749" t="s">
        <v>590</v>
      </c>
      <c r="H799" s="749">
        <v>157525</v>
      </c>
      <c r="I799" s="749">
        <v>57525</v>
      </c>
      <c r="J799" s="749" t="s">
        <v>1639</v>
      </c>
      <c r="K799" s="749" t="s">
        <v>1640</v>
      </c>
      <c r="L799" s="752">
        <v>97.530000000000015</v>
      </c>
      <c r="M799" s="752">
        <v>2</v>
      </c>
      <c r="N799" s="753">
        <v>195.06000000000003</v>
      </c>
    </row>
    <row r="800" spans="1:14" ht="14.4" customHeight="1" x14ac:dyDescent="0.3">
      <c r="A800" s="747" t="s">
        <v>565</v>
      </c>
      <c r="B800" s="748" t="s">
        <v>566</v>
      </c>
      <c r="C800" s="749" t="s">
        <v>586</v>
      </c>
      <c r="D800" s="750" t="s">
        <v>587</v>
      </c>
      <c r="E800" s="751">
        <v>50113001</v>
      </c>
      <c r="F800" s="750" t="s">
        <v>589</v>
      </c>
      <c r="G800" s="749" t="s">
        <v>590</v>
      </c>
      <c r="H800" s="749">
        <v>120327</v>
      </c>
      <c r="I800" s="749">
        <v>20327</v>
      </c>
      <c r="J800" s="749" t="s">
        <v>1641</v>
      </c>
      <c r="K800" s="749" t="s">
        <v>1642</v>
      </c>
      <c r="L800" s="752">
        <v>115.73</v>
      </c>
      <c r="M800" s="752">
        <v>2</v>
      </c>
      <c r="N800" s="753">
        <v>231.46</v>
      </c>
    </row>
    <row r="801" spans="1:14" ht="14.4" customHeight="1" x14ac:dyDescent="0.3">
      <c r="A801" s="747" t="s">
        <v>565</v>
      </c>
      <c r="B801" s="748" t="s">
        <v>566</v>
      </c>
      <c r="C801" s="749" t="s">
        <v>586</v>
      </c>
      <c r="D801" s="750" t="s">
        <v>587</v>
      </c>
      <c r="E801" s="751">
        <v>50113001</v>
      </c>
      <c r="F801" s="750" t="s">
        <v>589</v>
      </c>
      <c r="G801" s="749" t="s">
        <v>595</v>
      </c>
      <c r="H801" s="749">
        <v>103591</v>
      </c>
      <c r="I801" s="749">
        <v>3591</v>
      </c>
      <c r="J801" s="749" t="s">
        <v>1093</v>
      </c>
      <c r="K801" s="749" t="s">
        <v>1094</v>
      </c>
      <c r="L801" s="752">
        <v>431.76</v>
      </c>
      <c r="M801" s="752">
        <v>9</v>
      </c>
      <c r="N801" s="753">
        <v>3885.84</v>
      </c>
    </row>
    <row r="802" spans="1:14" ht="14.4" customHeight="1" x14ac:dyDescent="0.3">
      <c r="A802" s="747" t="s">
        <v>565</v>
      </c>
      <c r="B802" s="748" t="s">
        <v>566</v>
      </c>
      <c r="C802" s="749" t="s">
        <v>586</v>
      </c>
      <c r="D802" s="750" t="s">
        <v>587</v>
      </c>
      <c r="E802" s="751">
        <v>50113001</v>
      </c>
      <c r="F802" s="750" t="s">
        <v>589</v>
      </c>
      <c r="G802" s="749" t="s">
        <v>595</v>
      </c>
      <c r="H802" s="749">
        <v>188498</v>
      </c>
      <c r="I802" s="749">
        <v>88498</v>
      </c>
      <c r="J802" s="749" t="s">
        <v>1095</v>
      </c>
      <c r="K802" s="749" t="s">
        <v>872</v>
      </c>
      <c r="L802" s="752">
        <v>167.01499999999999</v>
      </c>
      <c r="M802" s="752">
        <v>4</v>
      </c>
      <c r="N802" s="753">
        <v>668.06</v>
      </c>
    </row>
    <row r="803" spans="1:14" ht="14.4" customHeight="1" x14ac:dyDescent="0.3">
      <c r="A803" s="747" t="s">
        <v>565</v>
      </c>
      <c r="B803" s="748" t="s">
        <v>566</v>
      </c>
      <c r="C803" s="749" t="s">
        <v>586</v>
      </c>
      <c r="D803" s="750" t="s">
        <v>587</v>
      </c>
      <c r="E803" s="751">
        <v>50113001</v>
      </c>
      <c r="F803" s="750" t="s">
        <v>589</v>
      </c>
      <c r="G803" s="749" t="s">
        <v>590</v>
      </c>
      <c r="H803" s="749">
        <v>194763</v>
      </c>
      <c r="I803" s="749">
        <v>94763</v>
      </c>
      <c r="J803" s="749" t="s">
        <v>1643</v>
      </c>
      <c r="K803" s="749" t="s">
        <v>1644</v>
      </c>
      <c r="L803" s="752">
        <v>83.799999999999969</v>
      </c>
      <c r="M803" s="752">
        <v>1</v>
      </c>
      <c r="N803" s="753">
        <v>83.799999999999969</v>
      </c>
    </row>
    <row r="804" spans="1:14" ht="14.4" customHeight="1" x14ac:dyDescent="0.3">
      <c r="A804" s="747" t="s">
        <v>565</v>
      </c>
      <c r="B804" s="748" t="s">
        <v>566</v>
      </c>
      <c r="C804" s="749" t="s">
        <v>586</v>
      </c>
      <c r="D804" s="750" t="s">
        <v>587</v>
      </c>
      <c r="E804" s="751">
        <v>50113001</v>
      </c>
      <c r="F804" s="750" t="s">
        <v>589</v>
      </c>
      <c r="G804" s="749" t="s">
        <v>595</v>
      </c>
      <c r="H804" s="749">
        <v>191788</v>
      </c>
      <c r="I804" s="749">
        <v>91788</v>
      </c>
      <c r="J804" s="749" t="s">
        <v>1098</v>
      </c>
      <c r="K804" s="749" t="s">
        <v>1099</v>
      </c>
      <c r="L804" s="752">
        <v>9.1333333333333329</v>
      </c>
      <c r="M804" s="752">
        <v>18</v>
      </c>
      <c r="N804" s="753">
        <v>164.4</v>
      </c>
    </row>
    <row r="805" spans="1:14" ht="14.4" customHeight="1" x14ac:dyDescent="0.3">
      <c r="A805" s="747" t="s">
        <v>565</v>
      </c>
      <c r="B805" s="748" t="s">
        <v>566</v>
      </c>
      <c r="C805" s="749" t="s">
        <v>586</v>
      </c>
      <c r="D805" s="750" t="s">
        <v>587</v>
      </c>
      <c r="E805" s="751">
        <v>50113001</v>
      </c>
      <c r="F805" s="750" t="s">
        <v>589</v>
      </c>
      <c r="G805" s="749" t="s">
        <v>595</v>
      </c>
      <c r="H805" s="749">
        <v>106618</v>
      </c>
      <c r="I805" s="749">
        <v>6618</v>
      </c>
      <c r="J805" s="749" t="s">
        <v>1100</v>
      </c>
      <c r="K805" s="749" t="s">
        <v>1101</v>
      </c>
      <c r="L805" s="752">
        <v>19.580000000000002</v>
      </c>
      <c r="M805" s="752">
        <v>1</v>
      </c>
      <c r="N805" s="753">
        <v>19.580000000000002</v>
      </c>
    </row>
    <row r="806" spans="1:14" ht="14.4" customHeight="1" x14ac:dyDescent="0.3">
      <c r="A806" s="747" t="s">
        <v>565</v>
      </c>
      <c r="B806" s="748" t="s">
        <v>566</v>
      </c>
      <c r="C806" s="749" t="s">
        <v>586</v>
      </c>
      <c r="D806" s="750" t="s">
        <v>587</v>
      </c>
      <c r="E806" s="751">
        <v>50113001</v>
      </c>
      <c r="F806" s="750" t="s">
        <v>589</v>
      </c>
      <c r="G806" s="749" t="s">
        <v>590</v>
      </c>
      <c r="H806" s="749">
        <v>184398</v>
      </c>
      <c r="I806" s="749">
        <v>84398</v>
      </c>
      <c r="J806" s="749" t="s">
        <v>1102</v>
      </c>
      <c r="K806" s="749" t="s">
        <v>1103</v>
      </c>
      <c r="L806" s="752">
        <v>114.17</v>
      </c>
      <c r="M806" s="752">
        <v>2</v>
      </c>
      <c r="N806" s="753">
        <v>228.34</v>
      </c>
    </row>
    <row r="807" spans="1:14" ht="14.4" customHeight="1" x14ac:dyDescent="0.3">
      <c r="A807" s="747" t="s">
        <v>565</v>
      </c>
      <c r="B807" s="748" t="s">
        <v>566</v>
      </c>
      <c r="C807" s="749" t="s">
        <v>586</v>
      </c>
      <c r="D807" s="750" t="s">
        <v>587</v>
      </c>
      <c r="E807" s="751">
        <v>50113001</v>
      </c>
      <c r="F807" s="750" t="s">
        <v>589</v>
      </c>
      <c r="G807" s="749" t="s">
        <v>590</v>
      </c>
      <c r="H807" s="749">
        <v>184399</v>
      </c>
      <c r="I807" s="749">
        <v>84399</v>
      </c>
      <c r="J807" s="749" t="s">
        <v>1104</v>
      </c>
      <c r="K807" s="749" t="s">
        <v>1105</v>
      </c>
      <c r="L807" s="752">
        <v>126.35</v>
      </c>
      <c r="M807" s="752">
        <v>2</v>
      </c>
      <c r="N807" s="753">
        <v>252.7</v>
      </c>
    </row>
    <row r="808" spans="1:14" ht="14.4" customHeight="1" x14ac:dyDescent="0.3">
      <c r="A808" s="747" t="s">
        <v>565</v>
      </c>
      <c r="B808" s="748" t="s">
        <v>566</v>
      </c>
      <c r="C808" s="749" t="s">
        <v>586</v>
      </c>
      <c r="D808" s="750" t="s">
        <v>587</v>
      </c>
      <c r="E808" s="751">
        <v>50113001</v>
      </c>
      <c r="F808" s="750" t="s">
        <v>589</v>
      </c>
      <c r="G808" s="749" t="s">
        <v>590</v>
      </c>
      <c r="H808" s="749">
        <v>100536</v>
      </c>
      <c r="I808" s="749">
        <v>536</v>
      </c>
      <c r="J808" s="749" t="s">
        <v>1645</v>
      </c>
      <c r="K808" s="749" t="s">
        <v>599</v>
      </c>
      <c r="L808" s="752">
        <v>140.24000000000004</v>
      </c>
      <c r="M808" s="752">
        <v>1</v>
      </c>
      <c r="N808" s="753">
        <v>140.24000000000004</v>
      </c>
    </row>
    <row r="809" spans="1:14" ht="14.4" customHeight="1" x14ac:dyDescent="0.3">
      <c r="A809" s="747" t="s">
        <v>565</v>
      </c>
      <c r="B809" s="748" t="s">
        <v>566</v>
      </c>
      <c r="C809" s="749" t="s">
        <v>586</v>
      </c>
      <c r="D809" s="750" t="s">
        <v>587</v>
      </c>
      <c r="E809" s="751">
        <v>50113001</v>
      </c>
      <c r="F809" s="750" t="s">
        <v>589</v>
      </c>
      <c r="G809" s="749" t="s">
        <v>595</v>
      </c>
      <c r="H809" s="749">
        <v>107981</v>
      </c>
      <c r="I809" s="749">
        <v>7981</v>
      </c>
      <c r="J809" s="749" t="s">
        <v>1110</v>
      </c>
      <c r="K809" s="749" t="s">
        <v>1111</v>
      </c>
      <c r="L809" s="752">
        <v>50.655789473684209</v>
      </c>
      <c r="M809" s="752">
        <v>19</v>
      </c>
      <c r="N809" s="753">
        <v>962.45999999999992</v>
      </c>
    </row>
    <row r="810" spans="1:14" ht="14.4" customHeight="1" x14ac:dyDescent="0.3">
      <c r="A810" s="747" t="s">
        <v>565</v>
      </c>
      <c r="B810" s="748" t="s">
        <v>566</v>
      </c>
      <c r="C810" s="749" t="s">
        <v>586</v>
      </c>
      <c r="D810" s="750" t="s">
        <v>587</v>
      </c>
      <c r="E810" s="751">
        <v>50113001</v>
      </c>
      <c r="F810" s="750" t="s">
        <v>589</v>
      </c>
      <c r="G810" s="749" t="s">
        <v>595</v>
      </c>
      <c r="H810" s="749">
        <v>155824</v>
      </c>
      <c r="I810" s="749">
        <v>55824</v>
      </c>
      <c r="J810" s="749" t="s">
        <v>1110</v>
      </c>
      <c r="K810" s="749" t="s">
        <v>1113</v>
      </c>
      <c r="L810" s="752">
        <v>50.639999999999993</v>
      </c>
      <c r="M810" s="752">
        <v>15</v>
      </c>
      <c r="N810" s="753">
        <v>759.59999999999991</v>
      </c>
    </row>
    <row r="811" spans="1:14" ht="14.4" customHeight="1" x14ac:dyDescent="0.3">
      <c r="A811" s="747" t="s">
        <v>565</v>
      </c>
      <c r="B811" s="748" t="s">
        <v>566</v>
      </c>
      <c r="C811" s="749" t="s">
        <v>586</v>
      </c>
      <c r="D811" s="750" t="s">
        <v>587</v>
      </c>
      <c r="E811" s="751">
        <v>50113001</v>
      </c>
      <c r="F811" s="750" t="s">
        <v>589</v>
      </c>
      <c r="G811" s="749" t="s">
        <v>595</v>
      </c>
      <c r="H811" s="749">
        <v>155823</v>
      </c>
      <c r="I811" s="749">
        <v>55823</v>
      </c>
      <c r="J811" s="749" t="s">
        <v>1110</v>
      </c>
      <c r="K811" s="749" t="s">
        <v>1112</v>
      </c>
      <c r="L811" s="752">
        <v>33.750101010101005</v>
      </c>
      <c r="M811" s="752">
        <v>99</v>
      </c>
      <c r="N811" s="753">
        <v>3341.2599999999998</v>
      </c>
    </row>
    <row r="812" spans="1:14" ht="14.4" customHeight="1" x14ac:dyDescent="0.3">
      <c r="A812" s="747" t="s">
        <v>565</v>
      </c>
      <c r="B812" s="748" t="s">
        <v>566</v>
      </c>
      <c r="C812" s="749" t="s">
        <v>586</v>
      </c>
      <c r="D812" s="750" t="s">
        <v>587</v>
      </c>
      <c r="E812" s="751">
        <v>50113001</v>
      </c>
      <c r="F812" s="750" t="s">
        <v>589</v>
      </c>
      <c r="G812" s="749" t="s">
        <v>595</v>
      </c>
      <c r="H812" s="749">
        <v>26794</v>
      </c>
      <c r="I812" s="749">
        <v>26794</v>
      </c>
      <c r="J812" s="749" t="s">
        <v>1116</v>
      </c>
      <c r="K812" s="749" t="s">
        <v>597</v>
      </c>
      <c r="L812" s="752">
        <v>712.04000000000008</v>
      </c>
      <c r="M812" s="752">
        <v>1</v>
      </c>
      <c r="N812" s="753">
        <v>712.04000000000008</v>
      </c>
    </row>
    <row r="813" spans="1:14" ht="14.4" customHeight="1" x14ac:dyDescent="0.3">
      <c r="A813" s="747" t="s">
        <v>565</v>
      </c>
      <c r="B813" s="748" t="s">
        <v>566</v>
      </c>
      <c r="C813" s="749" t="s">
        <v>586</v>
      </c>
      <c r="D813" s="750" t="s">
        <v>587</v>
      </c>
      <c r="E813" s="751">
        <v>50113001</v>
      </c>
      <c r="F813" s="750" t="s">
        <v>589</v>
      </c>
      <c r="G813" s="749" t="s">
        <v>590</v>
      </c>
      <c r="H813" s="749">
        <v>843581</v>
      </c>
      <c r="I813" s="749">
        <v>0</v>
      </c>
      <c r="J813" s="749" t="s">
        <v>1646</v>
      </c>
      <c r="K813" s="749" t="s">
        <v>567</v>
      </c>
      <c r="L813" s="752">
        <v>86.27</v>
      </c>
      <c r="M813" s="752">
        <v>1</v>
      </c>
      <c r="N813" s="753">
        <v>86.27</v>
      </c>
    </row>
    <row r="814" spans="1:14" ht="14.4" customHeight="1" x14ac:dyDescent="0.3">
      <c r="A814" s="747" t="s">
        <v>565</v>
      </c>
      <c r="B814" s="748" t="s">
        <v>566</v>
      </c>
      <c r="C814" s="749" t="s">
        <v>586</v>
      </c>
      <c r="D814" s="750" t="s">
        <v>587</v>
      </c>
      <c r="E814" s="751">
        <v>50113001</v>
      </c>
      <c r="F814" s="750" t="s">
        <v>589</v>
      </c>
      <c r="G814" s="749" t="s">
        <v>595</v>
      </c>
      <c r="H814" s="749">
        <v>111635</v>
      </c>
      <c r="I814" s="749">
        <v>11635</v>
      </c>
      <c r="J814" s="749" t="s">
        <v>1647</v>
      </c>
      <c r="K814" s="749" t="s">
        <v>1648</v>
      </c>
      <c r="L814" s="752">
        <v>342.90999999999997</v>
      </c>
      <c r="M814" s="752">
        <v>1</v>
      </c>
      <c r="N814" s="753">
        <v>342.90999999999997</v>
      </c>
    </row>
    <row r="815" spans="1:14" ht="14.4" customHeight="1" x14ac:dyDescent="0.3">
      <c r="A815" s="747" t="s">
        <v>565</v>
      </c>
      <c r="B815" s="748" t="s">
        <v>566</v>
      </c>
      <c r="C815" s="749" t="s">
        <v>586</v>
      </c>
      <c r="D815" s="750" t="s">
        <v>587</v>
      </c>
      <c r="E815" s="751">
        <v>50113001</v>
      </c>
      <c r="F815" s="750" t="s">
        <v>589</v>
      </c>
      <c r="G815" s="749" t="s">
        <v>590</v>
      </c>
      <c r="H815" s="749">
        <v>102668</v>
      </c>
      <c r="I815" s="749">
        <v>2668</v>
      </c>
      <c r="J815" s="749" t="s">
        <v>1649</v>
      </c>
      <c r="K815" s="749" t="s">
        <v>1650</v>
      </c>
      <c r="L815" s="752">
        <v>33.470000000000006</v>
      </c>
      <c r="M815" s="752">
        <v>1</v>
      </c>
      <c r="N815" s="753">
        <v>33.470000000000006</v>
      </c>
    </row>
    <row r="816" spans="1:14" ht="14.4" customHeight="1" x14ac:dyDescent="0.3">
      <c r="A816" s="747" t="s">
        <v>565</v>
      </c>
      <c r="B816" s="748" t="s">
        <v>566</v>
      </c>
      <c r="C816" s="749" t="s">
        <v>586</v>
      </c>
      <c r="D816" s="750" t="s">
        <v>587</v>
      </c>
      <c r="E816" s="751">
        <v>50113001</v>
      </c>
      <c r="F816" s="750" t="s">
        <v>589</v>
      </c>
      <c r="G816" s="749" t="s">
        <v>590</v>
      </c>
      <c r="H816" s="749">
        <v>100876</v>
      </c>
      <c r="I816" s="749">
        <v>876</v>
      </c>
      <c r="J816" s="749" t="s">
        <v>1651</v>
      </c>
      <c r="K816" s="749" t="s">
        <v>1652</v>
      </c>
      <c r="L816" s="752">
        <v>73.975000000000009</v>
      </c>
      <c r="M816" s="752">
        <v>12</v>
      </c>
      <c r="N816" s="753">
        <v>887.70000000000016</v>
      </c>
    </row>
    <row r="817" spans="1:14" ht="14.4" customHeight="1" x14ac:dyDescent="0.3">
      <c r="A817" s="747" t="s">
        <v>565</v>
      </c>
      <c r="B817" s="748" t="s">
        <v>566</v>
      </c>
      <c r="C817" s="749" t="s">
        <v>586</v>
      </c>
      <c r="D817" s="750" t="s">
        <v>587</v>
      </c>
      <c r="E817" s="751">
        <v>50113001</v>
      </c>
      <c r="F817" s="750" t="s">
        <v>589</v>
      </c>
      <c r="G817" s="749" t="s">
        <v>590</v>
      </c>
      <c r="H817" s="749">
        <v>200863</v>
      </c>
      <c r="I817" s="749">
        <v>200863</v>
      </c>
      <c r="J817" s="749" t="s">
        <v>1651</v>
      </c>
      <c r="K817" s="749" t="s">
        <v>1653</v>
      </c>
      <c r="L817" s="752">
        <v>85.445000000000007</v>
      </c>
      <c r="M817" s="752">
        <v>16</v>
      </c>
      <c r="N817" s="753">
        <v>1367.1200000000001</v>
      </c>
    </row>
    <row r="818" spans="1:14" ht="14.4" customHeight="1" x14ac:dyDescent="0.3">
      <c r="A818" s="747" t="s">
        <v>565</v>
      </c>
      <c r="B818" s="748" t="s">
        <v>566</v>
      </c>
      <c r="C818" s="749" t="s">
        <v>586</v>
      </c>
      <c r="D818" s="750" t="s">
        <v>587</v>
      </c>
      <c r="E818" s="751">
        <v>50113001</v>
      </c>
      <c r="F818" s="750" t="s">
        <v>589</v>
      </c>
      <c r="G818" s="749" t="s">
        <v>590</v>
      </c>
      <c r="H818" s="749">
        <v>991025</v>
      </c>
      <c r="I818" s="749">
        <v>0</v>
      </c>
      <c r="J818" s="749" t="s">
        <v>1123</v>
      </c>
      <c r="K818" s="749" t="s">
        <v>567</v>
      </c>
      <c r="L818" s="752">
        <v>338.95500000000004</v>
      </c>
      <c r="M818" s="752">
        <v>2</v>
      </c>
      <c r="N818" s="753">
        <v>677.91000000000008</v>
      </c>
    </row>
    <row r="819" spans="1:14" ht="14.4" customHeight="1" x14ac:dyDescent="0.3">
      <c r="A819" s="747" t="s">
        <v>565</v>
      </c>
      <c r="B819" s="748" t="s">
        <v>566</v>
      </c>
      <c r="C819" s="749" t="s">
        <v>586</v>
      </c>
      <c r="D819" s="750" t="s">
        <v>587</v>
      </c>
      <c r="E819" s="751">
        <v>50113001</v>
      </c>
      <c r="F819" s="750" t="s">
        <v>589</v>
      </c>
      <c r="G819" s="749" t="s">
        <v>590</v>
      </c>
      <c r="H819" s="749">
        <v>101940</v>
      </c>
      <c r="I819" s="749">
        <v>1940</v>
      </c>
      <c r="J819" s="749" t="s">
        <v>1126</v>
      </c>
      <c r="K819" s="749" t="s">
        <v>1127</v>
      </c>
      <c r="L819" s="752">
        <v>34.850000000000009</v>
      </c>
      <c r="M819" s="752">
        <v>3</v>
      </c>
      <c r="N819" s="753">
        <v>104.55000000000003</v>
      </c>
    </row>
    <row r="820" spans="1:14" ht="14.4" customHeight="1" x14ac:dyDescent="0.3">
      <c r="A820" s="747" t="s">
        <v>565</v>
      </c>
      <c r="B820" s="748" t="s">
        <v>566</v>
      </c>
      <c r="C820" s="749" t="s">
        <v>586</v>
      </c>
      <c r="D820" s="750" t="s">
        <v>587</v>
      </c>
      <c r="E820" s="751">
        <v>50113001</v>
      </c>
      <c r="F820" s="750" t="s">
        <v>589</v>
      </c>
      <c r="G820" s="749" t="s">
        <v>567</v>
      </c>
      <c r="H820" s="749">
        <v>111094</v>
      </c>
      <c r="I820" s="749">
        <v>11094</v>
      </c>
      <c r="J820" s="749" t="s">
        <v>1128</v>
      </c>
      <c r="K820" s="749" t="s">
        <v>1129</v>
      </c>
      <c r="L820" s="752">
        <v>310.27999999999997</v>
      </c>
      <c r="M820" s="752">
        <v>1</v>
      </c>
      <c r="N820" s="753">
        <v>310.27999999999997</v>
      </c>
    </row>
    <row r="821" spans="1:14" ht="14.4" customHeight="1" x14ac:dyDescent="0.3">
      <c r="A821" s="747" t="s">
        <v>565</v>
      </c>
      <c r="B821" s="748" t="s">
        <v>566</v>
      </c>
      <c r="C821" s="749" t="s">
        <v>586</v>
      </c>
      <c r="D821" s="750" t="s">
        <v>587</v>
      </c>
      <c r="E821" s="751">
        <v>50113001</v>
      </c>
      <c r="F821" s="750" t="s">
        <v>589</v>
      </c>
      <c r="G821" s="749" t="s">
        <v>567</v>
      </c>
      <c r="H821" s="749">
        <v>111076</v>
      </c>
      <c r="I821" s="749">
        <v>11076</v>
      </c>
      <c r="J821" s="749" t="s">
        <v>1130</v>
      </c>
      <c r="K821" s="749" t="s">
        <v>1131</v>
      </c>
      <c r="L821" s="752">
        <v>474.2299999999999</v>
      </c>
      <c r="M821" s="752">
        <v>1</v>
      </c>
      <c r="N821" s="753">
        <v>474.2299999999999</v>
      </c>
    </row>
    <row r="822" spans="1:14" ht="14.4" customHeight="1" x14ac:dyDescent="0.3">
      <c r="A822" s="747" t="s">
        <v>565</v>
      </c>
      <c r="B822" s="748" t="s">
        <v>566</v>
      </c>
      <c r="C822" s="749" t="s">
        <v>586</v>
      </c>
      <c r="D822" s="750" t="s">
        <v>587</v>
      </c>
      <c r="E822" s="751">
        <v>50113001</v>
      </c>
      <c r="F822" s="750" t="s">
        <v>589</v>
      </c>
      <c r="G822" s="749" t="s">
        <v>590</v>
      </c>
      <c r="H822" s="749">
        <v>117983</v>
      </c>
      <c r="I822" s="749">
        <v>17983</v>
      </c>
      <c r="J822" s="749" t="s">
        <v>1132</v>
      </c>
      <c r="K822" s="749" t="s">
        <v>1133</v>
      </c>
      <c r="L822" s="752">
        <v>94.466666666666683</v>
      </c>
      <c r="M822" s="752">
        <v>3</v>
      </c>
      <c r="N822" s="753">
        <v>283.40000000000003</v>
      </c>
    </row>
    <row r="823" spans="1:14" ht="14.4" customHeight="1" x14ac:dyDescent="0.3">
      <c r="A823" s="747" t="s">
        <v>565</v>
      </c>
      <c r="B823" s="748" t="s">
        <v>566</v>
      </c>
      <c r="C823" s="749" t="s">
        <v>586</v>
      </c>
      <c r="D823" s="750" t="s">
        <v>587</v>
      </c>
      <c r="E823" s="751">
        <v>50113001</v>
      </c>
      <c r="F823" s="750" t="s">
        <v>589</v>
      </c>
      <c r="G823" s="749" t="s">
        <v>590</v>
      </c>
      <c r="H823" s="749">
        <v>207820</v>
      </c>
      <c r="I823" s="749">
        <v>207820</v>
      </c>
      <c r="J823" s="749" t="s">
        <v>1142</v>
      </c>
      <c r="K823" s="749" t="s">
        <v>1143</v>
      </c>
      <c r="L823" s="752">
        <v>30.450000000000006</v>
      </c>
      <c r="M823" s="752">
        <v>15</v>
      </c>
      <c r="N823" s="753">
        <v>456.75000000000011</v>
      </c>
    </row>
    <row r="824" spans="1:14" ht="14.4" customHeight="1" x14ac:dyDescent="0.3">
      <c r="A824" s="747" t="s">
        <v>565</v>
      </c>
      <c r="B824" s="748" t="s">
        <v>566</v>
      </c>
      <c r="C824" s="749" t="s">
        <v>586</v>
      </c>
      <c r="D824" s="750" t="s">
        <v>587</v>
      </c>
      <c r="E824" s="751">
        <v>50113001</v>
      </c>
      <c r="F824" s="750" t="s">
        <v>589</v>
      </c>
      <c r="G824" s="749" t="s">
        <v>590</v>
      </c>
      <c r="H824" s="749">
        <v>173196</v>
      </c>
      <c r="I824" s="749">
        <v>173196</v>
      </c>
      <c r="J824" s="749" t="s">
        <v>1654</v>
      </c>
      <c r="K824" s="749" t="s">
        <v>1655</v>
      </c>
      <c r="L824" s="752">
        <v>102.94999999999997</v>
      </c>
      <c r="M824" s="752">
        <v>1</v>
      </c>
      <c r="N824" s="753">
        <v>102.94999999999997</v>
      </c>
    </row>
    <row r="825" spans="1:14" ht="14.4" customHeight="1" x14ac:dyDescent="0.3">
      <c r="A825" s="747" t="s">
        <v>565</v>
      </c>
      <c r="B825" s="748" t="s">
        <v>566</v>
      </c>
      <c r="C825" s="749" t="s">
        <v>586</v>
      </c>
      <c r="D825" s="750" t="s">
        <v>587</v>
      </c>
      <c r="E825" s="751">
        <v>50113001</v>
      </c>
      <c r="F825" s="750" t="s">
        <v>589</v>
      </c>
      <c r="G825" s="749" t="s">
        <v>590</v>
      </c>
      <c r="H825" s="749">
        <v>173197</v>
      </c>
      <c r="I825" s="749">
        <v>173197</v>
      </c>
      <c r="J825" s="749" t="s">
        <v>1654</v>
      </c>
      <c r="K825" s="749" t="s">
        <v>1656</v>
      </c>
      <c r="L825" s="752">
        <v>105.17000000000003</v>
      </c>
      <c r="M825" s="752">
        <v>2</v>
      </c>
      <c r="N825" s="753">
        <v>210.34000000000006</v>
      </c>
    </row>
    <row r="826" spans="1:14" ht="14.4" customHeight="1" x14ac:dyDescent="0.3">
      <c r="A826" s="747" t="s">
        <v>565</v>
      </c>
      <c r="B826" s="748" t="s">
        <v>566</v>
      </c>
      <c r="C826" s="749" t="s">
        <v>586</v>
      </c>
      <c r="D826" s="750" t="s">
        <v>587</v>
      </c>
      <c r="E826" s="751">
        <v>50113001</v>
      </c>
      <c r="F826" s="750" t="s">
        <v>589</v>
      </c>
      <c r="G826" s="749" t="s">
        <v>590</v>
      </c>
      <c r="H826" s="749">
        <v>11670</v>
      </c>
      <c r="I826" s="749">
        <v>11670</v>
      </c>
      <c r="J826" s="749" t="s">
        <v>1146</v>
      </c>
      <c r="K826" s="749" t="s">
        <v>1148</v>
      </c>
      <c r="L826" s="752">
        <v>352</v>
      </c>
      <c r="M826" s="752">
        <v>8</v>
      </c>
      <c r="N826" s="753">
        <v>2816</v>
      </c>
    </row>
    <row r="827" spans="1:14" ht="14.4" customHeight="1" x14ac:dyDescent="0.3">
      <c r="A827" s="747" t="s">
        <v>565</v>
      </c>
      <c r="B827" s="748" t="s">
        <v>566</v>
      </c>
      <c r="C827" s="749" t="s">
        <v>586</v>
      </c>
      <c r="D827" s="750" t="s">
        <v>587</v>
      </c>
      <c r="E827" s="751">
        <v>50113001</v>
      </c>
      <c r="F827" s="750" t="s">
        <v>589</v>
      </c>
      <c r="G827" s="749" t="s">
        <v>590</v>
      </c>
      <c r="H827" s="749">
        <v>501383</v>
      </c>
      <c r="I827" s="749">
        <v>11693</v>
      </c>
      <c r="J827" s="749" t="s">
        <v>1149</v>
      </c>
      <c r="K827" s="749" t="s">
        <v>1150</v>
      </c>
      <c r="L827" s="752">
        <v>447.70000000000005</v>
      </c>
      <c r="M827" s="752">
        <v>3</v>
      </c>
      <c r="N827" s="753">
        <v>1343.1000000000001</v>
      </c>
    </row>
    <row r="828" spans="1:14" ht="14.4" customHeight="1" x14ac:dyDescent="0.3">
      <c r="A828" s="747" t="s">
        <v>565</v>
      </c>
      <c r="B828" s="748" t="s">
        <v>566</v>
      </c>
      <c r="C828" s="749" t="s">
        <v>586</v>
      </c>
      <c r="D828" s="750" t="s">
        <v>587</v>
      </c>
      <c r="E828" s="751">
        <v>50113001</v>
      </c>
      <c r="F828" s="750" t="s">
        <v>589</v>
      </c>
      <c r="G828" s="749" t="s">
        <v>590</v>
      </c>
      <c r="H828" s="749">
        <v>111696</v>
      </c>
      <c r="I828" s="749">
        <v>11696</v>
      </c>
      <c r="J828" s="749" t="s">
        <v>1149</v>
      </c>
      <c r="K828" s="749" t="s">
        <v>1147</v>
      </c>
      <c r="L828" s="752">
        <v>324.83</v>
      </c>
      <c r="M828" s="752">
        <v>4</v>
      </c>
      <c r="N828" s="753">
        <v>1299.32</v>
      </c>
    </row>
    <row r="829" spans="1:14" ht="14.4" customHeight="1" x14ac:dyDescent="0.3">
      <c r="A829" s="747" t="s">
        <v>565</v>
      </c>
      <c r="B829" s="748" t="s">
        <v>566</v>
      </c>
      <c r="C829" s="749" t="s">
        <v>586</v>
      </c>
      <c r="D829" s="750" t="s">
        <v>587</v>
      </c>
      <c r="E829" s="751">
        <v>50113001</v>
      </c>
      <c r="F829" s="750" t="s">
        <v>589</v>
      </c>
      <c r="G829" s="749" t="s">
        <v>590</v>
      </c>
      <c r="H829" s="749">
        <v>29328</v>
      </c>
      <c r="I829" s="749">
        <v>29328</v>
      </c>
      <c r="J829" s="749" t="s">
        <v>1657</v>
      </c>
      <c r="K829" s="749" t="s">
        <v>1658</v>
      </c>
      <c r="L829" s="752">
        <v>1147.92</v>
      </c>
      <c r="M829" s="752">
        <v>4</v>
      </c>
      <c r="N829" s="753">
        <v>4591.68</v>
      </c>
    </row>
    <row r="830" spans="1:14" ht="14.4" customHeight="1" x14ac:dyDescent="0.3">
      <c r="A830" s="747" t="s">
        <v>565</v>
      </c>
      <c r="B830" s="748" t="s">
        <v>566</v>
      </c>
      <c r="C830" s="749" t="s">
        <v>586</v>
      </c>
      <c r="D830" s="750" t="s">
        <v>587</v>
      </c>
      <c r="E830" s="751">
        <v>50113001</v>
      </c>
      <c r="F830" s="750" t="s">
        <v>589</v>
      </c>
      <c r="G830" s="749" t="s">
        <v>590</v>
      </c>
      <c r="H830" s="749">
        <v>394404</v>
      </c>
      <c r="I830" s="749">
        <v>168373</v>
      </c>
      <c r="J830" s="749" t="s">
        <v>1659</v>
      </c>
      <c r="K830" s="749" t="s">
        <v>1660</v>
      </c>
      <c r="L830" s="752">
        <v>1147.94</v>
      </c>
      <c r="M830" s="752">
        <v>1</v>
      </c>
      <c r="N830" s="753">
        <v>1147.94</v>
      </c>
    </row>
    <row r="831" spans="1:14" ht="14.4" customHeight="1" x14ac:dyDescent="0.3">
      <c r="A831" s="747" t="s">
        <v>565</v>
      </c>
      <c r="B831" s="748" t="s">
        <v>566</v>
      </c>
      <c r="C831" s="749" t="s">
        <v>586</v>
      </c>
      <c r="D831" s="750" t="s">
        <v>587</v>
      </c>
      <c r="E831" s="751">
        <v>50113001</v>
      </c>
      <c r="F831" s="750" t="s">
        <v>589</v>
      </c>
      <c r="G831" s="749" t="s">
        <v>590</v>
      </c>
      <c r="H831" s="749">
        <v>846347</v>
      </c>
      <c r="I831" s="749">
        <v>29327</v>
      </c>
      <c r="J831" s="749" t="s">
        <v>1661</v>
      </c>
      <c r="K831" s="749" t="s">
        <v>567</v>
      </c>
      <c r="L831" s="752">
        <v>562.96</v>
      </c>
      <c r="M831" s="752">
        <v>1</v>
      </c>
      <c r="N831" s="753">
        <v>562.96</v>
      </c>
    </row>
    <row r="832" spans="1:14" ht="14.4" customHeight="1" x14ac:dyDescent="0.3">
      <c r="A832" s="747" t="s">
        <v>565</v>
      </c>
      <c r="B832" s="748" t="s">
        <v>566</v>
      </c>
      <c r="C832" s="749" t="s">
        <v>586</v>
      </c>
      <c r="D832" s="750" t="s">
        <v>587</v>
      </c>
      <c r="E832" s="751">
        <v>50113001</v>
      </c>
      <c r="F832" s="750" t="s">
        <v>589</v>
      </c>
      <c r="G832" s="749" t="s">
        <v>590</v>
      </c>
      <c r="H832" s="749">
        <v>100269</v>
      </c>
      <c r="I832" s="749">
        <v>269</v>
      </c>
      <c r="J832" s="749" t="s">
        <v>1151</v>
      </c>
      <c r="K832" s="749" t="s">
        <v>1152</v>
      </c>
      <c r="L832" s="752">
        <v>40.591250000000009</v>
      </c>
      <c r="M832" s="752">
        <v>8</v>
      </c>
      <c r="N832" s="753">
        <v>324.73000000000008</v>
      </c>
    </row>
    <row r="833" spans="1:14" ht="14.4" customHeight="1" x14ac:dyDescent="0.3">
      <c r="A833" s="747" t="s">
        <v>565</v>
      </c>
      <c r="B833" s="748" t="s">
        <v>566</v>
      </c>
      <c r="C833" s="749" t="s">
        <v>586</v>
      </c>
      <c r="D833" s="750" t="s">
        <v>587</v>
      </c>
      <c r="E833" s="751">
        <v>50113001</v>
      </c>
      <c r="F833" s="750" t="s">
        <v>589</v>
      </c>
      <c r="G833" s="749" t="s">
        <v>567</v>
      </c>
      <c r="H833" s="749">
        <v>210703</v>
      </c>
      <c r="I833" s="749">
        <v>210703</v>
      </c>
      <c r="J833" s="749" t="s">
        <v>1662</v>
      </c>
      <c r="K833" s="749" t="s">
        <v>1663</v>
      </c>
      <c r="L833" s="752">
        <v>239.16</v>
      </c>
      <c r="M833" s="752">
        <v>1</v>
      </c>
      <c r="N833" s="753">
        <v>239.16</v>
      </c>
    </row>
    <row r="834" spans="1:14" ht="14.4" customHeight="1" x14ac:dyDescent="0.3">
      <c r="A834" s="747" t="s">
        <v>565</v>
      </c>
      <c r="B834" s="748" t="s">
        <v>566</v>
      </c>
      <c r="C834" s="749" t="s">
        <v>586</v>
      </c>
      <c r="D834" s="750" t="s">
        <v>587</v>
      </c>
      <c r="E834" s="751">
        <v>50113001</v>
      </c>
      <c r="F834" s="750" t="s">
        <v>589</v>
      </c>
      <c r="G834" s="749" t="s">
        <v>590</v>
      </c>
      <c r="H834" s="749">
        <v>850214</v>
      </c>
      <c r="I834" s="749">
        <v>126013</v>
      </c>
      <c r="J834" s="749" t="s">
        <v>1664</v>
      </c>
      <c r="K834" s="749" t="s">
        <v>1055</v>
      </c>
      <c r="L834" s="752">
        <v>41.609999999999992</v>
      </c>
      <c r="M834" s="752">
        <v>1</v>
      </c>
      <c r="N834" s="753">
        <v>41.609999999999992</v>
      </c>
    </row>
    <row r="835" spans="1:14" ht="14.4" customHeight="1" x14ac:dyDescent="0.3">
      <c r="A835" s="747" t="s">
        <v>565</v>
      </c>
      <c r="B835" s="748" t="s">
        <v>566</v>
      </c>
      <c r="C835" s="749" t="s">
        <v>586</v>
      </c>
      <c r="D835" s="750" t="s">
        <v>587</v>
      </c>
      <c r="E835" s="751">
        <v>50113001</v>
      </c>
      <c r="F835" s="750" t="s">
        <v>589</v>
      </c>
      <c r="G835" s="749" t="s">
        <v>590</v>
      </c>
      <c r="H835" s="749">
        <v>845796</v>
      </c>
      <c r="I835" s="749">
        <v>126031</v>
      </c>
      <c r="J835" s="749" t="s">
        <v>1665</v>
      </c>
      <c r="K835" s="749" t="s">
        <v>1055</v>
      </c>
      <c r="L835" s="752">
        <v>58.825000000000003</v>
      </c>
      <c r="M835" s="752">
        <v>2</v>
      </c>
      <c r="N835" s="753">
        <v>117.65</v>
      </c>
    </row>
    <row r="836" spans="1:14" ht="14.4" customHeight="1" x14ac:dyDescent="0.3">
      <c r="A836" s="747" t="s">
        <v>565</v>
      </c>
      <c r="B836" s="748" t="s">
        <v>566</v>
      </c>
      <c r="C836" s="749" t="s">
        <v>586</v>
      </c>
      <c r="D836" s="750" t="s">
        <v>587</v>
      </c>
      <c r="E836" s="751">
        <v>50113001</v>
      </c>
      <c r="F836" s="750" t="s">
        <v>589</v>
      </c>
      <c r="G836" s="749" t="s">
        <v>590</v>
      </c>
      <c r="H836" s="749">
        <v>102957</v>
      </c>
      <c r="I836" s="749">
        <v>2957</v>
      </c>
      <c r="J836" s="749" t="s">
        <v>1156</v>
      </c>
      <c r="K836" s="749" t="s">
        <v>1157</v>
      </c>
      <c r="L836" s="752">
        <v>52.230000000000004</v>
      </c>
      <c r="M836" s="752">
        <v>2</v>
      </c>
      <c r="N836" s="753">
        <v>104.46000000000001</v>
      </c>
    </row>
    <row r="837" spans="1:14" ht="14.4" customHeight="1" x14ac:dyDescent="0.3">
      <c r="A837" s="747" t="s">
        <v>565</v>
      </c>
      <c r="B837" s="748" t="s">
        <v>566</v>
      </c>
      <c r="C837" s="749" t="s">
        <v>586</v>
      </c>
      <c r="D837" s="750" t="s">
        <v>587</v>
      </c>
      <c r="E837" s="751">
        <v>50113001</v>
      </c>
      <c r="F837" s="750" t="s">
        <v>589</v>
      </c>
      <c r="G837" s="749" t="s">
        <v>595</v>
      </c>
      <c r="H837" s="749">
        <v>846980</v>
      </c>
      <c r="I837" s="749">
        <v>124129</v>
      </c>
      <c r="J837" s="749" t="s">
        <v>1158</v>
      </c>
      <c r="K837" s="749" t="s">
        <v>1055</v>
      </c>
      <c r="L837" s="752">
        <v>254.25</v>
      </c>
      <c r="M837" s="752">
        <v>1</v>
      </c>
      <c r="N837" s="753">
        <v>254.25</v>
      </c>
    </row>
    <row r="838" spans="1:14" ht="14.4" customHeight="1" x14ac:dyDescent="0.3">
      <c r="A838" s="747" t="s">
        <v>565</v>
      </c>
      <c r="B838" s="748" t="s">
        <v>566</v>
      </c>
      <c r="C838" s="749" t="s">
        <v>586</v>
      </c>
      <c r="D838" s="750" t="s">
        <v>587</v>
      </c>
      <c r="E838" s="751">
        <v>50113001</v>
      </c>
      <c r="F838" s="750" t="s">
        <v>589</v>
      </c>
      <c r="G838" s="749" t="s">
        <v>595</v>
      </c>
      <c r="H838" s="749">
        <v>849430</v>
      </c>
      <c r="I838" s="749">
        <v>124091</v>
      </c>
      <c r="J838" s="749" t="s">
        <v>1159</v>
      </c>
      <c r="K838" s="749" t="s">
        <v>1666</v>
      </c>
      <c r="L838" s="752">
        <v>387.13</v>
      </c>
      <c r="M838" s="752">
        <v>1</v>
      </c>
      <c r="N838" s="753">
        <v>387.13</v>
      </c>
    </row>
    <row r="839" spans="1:14" ht="14.4" customHeight="1" x14ac:dyDescent="0.3">
      <c r="A839" s="747" t="s">
        <v>565</v>
      </c>
      <c r="B839" s="748" t="s">
        <v>566</v>
      </c>
      <c r="C839" s="749" t="s">
        <v>586</v>
      </c>
      <c r="D839" s="750" t="s">
        <v>587</v>
      </c>
      <c r="E839" s="751">
        <v>50113001</v>
      </c>
      <c r="F839" s="750" t="s">
        <v>589</v>
      </c>
      <c r="G839" s="749" t="s">
        <v>595</v>
      </c>
      <c r="H839" s="749">
        <v>844651</v>
      </c>
      <c r="I839" s="749">
        <v>101205</v>
      </c>
      <c r="J839" s="749" t="s">
        <v>1160</v>
      </c>
      <c r="K839" s="749" t="s">
        <v>687</v>
      </c>
      <c r="L839" s="752">
        <v>86.079999999999984</v>
      </c>
      <c r="M839" s="752">
        <v>1</v>
      </c>
      <c r="N839" s="753">
        <v>86.079999999999984</v>
      </c>
    </row>
    <row r="840" spans="1:14" ht="14.4" customHeight="1" x14ac:dyDescent="0.3">
      <c r="A840" s="747" t="s">
        <v>565</v>
      </c>
      <c r="B840" s="748" t="s">
        <v>566</v>
      </c>
      <c r="C840" s="749" t="s">
        <v>586</v>
      </c>
      <c r="D840" s="750" t="s">
        <v>587</v>
      </c>
      <c r="E840" s="751">
        <v>50113001</v>
      </c>
      <c r="F840" s="750" t="s">
        <v>589</v>
      </c>
      <c r="G840" s="749" t="s">
        <v>595</v>
      </c>
      <c r="H840" s="749">
        <v>845220</v>
      </c>
      <c r="I840" s="749">
        <v>101211</v>
      </c>
      <c r="J840" s="749" t="s">
        <v>1160</v>
      </c>
      <c r="K840" s="749" t="s">
        <v>728</v>
      </c>
      <c r="L840" s="752">
        <v>219.56999999999996</v>
      </c>
      <c r="M840" s="752">
        <v>3</v>
      </c>
      <c r="N840" s="753">
        <v>658.70999999999992</v>
      </c>
    </row>
    <row r="841" spans="1:14" ht="14.4" customHeight="1" x14ac:dyDescent="0.3">
      <c r="A841" s="747" t="s">
        <v>565</v>
      </c>
      <c r="B841" s="748" t="s">
        <v>566</v>
      </c>
      <c r="C841" s="749" t="s">
        <v>586</v>
      </c>
      <c r="D841" s="750" t="s">
        <v>587</v>
      </c>
      <c r="E841" s="751">
        <v>50113001</v>
      </c>
      <c r="F841" s="750" t="s">
        <v>589</v>
      </c>
      <c r="G841" s="749" t="s">
        <v>590</v>
      </c>
      <c r="H841" s="749">
        <v>849767</v>
      </c>
      <c r="I841" s="749">
        <v>162012</v>
      </c>
      <c r="J841" s="749" t="s">
        <v>1667</v>
      </c>
      <c r="K841" s="749" t="s">
        <v>710</v>
      </c>
      <c r="L841" s="752">
        <v>453.63999999999987</v>
      </c>
      <c r="M841" s="752">
        <v>1</v>
      </c>
      <c r="N841" s="753">
        <v>453.63999999999987</v>
      </c>
    </row>
    <row r="842" spans="1:14" ht="14.4" customHeight="1" x14ac:dyDescent="0.3">
      <c r="A842" s="747" t="s">
        <v>565</v>
      </c>
      <c r="B842" s="748" t="s">
        <v>566</v>
      </c>
      <c r="C842" s="749" t="s">
        <v>586</v>
      </c>
      <c r="D842" s="750" t="s">
        <v>587</v>
      </c>
      <c r="E842" s="751">
        <v>50113001</v>
      </c>
      <c r="F842" s="750" t="s">
        <v>589</v>
      </c>
      <c r="G842" s="749" t="s">
        <v>590</v>
      </c>
      <c r="H842" s="749">
        <v>849831</v>
      </c>
      <c r="I842" s="749">
        <v>162008</v>
      </c>
      <c r="J842" s="749" t="s">
        <v>1667</v>
      </c>
      <c r="K842" s="749" t="s">
        <v>1032</v>
      </c>
      <c r="L842" s="752">
        <v>170.83999999999997</v>
      </c>
      <c r="M842" s="752">
        <v>1</v>
      </c>
      <c r="N842" s="753">
        <v>170.83999999999997</v>
      </c>
    </row>
    <row r="843" spans="1:14" ht="14.4" customHeight="1" x14ac:dyDescent="0.3">
      <c r="A843" s="747" t="s">
        <v>565</v>
      </c>
      <c r="B843" s="748" t="s">
        <v>566</v>
      </c>
      <c r="C843" s="749" t="s">
        <v>586</v>
      </c>
      <c r="D843" s="750" t="s">
        <v>587</v>
      </c>
      <c r="E843" s="751">
        <v>50113001</v>
      </c>
      <c r="F843" s="750" t="s">
        <v>589</v>
      </c>
      <c r="G843" s="749" t="s">
        <v>590</v>
      </c>
      <c r="H843" s="749">
        <v>846340</v>
      </c>
      <c r="I843" s="749">
        <v>122690</v>
      </c>
      <c r="J843" s="749" t="s">
        <v>1161</v>
      </c>
      <c r="K843" s="749" t="s">
        <v>710</v>
      </c>
      <c r="L843" s="752">
        <v>277.66000000000003</v>
      </c>
      <c r="M843" s="752">
        <v>3</v>
      </c>
      <c r="N843" s="753">
        <v>832.98000000000013</v>
      </c>
    </row>
    <row r="844" spans="1:14" ht="14.4" customHeight="1" x14ac:dyDescent="0.3">
      <c r="A844" s="747" t="s">
        <v>565</v>
      </c>
      <c r="B844" s="748" t="s">
        <v>566</v>
      </c>
      <c r="C844" s="749" t="s">
        <v>586</v>
      </c>
      <c r="D844" s="750" t="s">
        <v>587</v>
      </c>
      <c r="E844" s="751">
        <v>50113001</v>
      </c>
      <c r="F844" s="750" t="s">
        <v>589</v>
      </c>
      <c r="G844" s="749" t="s">
        <v>590</v>
      </c>
      <c r="H844" s="749">
        <v>846338</v>
      </c>
      <c r="I844" s="749">
        <v>122685</v>
      </c>
      <c r="J844" s="749" t="s">
        <v>1161</v>
      </c>
      <c r="K844" s="749" t="s">
        <v>1032</v>
      </c>
      <c r="L844" s="752">
        <v>116.04000000000003</v>
      </c>
      <c r="M844" s="752">
        <v>2</v>
      </c>
      <c r="N844" s="753">
        <v>232.08000000000007</v>
      </c>
    </row>
    <row r="845" spans="1:14" ht="14.4" customHeight="1" x14ac:dyDescent="0.3">
      <c r="A845" s="747" t="s">
        <v>565</v>
      </c>
      <c r="B845" s="748" t="s">
        <v>566</v>
      </c>
      <c r="C845" s="749" t="s">
        <v>586</v>
      </c>
      <c r="D845" s="750" t="s">
        <v>587</v>
      </c>
      <c r="E845" s="751">
        <v>50113001</v>
      </c>
      <c r="F845" s="750" t="s">
        <v>589</v>
      </c>
      <c r="G845" s="749" t="s">
        <v>590</v>
      </c>
      <c r="H845" s="749">
        <v>207692</v>
      </c>
      <c r="I845" s="749">
        <v>207692</v>
      </c>
      <c r="J845" s="749" t="s">
        <v>1668</v>
      </c>
      <c r="K845" s="749" t="s">
        <v>1669</v>
      </c>
      <c r="L845" s="752">
        <v>40.240000000000023</v>
      </c>
      <c r="M845" s="752">
        <v>1</v>
      </c>
      <c r="N845" s="753">
        <v>40.240000000000023</v>
      </c>
    </row>
    <row r="846" spans="1:14" ht="14.4" customHeight="1" x14ac:dyDescent="0.3">
      <c r="A846" s="747" t="s">
        <v>565</v>
      </c>
      <c r="B846" s="748" t="s">
        <v>566</v>
      </c>
      <c r="C846" s="749" t="s">
        <v>586</v>
      </c>
      <c r="D846" s="750" t="s">
        <v>587</v>
      </c>
      <c r="E846" s="751">
        <v>50113001</v>
      </c>
      <c r="F846" s="750" t="s">
        <v>589</v>
      </c>
      <c r="G846" s="749" t="s">
        <v>590</v>
      </c>
      <c r="H846" s="749">
        <v>104207</v>
      </c>
      <c r="I846" s="749">
        <v>4207</v>
      </c>
      <c r="J846" s="749" t="s">
        <v>1670</v>
      </c>
      <c r="K846" s="749" t="s">
        <v>1671</v>
      </c>
      <c r="L846" s="752">
        <v>39.79999999999999</v>
      </c>
      <c r="M846" s="752">
        <v>1</v>
      </c>
      <c r="N846" s="753">
        <v>39.79999999999999</v>
      </c>
    </row>
    <row r="847" spans="1:14" ht="14.4" customHeight="1" x14ac:dyDescent="0.3">
      <c r="A847" s="747" t="s">
        <v>565</v>
      </c>
      <c r="B847" s="748" t="s">
        <v>566</v>
      </c>
      <c r="C847" s="749" t="s">
        <v>586</v>
      </c>
      <c r="D847" s="750" t="s">
        <v>587</v>
      </c>
      <c r="E847" s="751">
        <v>50113001</v>
      </c>
      <c r="F847" s="750" t="s">
        <v>589</v>
      </c>
      <c r="G847" s="749" t="s">
        <v>567</v>
      </c>
      <c r="H847" s="749">
        <v>1633</v>
      </c>
      <c r="I847" s="749">
        <v>1633</v>
      </c>
      <c r="J847" s="749" t="s">
        <v>1166</v>
      </c>
      <c r="K847" s="749" t="s">
        <v>1167</v>
      </c>
      <c r="L847" s="752">
        <v>27.01</v>
      </c>
      <c r="M847" s="752">
        <v>9</v>
      </c>
      <c r="N847" s="753">
        <v>243.09</v>
      </c>
    </row>
    <row r="848" spans="1:14" ht="14.4" customHeight="1" x14ac:dyDescent="0.3">
      <c r="A848" s="747" t="s">
        <v>565</v>
      </c>
      <c r="B848" s="748" t="s">
        <v>566</v>
      </c>
      <c r="C848" s="749" t="s">
        <v>586</v>
      </c>
      <c r="D848" s="750" t="s">
        <v>587</v>
      </c>
      <c r="E848" s="751">
        <v>50113001</v>
      </c>
      <c r="F848" s="750" t="s">
        <v>589</v>
      </c>
      <c r="G848" s="749" t="s">
        <v>590</v>
      </c>
      <c r="H848" s="749">
        <v>100584</v>
      </c>
      <c r="I848" s="749">
        <v>584</v>
      </c>
      <c r="J848" s="749" t="s">
        <v>1672</v>
      </c>
      <c r="K848" s="749" t="s">
        <v>1673</v>
      </c>
      <c r="L848" s="752">
        <v>93.800000000000011</v>
      </c>
      <c r="M848" s="752">
        <v>2</v>
      </c>
      <c r="N848" s="753">
        <v>187.60000000000002</v>
      </c>
    </row>
    <row r="849" spans="1:14" ht="14.4" customHeight="1" x14ac:dyDescent="0.3">
      <c r="A849" s="747" t="s">
        <v>565</v>
      </c>
      <c r="B849" s="748" t="s">
        <v>566</v>
      </c>
      <c r="C849" s="749" t="s">
        <v>586</v>
      </c>
      <c r="D849" s="750" t="s">
        <v>587</v>
      </c>
      <c r="E849" s="751">
        <v>50113001</v>
      </c>
      <c r="F849" s="750" t="s">
        <v>589</v>
      </c>
      <c r="G849" s="749" t="s">
        <v>595</v>
      </c>
      <c r="H849" s="749">
        <v>988793</v>
      </c>
      <c r="I849" s="749">
        <v>142866</v>
      </c>
      <c r="J849" s="749" t="s">
        <v>1170</v>
      </c>
      <c r="K849" s="749" t="s">
        <v>1171</v>
      </c>
      <c r="L849" s="752">
        <v>354.49</v>
      </c>
      <c r="M849" s="752">
        <v>3</v>
      </c>
      <c r="N849" s="753">
        <v>1063.47</v>
      </c>
    </row>
    <row r="850" spans="1:14" ht="14.4" customHeight="1" x14ac:dyDescent="0.3">
      <c r="A850" s="747" t="s">
        <v>565</v>
      </c>
      <c r="B850" s="748" t="s">
        <v>566</v>
      </c>
      <c r="C850" s="749" t="s">
        <v>586</v>
      </c>
      <c r="D850" s="750" t="s">
        <v>587</v>
      </c>
      <c r="E850" s="751">
        <v>50113001</v>
      </c>
      <c r="F850" s="750" t="s">
        <v>589</v>
      </c>
      <c r="G850" s="749" t="s">
        <v>595</v>
      </c>
      <c r="H850" s="749">
        <v>142865</v>
      </c>
      <c r="I850" s="749">
        <v>142865</v>
      </c>
      <c r="J850" s="749" t="s">
        <v>1172</v>
      </c>
      <c r="K850" s="749" t="s">
        <v>1173</v>
      </c>
      <c r="L850" s="752">
        <v>47.19</v>
      </c>
      <c r="M850" s="752">
        <v>7</v>
      </c>
      <c r="N850" s="753">
        <v>330.33</v>
      </c>
    </row>
    <row r="851" spans="1:14" ht="14.4" customHeight="1" x14ac:dyDescent="0.3">
      <c r="A851" s="747" t="s">
        <v>565</v>
      </c>
      <c r="B851" s="748" t="s">
        <v>566</v>
      </c>
      <c r="C851" s="749" t="s">
        <v>586</v>
      </c>
      <c r="D851" s="750" t="s">
        <v>587</v>
      </c>
      <c r="E851" s="751">
        <v>50113001</v>
      </c>
      <c r="F851" s="750" t="s">
        <v>589</v>
      </c>
      <c r="G851" s="749" t="s">
        <v>590</v>
      </c>
      <c r="H851" s="749">
        <v>845827</v>
      </c>
      <c r="I851" s="749">
        <v>0</v>
      </c>
      <c r="J851" s="749" t="s">
        <v>1674</v>
      </c>
      <c r="K851" s="749" t="s">
        <v>567</v>
      </c>
      <c r="L851" s="752">
        <v>101.74</v>
      </c>
      <c r="M851" s="752">
        <v>4</v>
      </c>
      <c r="N851" s="753">
        <v>406.96</v>
      </c>
    </row>
    <row r="852" spans="1:14" ht="14.4" customHeight="1" x14ac:dyDescent="0.3">
      <c r="A852" s="747" t="s">
        <v>565</v>
      </c>
      <c r="B852" s="748" t="s">
        <v>566</v>
      </c>
      <c r="C852" s="749" t="s">
        <v>586</v>
      </c>
      <c r="D852" s="750" t="s">
        <v>587</v>
      </c>
      <c r="E852" s="751">
        <v>50113001</v>
      </c>
      <c r="F852" s="750" t="s">
        <v>589</v>
      </c>
      <c r="G852" s="749" t="s">
        <v>590</v>
      </c>
      <c r="H852" s="749">
        <v>127286</v>
      </c>
      <c r="I852" s="749">
        <v>27286</v>
      </c>
      <c r="J852" s="749" t="s">
        <v>1178</v>
      </c>
      <c r="K852" s="749" t="s">
        <v>1179</v>
      </c>
      <c r="L852" s="752">
        <v>868.07</v>
      </c>
      <c r="M852" s="752">
        <v>1</v>
      </c>
      <c r="N852" s="753">
        <v>868.07</v>
      </c>
    </row>
    <row r="853" spans="1:14" ht="14.4" customHeight="1" x14ac:dyDescent="0.3">
      <c r="A853" s="747" t="s">
        <v>565</v>
      </c>
      <c r="B853" s="748" t="s">
        <v>566</v>
      </c>
      <c r="C853" s="749" t="s">
        <v>586</v>
      </c>
      <c r="D853" s="750" t="s">
        <v>587</v>
      </c>
      <c r="E853" s="751">
        <v>50113001</v>
      </c>
      <c r="F853" s="750" t="s">
        <v>589</v>
      </c>
      <c r="G853" s="749" t="s">
        <v>590</v>
      </c>
      <c r="H853" s="749">
        <v>118304</v>
      </c>
      <c r="I853" s="749">
        <v>18304</v>
      </c>
      <c r="J853" s="749" t="s">
        <v>1180</v>
      </c>
      <c r="K853" s="749" t="s">
        <v>1181</v>
      </c>
      <c r="L853" s="752">
        <v>185.60999999999996</v>
      </c>
      <c r="M853" s="752">
        <v>25</v>
      </c>
      <c r="N853" s="753">
        <v>4640.2499999999991</v>
      </c>
    </row>
    <row r="854" spans="1:14" ht="14.4" customHeight="1" x14ac:dyDescent="0.3">
      <c r="A854" s="747" t="s">
        <v>565</v>
      </c>
      <c r="B854" s="748" t="s">
        <v>566</v>
      </c>
      <c r="C854" s="749" t="s">
        <v>586</v>
      </c>
      <c r="D854" s="750" t="s">
        <v>587</v>
      </c>
      <c r="E854" s="751">
        <v>50113001</v>
      </c>
      <c r="F854" s="750" t="s">
        <v>589</v>
      </c>
      <c r="G854" s="749" t="s">
        <v>590</v>
      </c>
      <c r="H854" s="749">
        <v>118305</v>
      </c>
      <c r="I854" s="749">
        <v>18305</v>
      </c>
      <c r="J854" s="749" t="s">
        <v>1180</v>
      </c>
      <c r="K854" s="749" t="s">
        <v>1182</v>
      </c>
      <c r="L854" s="752">
        <v>242</v>
      </c>
      <c r="M854" s="752">
        <v>1</v>
      </c>
      <c r="N854" s="753">
        <v>242</v>
      </c>
    </row>
    <row r="855" spans="1:14" ht="14.4" customHeight="1" x14ac:dyDescent="0.3">
      <c r="A855" s="747" t="s">
        <v>565</v>
      </c>
      <c r="B855" s="748" t="s">
        <v>566</v>
      </c>
      <c r="C855" s="749" t="s">
        <v>586</v>
      </c>
      <c r="D855" s="750" t="s">
        <v>587</v>
      </c>
      <c r="E855" s="751">
        <v>50113001</v>
      </c>
      <c r="F855" s="750" t="s">
        <v>589</v>
      </c>
      <c r="G855" s="749" t="s">
        <v>590</v>
      </c>
      <c r="H855" s="749">
        <v>159357</v>
      </c>
      <c r="I855" s="749">
        <v>59357</v>
      </c>
      <c r="J855" s="749" t="s">
        <v>1675</v>
      </c>
      <c r="K855" s="749" t="s">
        <v>1676</v>
      </c>
      <c r="L855" s="752">
        <v>188.88</v>
      </c>
      <c r="M855" s="752">
        <v>1</v>
      </c>
      <c r="N855" s="753">
        <v>188.88</v>
      </c>
    </row>
    <row r="856" spans="1:14" ht="14.4" customHeight="1" x14ac:dyDescent="0.3">
      <c r="A856" s="747" t="s">
        <v>565</v>
      </c>
      <c r="B856" s="748" t="s">
        <v>566</v>
      </c>
      <c r="C856" s="749" t="s">
        <v>586</v>
      </c>
      <c r="D856" s="750" t="s">
        <v>587</v>
      </c>
      <c r="E856" s="751">
        <v>50113001</v>
      </c>
      <c r="F856" s="750" t="s">
        <v>589</v>
      </c>
      <c r="G856" s="749" t="s">
        <v>590</v>
      </c>
      <c r="H856" s="749">
        <v>114937</v>
      </c>
      <c r="I856" s="749">
        <v>14937</v>
      </c>
      <c r="J856" s="749" t="s">
        <v>1185</v>
      </c>
      <c r="K856" s="749" t="s">
        <v>1186</v>
      </c>
      <c r="L856" s="752">
        <v>79.849999999999994</v>
      </c>
      <c r="M856" s="752">
        <v>4</v>
      </c>
      <c r="N856" s="753">
        <v>319.39999999999998</v>
      </c>
    </row>
    <row r="857" spans="1:14" ht="14.4" customHeight="1" x14ac:dyDescent="0.3">
      <c r="A857" s="747" t="s">
        <v>565</v>
      </c>
      <c r="B857" s="748" t="s">
        <v>566</v>
      </c>
      <c r="C857" s="749" t="s">
        <v>586</v>
      </c>
      <c r="D857" s="750" t="s">
        <v>587</v>
      </c>
      <c r="E857" s="751">
        <v>50113001</v>
      </c>
      <c r="F857" s="750" t="s">
        <v>589</v>
      </c>
      <c r="G857" s="749" t="s">
        <v>595</v>
      </c>
      <c r="H857" s="749">
        <v>990595</v>
      </c>
      <c r="I857" s="749">
        <v>145558</v>
      </c>
      <c r="J857" s="749" t="s">
        <v>1187</v>
      </c>
      <c r="K857" s="749" t="s">
        <v>683</v>
      </c>
      <c r="L857" s="752">
        <v>233.08999999999997</v>
      </c>
      <c r="M857" s="752">
        <v>1</v>
      </c>
      <c r="N857" s="753">
        <v>233.08999999999997</v>
      </c>
    </row>
    <row r="858" spans="1:14" ht="14.4" customHeight="1" x14ac:dyDescent="0.3">
      <c r="A858" s="747" t="s">
        <v>565</v>
      </c>
      <c r="B858" s="748" t="s">
        <v>566</v>
      </c>
      <c r="C858" s="749" t="s">
        <v>586</v>
      </c>
      <c r="D858" s="750" t="s">
        <v>587</v>
      </c>
      <c r="E858" s="751">
        <v>50113001</v>
      </c>
      <c r="F858" s="750" t="s">
        <v>589</v>
      </c>
      <c r="G858" s="749" t="s">
        <v>595</v>
      </c>
      <c r="H858" s="749">
        <v>850155</v>
      </c>
      <c r="I858" s="749">
        <v>145574</v>
      </c>
      <c r="J858" s="749" t="s">
        <v>1188</v>
      </c>
      <c r="K858" s="749" t="s">
        <v>1677</v>
      </c>
      <c r="L858" s="752">
        <v>363.14999999999992</v>
      </c>
      <c r="M858" s="752">
        <v>1</v>
      </c>
      <c r="N858" s="753">
        <v>363.14999999999992</v>
      </c>
    </row>
    <row r="859" spans="1:14" ht="14.4" customHeight="1" x14ac:dyDescent="0.3">
      <c r="A859" s="747" t="s">
        <v>565</v>
      </c>
      <c r="B859" s="748" t="s">
        <v>566</v>
      </c>
      <c r="C859" s="749" t="s">
        <v>586</v>
      </c>
      <c r="D859" s="750" t="s">
        <v>587</v>
      </c>
      <c r="E859" s="751">
        <v>50113001</v>
      </c>
      <c r="F859" s="750" t="s">
        <v>589</v>
      </c>
      <c r="G859" s="749" t="s">
        <v>590</v>
      </c>
      <c r="H859" s="749">
        <v>208649</v>
      </c>
      <c r="I859" s="749">
        <v>208649</v>
      </c>
      <c r="J859" s="749" t="s">
        <v>1678</v>
      </c>
      <c r="K859" s="749" t="s">
        <v>1679</v>
      </c>
      <c r="L859" s="752">
        <v>70.680000000000007</v>
      </c>
      <c r="M859" s="752">
        <v>1</v>
      </c>
      <c r="N859" s="753">
        <v>70.680000000000007</v>
      </c>
    </row>
    <row r="860" spans="1:14" ht="14.4" customHeight="1" x14ac:dyDescent="0.3">
      <c r="A860" s="747" t="s">
        <v>565</v>
      </c>
      <c r="B860" s="748" t="s">
        <v>566</v>
      </c>
      <c r="C860" s="749" t="s">
        <v>586</v>
      </c>
      <c r="D860" s="750" t="s">
        <v>587</v>
      </c>
      <c r="E860" s="751">
        <v>50113001</v>
      </c>
      <c r="F860" s="750" t="s">
        <v>589</v>
      </c>
      <c r="G860" s="749" t="s">
        <v>590</v>
      </c>
      <c r="H860" s="749">
        <v>208647</v>
      </c>
      <c r="I860" s="749">
        <v>208647</v>
      </c>
      <c r="J860" s="749" t="s">
        <v>1680</v>
      </c>
      <c r="K860" s="749" t="s">
        <v>1681</v>
      </c>
      <c r="L860" s="752">
        <v>58.8</v>
      </c>
      <c r="M860" s="752">
        <v>2</v>
      </c>
      <c r="N860" s="753">
        <v>117.6</v>
      </c>
    </row>
    <row r="861" spans="1:14" ht="14.4" customHeight="1" x14ac:dyDescent="0.3">
      <c r="A861" s="747" t="s">
        <v>565</v>
      </c>
      <c r="B861" s="748" t="s">
        <v>566</v>
      </c>
      <c r="C861" s="749" t="s">
        <v>586</v>
      </c>
      <c r="D861" s="750" t="s">
        <v>587</v>
      </c>
      <c r="E861" s="751">
        <v>50113001</v>
      </c>
      <c r="F861" s="750" t="s">
        <v>589</v>
      </c>
      <c r="G861" s="749" t="s">
        <v>590</v>
      </c>
      <c r="H861" s="749">
        <v>191032</v>
      </c>
      <c r="I861" s="749">
        <v>91032</v>
      </c>
      <c r="J861" s="749" t="s">
        <v>1682</v>
      </c>
      <c r="K861" s="749" t="s">
        <v>1683</v>
      </c>
      <c r="L861" s="752">
        <v>29.779999999999998</v>
      </c>
      <c r="M861" s="752">
        <v>1</v>
      </c>
      <c r="N861" s="753">
        <v>29.779999999999998</v>
      </c>
    </row>
    <row r="862" spans="1:14" ht="14.4" customHeight="1" x14ac:dyDescent="0.3">
      <c r="A862" s="747" t="s">
        <v>565</v>
      </c>
      <c r="B862" s="748" t="s">
        <v>566</v>
      </c>
      <c r="C862" s="749" t="s">
        <v>586</v>
      </c>
      <c r="D862" s="750" t="s">
        <v>587</v>
      </c>
      <c r="E862" s="751">
        <v>50113001</v>
      </c>
      <c r="F862" s="750" t="s">
        <v>589</v>
      </c>
      <c r="G862" s="749" t="s">
        <v>590</v>
      </c>
      <c r="H862" s="749">
        <v>180058</v>
      </c>
      <c r="I862" s="749">
        <v>80058</v>
      </c>
      <c r="J862" s="749" t="s">
        <v>1684</v>
      </c>
      <c r="K862" s="749" t="s">
        <v>1685</v>
      </c>
      <c r="L862" s="752">
        <v>123.41249999999999</v>
      </c>
      <c r="M862" s="752">
        <v>4</v>
      </c>
      <c r="N862" s="753">
        <v>493.65</v>
      </c>
    </row>
    <row r="863" spans="1:14" ht="14.4" customHeight="1" x14ac:dyDescent="0.3">
      <c r="A863" s="747" t="s">
        <v>565</v>
      </c>
      <c r="B863" s="748" t="s">
        <v>566</v>
      </c>
      <c r="C863" s="749" t="s">
        <v>586</v>
      </c>
      <c r="D863" s="750" t="s">
        <v>587</v>
      </c>
      <c r="E863" s="751">
        <v>50113001</v>
      </c>
      <c r="F863" s="750" t="s">
        <v>589</v>
      </c>
      <c r="G863" s="749" t="s">
        <v>595</v>
      </c>
      <c r="H863" s="749">
        <v>191922</v>
      </c>
      <c r="I863" s="749">
        <v>191922</v>
      </c>
      <c r="J863" s="749" t="s">
        <v>1201</v>
      </c>
      <c r="K863" s="749" t="s">
        <v>1202</v>
      </c>
      <c r="L863" s="752">
        <v>92.43</v>
      </c>
      <c r="M863" s="752">
        <v>6</v>
      </c>
      <c r="N863" s="753">
        <v>554.58000000000004</v>
      </c>
    </row>
    <row r="864" spans="1:14" ht="14.4" customHeight="1" x14ac:dyDescent="0.3">
      <c r="A864" s="747" t="s">
        <v>565</v>
      </c>
      <c r="B864" s="748" t="s">
        <v>566</v>
      </c>
      <c r="C864" s="749" t="s">
        <v>586</v>
      </c>
      <c r="D864" s="750" t="s">
        <v>587</v>
      </c>
      <c r="E864" s="751">
        <v>50113001</v>
      </c>
      <c r="F864" s="750" t="s">
        <v>589</v>
      </c>
      <c r="G864" s="749" t="s">
        <v>590</v>
      </c>
      <c r="H864" s="749">
        <v>208204</v>
      </c>
      <c r="I864" s="749">
        <v>208204</v>
      </c>
      <c r="J864" s="749" t="s">
        <v>1203</v>
      </c>
      <c r="K864" s="749" t="s">
        <v>1204</v>
      </c>
      <c r="L864" s="752">
        <v>48.980000000000011</v>
      </c>
      <c r="M864" s="752">
        <v>4</v>
      </c>
      <c r="N864" s="753">
        <v>195.92000000000004</v>
      </c>
    </row>
    <row r="865" spans="1:14" ht="14.4" customHeight="1" x14ac:dyDescent="0.3">
      <c r="A865" s="747" t="s">
        <v>565</v>
      </c>
      <c r="B865" s="748" t="s">
        <v>566</v>
      </c>
      <c r="C865" s="749" t="s">
        <v>586</v>
      </c>
      <c r="D865" s="750" t="s">
        <v>587</v>
      </c>
      <c r="E865" s="751">
        <v>50113001</v>
      </c>
      <c r="F865" s="750" t="s">
        <v>589</v>
      </c>
      <c r="G865" s="749" t="s">
        <v>595</v>
      </c>
      <c r="H865" s="749">
        <v>208206</v>
      </c>
      <c r="I865" s="749">
        <v>208206</v>
      </c>
      <c r="J865" s="749" t="s">
        <v>1686</v>
      </c>
      <c r="K865" s="749" t="s">
        <v>1687</v>
      </c>
      <c r="L865" s="752">
        <v>162.15</v>
      </c>
      <c r="M865" s="752">
        <v>1</v>
      </c>
      <c r="N865" s="753">
        <v>162.15</v>
      </c>
    </row>
    <row r="866" spans="1:14" ht="14.4" customHeight="1" x14ac:dyDescent="0.3">
      <c r="A866" s="747" t="s">
        <v>565</v>
      </c>
      <c r="B866" s="748" t="s">
        <v>566</v>
      </c>
      <c r="C866" s="749" t="s">
        <v>586</v>
      </c>
      <c r="D866" s="750" t="s">
        <v>587</v>
      </c>
      <c r="E866" s="751">
        <v>50113001</v>
      </c>
      <c r="F866" s="750" t="s">
        <v>589</v>
      </c>
      <c r="G866" s="749" t="s">
        <v>590</v>
      </c>
      <c r="H866" s="749">
        <v>208207</v>
      </c>
      <c r="I866" s="749">
        <v>208207</v>
      </c>
      <c r="J866" s="749" t="s">
        <v>1688</v>
      </c>
      <c r="K866" s="749" t="s">
        <v>1689</v>
      </c>
      <c r="L866" s="752">
        <v>81.09</v>
      </c>
      <c r="M866" s="752">
        <v>2</v>
      </c>
      <c r="N866" s="753">
        <v>162.18</v>
      </c>
    </row>
    <row r="867" spans="1:14" ht="14.4" customHeight="1" x14ac:dyDescent="0.3">
      <c r="A867" s="747" t="s">
        <v>565</v>
      </c>
      <c r="B867" s="748" t="s">
        <v>566</v>
      </c>
      <c r="C867" s="749" t="s">
        <v>586</v>
      </c>
      <c r="D867" s="750" t="s">
        <v>587</v>
      </c>
      <c r="E867" s="751">
        <v>50113001</v>
      </c>
      <c r="F867" s="750" t="s">
        <v>589</v>
      </c>
      <c r="G867" s="749" t="s">
        <v>590</v>
      </c>
      <c r="H867" s="749">
        <v>848866</v>
      </c>
      <c r="I867" s="749">
        <v>119654</v>
      </c>
      <c r="J867" s="749" t="s">
        <v>1206</v>
      </c>
      <c r="K867" s="749" t="s">
        <v>1690</v>
      </c>
      <c r="L867" s="752">
        <v>255.40000000000006</v>
      </c>
      <c r="M867" s="752">
        <v>1</v>
      </c>
      <c r="N867" s="753">
        <v>255.40000000000006</v>
      </c>
    </row>
    <row r="868" spans="1:14" ht="14.4" customHeight="1" x14ac:dyDescent="0.3">
      <c r="A868" s="747" t="s">
        <v>565</v>
      </c>
      <c r="B868" s="748" t="s">
        <v>566</v>
      </c>
      <c r="C868" s="749" t="s">
        <v>586</v>
      </c>
      <c r="D868" s="750" t="s">
        <v>587</v>
      </c>
      <c r="E868" s="751">
        <v>50113001</v>
      </c>
      <c r="F868" s="750" t="s">
        <v>589</v>
      </c>
      <c r="G868" s="749" t="s">
        <v>590</v>
      </c>
      <c r="H868" s="749">
        <v>844145</v>
      </c>
      <c r="I868" s="749">
        <v>56350</v>
      </c>
      <c r="J868" s="749" t="s">
        <v>1208</v>
      </c>
      <c r="K868" s="749" t="s">
        <v>910</v>
      </c>
      <c r="L868" s="752">
        <v>36.552857142857128</v>
      </c>
      <c r="M868" s="752">
        <v>14</v>
      </c>
      <c r="N868" s="753">
        <v>511.73999999999984</v>
      </c>
    </row>
    <row r="869" spans="1:14" ht="14.4" customHeight="1" x14ac:dyDescent="0.3">
      <c r="A869" s="747" t="s">
        <v>565</v>
      </c>
      <c r="B869" s="748" t="s">
        <v>566</v>
      </c>
      <c r="C869" s="749" t="s">
        <v>586</v>
      </c>
      <c r="D869" s="750" t="s">
        <v>587</v>
      </c>
      <c r="E869" s="751">
        <v>50113001</v>
      </c>
      <c r="F869" s="750" t="s">
        <v>589</v>
      </c>
      <c r="G869" s="749" t="s">
        <v>590</v>
      </c>
      <c r="H869" s="749">
        <v>223560</v>
      </c>
      <c r="I869" s="749">
        <v>223560</v>
      </c>
      <c r="J869" s="749" t="s">
        <v>1691</v>
      </c>
      <c r="K869" s="749" t="s">
        <v>1692</v>
      </c>
      <c r="L869" s="752">
        <v>76.23</v>
      </c>
      <c r="M869" s="752">
        <v>1</v>
      </c>
      <c r="N869" s="753">
        <v>76.23</v>
      </c>
    </row>
    <row r="870" spans="1:14" ht="14.4" customHeight="1" x14ac:dyDescent="0.3">
      <c r="A870" s="747" t="s">
        <v>565</v>
      </c>
      <c r="B870" s="748" t="s">
        <v>566</v>
      </c>
      <c r="C870" s="749" t="s">
        <v>586</v>
      </c>
      <c r="D870" s="750" t="s">
        <v>587</v>
      </c>
      <c r="E870" s="751">
        <v>50113001</v>
      </c>
      <c r="F870" s="750" t="s">
        <v>589</v>
      </c>
      <c r="G870" s="749" t="s">
        <v>590</v>
      </c>
      <c r="H870" s="749">
        <v>188850</v>
      </c>
      <c r="I870" s="749">
        <v>188850</v>
      </c>
      <c r="J870" s="749" t="s">
        <v>1209</v>
      </c>
      <c r="K870" s="749" t="s">
        <v>1210</v>
      </c>
      <c r="L870" s="752">
        <v>39.269999999999996</v>
      </c>
      <c r="M870" s="752">
        <v>1</v>
      </c>
      <c r="N870" s="753">
        <v>39.269999999999996</v>
      </c>
    </row>
    <row r="871" spans="1:14" ht="14.4" customHeight="1" x14ac:dyDescent="0.3">
      <c r="A871" s="747" t="s">
        <v>565</v>
      </c>
      <c r="B871" s="748" t="s">
        <v>566</v>
      </c>
      <c r="C871" s="749" t="s">
        <v>586</v>
      </c>
      <c r="D871" s="750" t="s">
        <v>587</v>
      </c>
      <c r="E871" s="751">
        <v>50113001</v>
      </c>
      <c r="F871" s="750" t="s">
        <v>589</v>
      </c>
      <c r="G871" s="749" t="s">
        <v>590</v>
      </c>
      <c r="H871" s="749">
        <v>188900</v>
      </c>
      <c r="I871" s="749">
        <v>88900</v>
      </c>
      <c r="J871" s="749" t="s">
        <v>1211</v>
      </c>
      <c r="K871" s="749" t="s">
        <v>1212</v>
      </c>
      <c r="L871" s="752">
        <v>85.550000000000011</v>
      </c>
      <c r="M871" s="752">
        <v>3</v>
      </c>
      <c r="N871" s="753">
        <v>256.65000000000003</v>
      </c>
    </row>
    <row r="872" spans="1:14" ht="14.4" customHeight="1" x14ac:dyDescent="0.3">
      <c r="A872" s="747" t="s">
        <v>565</v>
      </c>
      <c r="B872" s="748" t="s">
        <v>566</v>
      </c>
      <c r="C872" s="749" t="s">
        <v>586</v>
      </c>
      <c r="D872" s="750" t="s">
        <v>587</v>
      </c>
      <c r="E872" s="751">
        <v>50113001</v>
      </c>
      <c r="F872" s="750" t="s">
        <v>589</v>
      </c>
      <c r="G872" s="749" t="s">
        <v>590</v>
      </c>
      <c r="H872" s="749">
        <v>100610</v>
      </c>
      <c r="I872" s="749">
        <v>610</v>
      </c>
      <c r="J872" s="749" t="s">
        <v>1221</v>
      </c>
      <c r="K872" s="749" t="s">
        <v>1222</v>
      </c>
      <c r="L872" s="752">
        <v>72.499999999999986</v>
      </c>
      <c r="M872" s="752">
        <v>16</v>
      </c>
      <c r="N872" s="753">
        <v>1159.9999999999998</v>
      </c>
    </row>
    <row r="873" spans="1:14" ht="14.4" customHeight="1" x14ac:dyDescent="0.3">
      <c r="A873" s="747" t="s">
        <v>565</v>
      </c>
      <c r="B873" s="748" t="s">
        <v>566</v>
      </c>
      <c r="C873" s="749" t="s">
        <v>586</v>
      </c>
      <c r="D873" s="750" t="s">
        <v>587</v>
      </c>
      <c r="E873" s="751">
        <v>50113001</v>
      </c>
      <c r="F873" s="750" t="s">
        <v>589</v>
      </c>
      <c r="G873" s="749" t="s">
        <v>590</v>
      </c>
      <c r="H873" s="749">
        <v>621370</v>
      </c>
      <c r="I873" s="749">
        <v>0</v>
      </c>
      <c r="J873" s="749" t="s">
        <v>1693</v>
      </c>
      <c r="K873" s="749" t="s">
        <v>1694</v>
      </c>
      <c r="L873" s="752">
        <v>25.360000000000007</v>
      </c>
      <c r="M873" s="752">
        <v>2</v>
      </c>
      <c r="N873" s="753">
        <v>50.720000000000013</v>
      </c>
    </row>
    <row r="874" spans="1:14" ht="14.4" customHeight="1" x14ac:dyDescent="0.3">
      <c r="A874" s="747" t="s">
        <v>565</v>
      </c>
      <c r="B874" s="748" t="s">
        <v>566</v>
      </c>
      <c r="C874" s="749" t="s">
        <v>586</v>
      </c>
      <c r="D874" s="750" t="s">
        <v>587</v>
      </c>
      <c r="E874" s="751">
        <v>50113001</v>
      </c>
      <c r="F874" s="750" t="s">
        <v>589</v>
      </c>
      <c r="G874" s="749" t="s">
        <v>590</v>
      </c>
      <c r="H874" s="749">
        <v>110602</v>
      </c>
      <c r="I874" s="749">
        <v>10602</v>
      </c>
      <c r="J874" s="749" t="s">
        <v>1695</v>
      </c>
      <c r="K874" s="749" t="s">
        <v>1696</v>
      </c>
      <c r="L874" s="752">
        <v>122.72000000000003</v>
      </c>
      <c r="M874" s="752">
        <v>1</v>
      </c>
      <c r="N874" s="753">
        <v>122.72000000000003</v>
      </c>
    </row>
    <row r="875" spans="1:14" ht="14.4" customHeight="1" x14ac:dyDescent="0.3">
      <c r="A875" s="747" t="s">
        <v>565</v>
      </c>
      <c r="B875" s="748" t="s">
        <v>566</v>
      </c>
      <c r="C875" s="749" t="s">
        <v>586</v>
      </c>
      <c r="D875" s="750" t="s">
        <v>587</v>
      </c>
      <c r="E875" s="751">
        <v>50113001</v>
      </c>
      <c r="F875" s="750" t="s">
        <v>589</v>
      </c>
      <c r="G875" s="749" t="s">
        <v>590</v>
      </c>
      <c r="H875" s="749">
        <v>185636</v>
      </c>
      <c r="I875" s="749">
        <v>185636</v>
      </c>
      <c r="J875" s="749" t="s">
        <v>1697</v>
      </c>
      <c r="K875" s="749" t="s">
        <v>1698</v>
      </c>
      <c r="L875" s="752">
        <v>155.8833333333333</v>
      </c>
      <c r="M875" s="752">
        <v>3</v>
      </c>
      <c r="N875" s="753">
        <v>467.64999999999992</v>
      </c>
    </row>
    <row r="876" spans="1:14" ht="14.4" customHeight="1" x14ac:dyDescent="0.3">
      <c r="A876" s="747" t="s">
        <v>565</v>
      </c>
      <c r="B876" s="748" t="s">
        <v>566</v>
      </c>
      <c r="C876" s="749" t="s">
        <v>586</v>
      </c>
      <c r="D876" s="750" t="s">
        <v>587</v>
      </c>
      <c r="E876" s="751">
        <v>50113001</v>
      </c>
      <c r="F876" s="750" t="s">
        <v>589</v>
      </c>
      <c r="G876" s="749" t="s">
        <v>590</v>
      </c>
      <c r="H876" s="749">
        <v>230500</v>
      </c>
      <c r="I876" s="749">
        <v>230500</v>
      </c>
      <c r="J876" s="749" t="s">
        <v>1699</v>
      </c>
      <c r="K876" s="749" t="s">
        <v>1700</v>
      </c>
      <c r="L876" s="752">
        <v>106.77200000000001</v>
      </c>
      <c r="M876" s="752">
        <v>5</v>
      </c>
      <c r="N876" s="753">
        <v>533.86</v>
      </c>
    </row>
    <row r="877" spans="1:14" ht="14.4" customHeight="1" x14ac:dyDescent="0.3">
      <c r="A877" s="747" t="s">
        <v>565</v>
      </c>
      <c r="B877" s="748" t="s">
        <v>566</v>
      </c>
      <c r="C877" s="749" t="s">
        <v>586</v>
      </c>
      <c r="D877" s="750" t="s">
        <v>587</v>
      </c>
      <c r="E877" s="751">
        <v>50113001</v>
      </c>
      <c r="F877" s="750" t="s">
        <v>589</v>
      </c>
      <c r="G877" s="749" t="s">
        <v>590</v>
      </c>
      <c r="H877" s="749">
        <v>130502</v>
      </c>
      <c r="I877" s="749">
        <v>130502</v>
      </c>
      <c r="J877" s="749" t="s">
        <v>1701</v>
      </c>
      <c r="K877" s="749" t="s">
        <v>1702</v>
      </c>
      <c r="L877" s="752">
        <v>229.87999999999994</v>
      </c>
      <c r="M877" s="752">
        <v>1</v>
      </c>
      <c r="N877" s="753">
        <v>229.87999999999994</v>
      </c>
    </row>
    <row r="878" spans="1:14" ht="14.4" customHeight="1" x14ac:dyDescent="0.3">
      <c r="A878" s="747" t="s">
        <v>565</v>
      </c>
      <c r="B878" s="748" t="s">
        <v>566</v>
      </c>
      <c r="C878" s="749" t="s">
        <v>586</v>
      </c>
      <c r="D878" s="750" t="s">
        <v>587</v>
      </c>
      <c r="E878" s="751">
        <v>50113001</v>
      </c>
      <c r="F878" s="750" t="s">
        <v>589</v>
      </c>
      <c r="G878" s="749" t="s">
        <v>567</v>
      </c>
      <c r="H878" s="749">
        <v>183073</v>
      </c>
      <c r="I878" s="749">
        <v>183073</v>
      </c>
      <c r="J878" s="749" t="s">
        <v>1703</v>
      </c>
      <c r="K878" s="749" t="s">
        <v>1285</v>
      </c>
      <c r="L878" s="752">
        <v>58.909999999999989</v>
      </c>
      <c r="M878" s="752">
        <v>3</v>
      </c>
      <c r="N878" s="753">
        <v>176.72999999999996</v>
      </c>
    </row>
    <row r="879" spans="1:14" ht="14.4" customHeight="1" x14ac:dyDescent="0.3">
      <c r="A879" s="747" t="s">
        <v>565</v>
      </c>
      <c r="B879" s="748" t="s">
        <v>566</v>
      </c>
      <c r="C879" s="749" t="s">
        <v>586</v>
      </c>
      <c r="D879" s="750" t="s">
        <v>587</v>
      </c>
      <c r="E879" s="751">
        <v>50113001</v>
      </c>
      <c r="F879" s="750" t="s">
        <v>589</v>
      </c>
      <c r="G879" s="749" t="s">
        <v>595</v>
      </c>
      <c r="H879" s="749">
        <v>158191</v>
      </c>
      <c r="I879" s="749">
        <v>158191</v>
      </c>
      <c r="J879" s="749" t="s">
        <v>1704</v>
      </c>
      <c r="K879" s="749" t="s">
        <v>1705</v>
      </c>
      <c r="L879" s="752">
        <v>58.880000000000031</v>
      </c>
      <c r="M879" s="752">
        <v>1</v>
      </c>
      <c r="N879" s="753">
        <v>58.880000000000031</v>
      </c>
    </row>
    <row r="880" spans="1:14" ht="14.4" customHeight="1" x14ac:dyDescent="0.3">
      <c r="A880" s="747" t="s">
        <v>565</v>
      </c>
      <c r="B880" s="748" t="s">
        <v>566</v>
      </c>
      <c r="C880" s="749" t="s">
        <v>586</v>
      </c>
      <c r="D880" s="750" t="s">
        <v>587</v>
      </c>
      <c r="E880" s="751">
        <v>50113001</v>
      </c>
      <c r="F880" s="750" t="s">
        <v>589</v>
      </c>
      <c r="G880" s="749" t="s">
        <v>595</v>
      </c>
      <c r="H880" s="749">
        <v>189664</v>
      </c>
      <c r="I880" s="749">
        <v>189664</v>
      </c>
      <c r="J880" s="749" t="s">
        <v>1706</v>
      </c>
      <c r="K880" s="749" t="s">
        <v>1707</v>
      </c>
      <c r="L880" s="752">
        <v>257.51</v>
      </c>
      <c r="M880" s="752">
        <v>1</v>
      </c>
      <c r="N880" s="753">
        <v>257.51</v>
      </c>
    </row>
    <row r="881" spans="1:14" ht="14.4" customHeight="1" x14ac:dyDescent="0.3">
      <c r="A881" s="747" t="s">
        <v>565</v>
      </c>
      <c r="B881" s="748" t="s">
        <v>566</v>
      </c>
      <c r="C881" s="749" t="s">
        <v>586</v>
      </c>
      <c r="D881" s="750" t="s">
        <v>587</v>
      </c>
      <c r="E881" s="751">
        <v>50113001</v>
      </c>
      <c r="F881" s="750" t="s">
        <v>589</v>
      </c>
      <c r="G881" s="749" t="s">
        <v>567</v>
      </c>
      <c r="H881" s="749">
        <v>147989</v>
      </c>
      <c r="I881" s="749">
        <v>147989</v>
      </c>
      <c r="J881" s="749" t="s">
        <v>1708</v>
      </c>
      <c r="K881" s="749" t="s">
        <v>1709</v>
      </c>
      <c r="L881" s="752">
        <v>193.11</v>
      </c>
      <c r="M881" s="752">
        <v>1</v>
      </c>
      <c r="N881" s="753">
        <v>193.11</v>
      </c>
    </row>
    <row r="882" spans="1:14" ht="14.4" customHeight="1" x14ac:dyDescent="0.3">
      <c r="A882" s="747" t="s">
        <v>565</v>
      </c>
      <c r="B882" s="748" t="s">
        <v>566</v>
      </c>
      <c r="C882" s="749" t="s">
        <v>586</v>
      </c>
      <c r="D882" s="750" t="s">
        <v>587</v>
      </c>
      <c r="E882" s="751">
        <v>50113001</v>
      </c>
      <c r="F882" s="750" t="s">
        <v>589</v>
      </c>
      <c r="G882" s="749" t="s">
        <v>590</v>
      </c>
      <c r="H882" s="749">
        <v>845075</v>
      </c>
      <c r="I882" s="749">
        <v>125641</v>
      </c>
      <c r="J882" s="749" t="s">
        <v>1229</v>
      </c>
      <c r="K882" s="749" t="s">
        <v>1710</v>
      </c>
      <c r="L882" s="752">
        <v>353.94</v>
      </c>
      <c r="M882" s="752">
        <v>2</v>
      </c>
      <c r="N882" s="753">
        <v>707.88</v>
      </c>
    </row>
    <row r="883" spans="1:14" ht="14.4" customHeight="1" x14ac:dyDescent="0.3">
      <c r="A883" s="747" t="s">
        <v>565</v>
      </c>
      <c r="B883" s="748" t="s">
        <v>566</v>
      </c>
      <c r="C883" s="749" t="s">
        <v>586</v>
      </c>
      <c r="D883" s="750" t="s">
        <v>587</v>
      </c>
      <c r="E883" s="751">
        <v>50113001</v>
      </c>
      <c r="F883" s="750" t="s">
        <v>589</v>
      </c>
      <c r="G883" s="749" t="s">
        <v>590</v>
      </c>
      <c r="H883" s="749">
        <v>187149</v>
      </c>
      <c r="I883" s="749">
        <v>87149</v>
      </c>
      <c r="J883" s="749" t="s">
        <v>1711</v>
      </c>
      <c r="K883" s="749" t="s">
        <v>1712</v>
      </c>
      <c r="L883" s="752">
        <v>143.13999999999996</v>
      </c>
      <c r="M883" s="752">
        <v>1</v>
      </c>
      <c r="N883" s="753">
        <v>143.13999999999996</v>
      </c>
    </row>
    <row r="884" spans="1:14" ht="14.4" customHeight="1" x14ac:dyDescent="0.3">
      <c r="A884" s="747" t="s">
        <v>565</v>
      </c>
      <c r="B884" s="748" t="s">
        <v>566</v>
      </c>
      <c r="C884" s="749" t="s">
        <v>586</v>
      </c>
      <c r="D884" s="750" t="s">
        <v>587</v>
      </c>
      <c r="E884" s="751">
        <v>50113001</v>
      </c>
      <c r="F884" s="750" t="s">
        <v>589</v>
      </c>
      <c r="G884" s="749" t="s">
        <v>590</v>
      </c>
      <c r="H884" s="749">
        <v>148578</v>
      </c>
      <c r="I884" s="749">
        <v>48578</v>
      </c>
      <c r="J884" s="749" t="s">
        <v>1236</v>
      </c>
      <c r="K884" s="749" t="s">
        <v>1238</v>
      </c>
      <c r="L884" s="752">
        <v>54.98</v>
      </c>
      <c r="M884" s="752">
        <v>25</v>
      </c>
      <c r="N884" s="753">
        <v>1374.5</v>
      </c>
    </row>
    <row r="885" spans="1:14" ht="14.4" customHeight="1" x14ac:dyDescent="0.3">
      <c r="A885" s="747" t="s">
        <v>565</v>
      </c>
      <c r="B885" s="748" t="s">
        <v>566</v>
      </c>
      <c r="C885" s="749" t="s">
        <v>586</v>
      </c>
      <c r="D885" s="750" t="s">
        <v>587</v>
      </c>
      <c r="E885" s="751">
        <v>50113001</v>
      </c>
      <c r="F885" s="750" t="s">
        <v>589</v>
      </c>
      <c r="G885" s="749" t="s">
        <v>590</v>
      </c>
      <c r="H885" s="749">
        <v>850403</v>
      </c>
      <c r="I885" s="749">
        <v>163305</v>
      </c>
      <c r="J885" s="749" t="s">
        <v>1713</v>
      </c>
      <c r="K885" s="749" t="s">
        <v>1714</v>
      </c>
      <c r="L885" s="752">
        <v>134.01000000000002</v>
      </c>
      <c r="M885" s="752">
        <v>1</v>
      </c>
      <c r="N885" s="753">
        <v>134.01000000000002</v>
      </c>
    </row>
    <row r="886" spans="1:14" ht="14.4" customHeight="1" x14ac:dyDescent="0.3">
      <c r="A886" s="747" t="s">
        <v>565</v>
      </c>
      <c r="B886" s="748" t="s">
        <v>566</v>
      </c>
      <c r="C886" s="749" t="s">
        <v>586</v>
      </c>
      <c r="D886" s="750" t="s">
        <v>587</v>
      </c>
      <c r="E886" s="751">
        <v>50113001</v>
      </c>
      <c r="F886" s="750" t="s">
        <v>589</v>
      </c>
      <c r="G886" s="749" t="s">
        <v>590</v>
      </c>
      <c r="H886" s="749">
        <v>102429</v>
      </c>
      <c r="I886" s="749">
        <v>2429</v>
      </c>
      <c r="J886" s="749" t="s">
        <v>1715</v>
      </c>
      <c r="K886" s="749" t="s">
        <v>1716</v>
      </c>
      <c r="L886" s="752">
        <v>50.579999999999991</v>
      </c>
      <c r="M886" s="752">
        <v>3</v>
      </c>
      <c r="N886" s="753">
        <v>151.73999999999998</v>
      </c>
    </row>
    <row r="887" spans="1:14" ht="14.4" customHeight="1" x14ac:dyDescent="0.3">
      <c r="A887" s="747" t="s">
        <v>565</v>
      </c>
      <c r="B887" s="748" t="s">
        <v>566</v>
      </c>
      <c r="C887" s="749" t="s">
        <v>586</v>
      </c>
      <c r="D887" s="750" t="s">
        <v>587</v>
      </c>
      <c r="E887" s="751">
        <v>50113001</v>
      </c>
      <c r="F887" s="750" t="s">
        <v>589</v>
      </c>
      <c r="G887" s="749" t="s">
        <v>590</v>
      </c>
      <c r="H887" s="749">
        <v>225172</v>
      </c>
      <c r="I887" s="749">
        <v>225172</v>
      </c>
      <c r="J887" s="749" t="s">
        <v>1717</v>
      </c>
      <c r="K887" s="749" t="s">
        <v>1718</v>
      </c>
      <c r="L887" s="752">
        <v>58.77</v>
      </c>
      <c r="M887" s="752">
        <v>2</v>
      </c>
      <c r="N887" s="753">
        <v>117.54</v>
      </c>
    </row>
    <row r="888" spans="1:14" ht="14.4" customHeight="1" x14ac:dyDescent="0.3">
      <c r="A888" s="747" t="s">
        <v>565</v>
      </c>
      <c r="B888" s="748" t="s">
        <v>566</v>
      </c>
      <c r="C888" s="749" t="s">
        <v>586</v>
      </c>
      <c r="D888" s="750" t="s">
        <v>587</v>
      </c>
      <c r="E888" s="751">
        <v>50113001</v>
      </c>
      <c r="F888" s="750" t="s">
        <v>589</v>
      </c>
      <c r="G888" s="749" t="s">
        <v>595</v>
      </c>
      <c r="H888" s="749">
        <v>187788</v>
      </c>
      <c r="I888" s="749">
        <v>187788</v>
      </c>
      <c r="J888" s="749" t="s">
        <v>1719</v>
      </c>
      <c r="K888" s="749" t="s">
        <v>1055</v>
      </c>
      <c r="L888" s="752">
        <v>56.415000000000006</v>
      </c>
      <c r="M888" s="752">
        <v>2</v>
      </c>
      <c r="N888" s="753">
        <v>112.83000000000001</v>
      </c>
    </row>
    <row r="889" spans="1:14" ht="14.4" customHeight="1" x14ac:dyDescent="0.3">
      <c r="A889" s="747" t="s">
        <v>565</v>
      </c>
      <c r="B889" s="748" t="s">
        <v>566</v>
      </c>
      <c r="C889" s="749" t="s">
        <v>586</v>
      </c>
      <c r="D889" s="750" t="s">
        <v>587</v>
      </c>
      <c r="E889" s="751">
        <v>50113001</v>
      </c>
      <c r="F889" s="750" t="s">
        <v>589</v>
      </c>
      <c r="G889" s="749" t="s">
        <v>595</v>
      </c>
      <c r="H889" s="749">
        <v>187804</v>
      </c>
      <c r="I889" s="749">
        <v>187804</v>
      </c>
      <c r="J889" s="749" t="s">
        <v>1720</v>
      </c>
      <c r="K889" s="749" t="s">
        <v>1055</v>
      </c>
      <c r="L889" s="752">
        <v>134.12999999999994</v>
      </c>
      <c r="M889" s="752">
        <v>1</v>
      </c>
      <c r="N889" s="753">
        <v>134.12999999999994</v>
      </c>
    </row>
    <row r="890" spans="1:14" ht="14.4" customHeight="1" x14ac:dyDescent="0.3">
      <c r="A890" s="747" t="s">
        <v>565</v>
      </c>
      <c r="B890" s="748" t="s">
        <v>566</v>
      </c>
      <c r="C890" s="749" t="s">
        <v>586</v>
      </c>
      <c r="D890" s="750" t="s">
        <v>587</v>
      </c>
      <c r="E890" s="751">
        <v>50113001</v>
      </c>
      <c r="F890" s="750" t="s">
        <v>589</v>
      </c>
      <c r="G890" s="749" t="s">
        <v>590</v>
      </c>
      <c r="H890" s="749">
        <v>191836</v>
      </c>
      <c r="I890" s="749">
        <v>91836</v>
      </c>
      <c r="J890" s="749" t="s">
        <v>1721</v>
      </c>
      <c r="K890" s="749" t="s">
        <v>1722</v>
      </c>
      <c r="L890" s="752">
        <v>44.669999999999995</v>
      </c>
      <c r="M890" s="752">
        <v>3</v>
      </c>
      <c r="N890" s="753">
        <v>134.01</v>
      </c>
    </row>
    <row r="891" spans="1:14" ht="14.4" customHeight="1" x14ac:dyDescent="0.3">
      <c r="A891" s="747" t="s">
        <v>565</v>
      </c>
      <c r="B891" s="748" t="s">
        <v>566</v>
      </c>
      <c r="C891" s="749" t="s">
        <v>586</v>
      </c>
      <c r="D891" s="750" t="s">
        <v>587</v>
      </c>
      <c r="E891" s="751">
        <v>50113001</v>
      </c>
      <c r="F891" s="750" t="s">
        <v>589</v>
      </c>
      <c r="G891" s="749" t="s">
        <v>590</v>
      </c>
      <c r="H891" s="749">
        <v>109847</v>
      </c>
      <c r="I891" s="749">
        <v>9847</v>
      </c>
      <c r="J891" s="749" t="s">
        <v>1721</v>
      </c>
      <c r="K891" s="749" t="s">
        <v>1723</v>
      </c>
      <c r="L891" s="752">
        <v>40.670000000000009</v>
      </c>
      <c r="M891" s="752">
        <v>2</v>
      </c>
      <c r="N891" s="753">
        <v>81.340000000000018</v>
      </c>
    </row>
    <row r="892" spans="1:14" ht="14.4" customHeight="1" x14ac:dyDescent="0.3">
      <c r="A892" s="747" t="s">
        <v>565</v>
      </c>
      <c r="B892" s="748" t="s">
        <v>566</v>
      </c>
      <c r="C892" s="749" t="s">
        <v>586</v>
      </c>
      <c r="D892" s="750" t="s">
        <v>587</v>
      </c>
      <c r="E892" s="751">
        <v>50113001</v>
      </c>
      <c r="F892" s="750" t="s">
        <v>589</v>
      </c>
      <c r="G892" s="749" t="s">
        <v>590</v>
      </c>
      <c r="H892" s="749">
        <v>109844</v>
      </c>
      <c r="I892" s="749">
        <v>9844</v>
      </c>
      <c r="J892" s="749" t="s">
        <v>1721</v>
      </c>
      <c r="K892" s="749" t="s">
        <v>1724</v>
      </c>
      <c r="L892" s="752">
        <v>72.390000000000015</v>
      </c>
      <c r="M892" s="752">
        <v>1</v>
      </c>
      <c r="N892" s="753">
        <v>72.390000000000015</v>
      </c>
    </row>
    <row r="893" spans="1:14" ht="14.4" customHeight="1" x14ac:dyDescent="0.3">
      <c r="A893" s="747" t="s">
        <v>565</v>
      </c>
      <c r="B893" s="748" t="s">
        <v>566</v>
      </c>
      <c r="C893" s="749" t="s">
        <v>586</v>
      </c>
      <c r="D893" s="750" t="s">
        <v>587</v>
      </c>
      <c r="E893" s="751">
        <v>50113001</v>
      </c>
      <c r="F893" s="750" t="s">
        <v>589</v>
      </c>
      <c r="G893" s="749" t="s">
        <v>590</v>
      </c>
      <c r="H893" s="749">
        <v>128786</v>
      </c>
      <c r="I893" s="749">
        <v>28786</v>
      </c>
      <c r="J893" s="749" t="s">
        <v>1247</v>
      </c>
      <c r="K893" s="749" t="s">
        <v>1248</v>
      </c>
      <c r="L893" s="752">
        <v>239.71999999999994</v>
      </c>
      <c r="M893" s="752">
        <v>1</v>
      </c>
      <c r="N893" s="753">
        <v>239.71999999999994</v>
      </c>
    </row>
    <row r="894" spans="1:14" ht="14.4" customHeight="1" x14ac:dyDescent="0.3">
      <c r="A894" s="747" t="s">
        <v>565</v>
      </c>
      <c r="B894" s="748" t="s">
        <v>566</v>
      </c>
      <c r="C894" s="749" t="s">
        <v>586</v>
      </c>
      <c r="D894" s="750" t="s">
        <v>587</v>
      </c>
      <c r="E894" s="751">
        <v>50113001</v>
      </c>
      <c r="F894" s="750" t="s">
        <v>589</v>
      </c>
      <c r="G894" s="749" t="s">
        <v>590</v>
      </c>
      <c r="H894" s="749">
        <v>132086</v>
      </c>
      <c r="I894" s="749">
        <v>32086</v>
      </c>
      <c r="J894" s="749" t="s">
        <v>1725</v>
      </c>
      <c r="K894" s="749" t="s">
        <v>1726</v>
      </c>
      <c r="L894" s="752">
        <v>19.34</v>
      </c>
      <c r="M894" s="752">
        <v>3</v>
      </c>
      <c r="N894" s="753">
        <v>58.019999999999996</v>
      </c>
    </row>
    <row r="895" spans="1:14" ht="14.4" customHeight="1" x14ac:dyDescent="0.3">
      <c r="A895" s="747" t="s">
        <v>565</v>
      </c>
      <c r="B895" s="748" t="s">
        <v>566</v>
      </c>
      <c r="C895" s="749" t="s">
        <v>586</v>
      </c>
      <c r="D895" s="750" t="s">
        <v>587</v>
      </c>
      <c r="E895" s="751">
        <v>50113001</v>
      </c>
      <c r="F895" s="750" t="s">
        <v>589</v>
      </c>
      <c r="G895" s="749" t="s">
        <v>590</v>
      </c>
      <c r="H895" s="749">
        <v>132090</v>
      </c>
      <c r="I895" s="749">
        <v>32090</v>
      </c>
      <c r="J895" s="749" t="s">
        <v>1250</v>
      </c>
      <c r="K895" s="749" t="s">
        <v>1251</v>
      </c>
      <c r="L895" s="752">
        <v>27.42</v>
      </c>
      <c r="M895" s="752">
        <v>8</v>
      </c>
      <c r="N895" s="753">
        <v>219.36</v>
      </c>
    </row>
    <row r="896" spans="1:14" ht="14.4" customHeight="1" x14ac:dyDescent="0.3">
      <c r="A896" s="747" t="s">
        <v>565</v>
      </c>
      <c r="B896" s="748" t="s">
        <v>566</v>
      </c>
      <c r="C896" s="749" t="s">
        <v>586</v>
      </c>
      <c r="D896" s="750" t="s">
        <v>587</v>
      </c>
      <c r="E896" s="751">
        <v>50113001</v>
      </c>
      <c r="F896" s="750" t="s">
        <v>589</v>
      </c>
      <c r="G896" s="749" t="s">
        <v>590</v>
      </c>
      <c r="H896" s="749">
        <v>159672</v>
      </c>
      <c r="I896" s="749">
        <v>59672</v>
      </c>
      <c r="J896" s="749" t="s">
        <v>1254</v>
      </c>
      <c r="K896" s="749" t="s">
        <v>1256</v>
      </c>
      <c r="L896" s="752">
        <v>47.04999999999999</v>
      </c>
      <c r="M896" s="752">
        <v>3</v>
      </c>
      <c r="N896" s="753">
        <v>141.14999999999998</v>
      </c>
    </row>
    <row r="897" spans="1:14" ht="14.4" customHeight="1" x14ac:dyDescent="0.3">
      <c r="A897" s="747" t="s">
        <v>565</v>
      </c>
      <c r="B897" s="748" t="s">
        <v>566</v>
      </c>
      <c r="C897" s="749" t="s">
        <v>586</v>
      </c>
      <c r="D897" s="750" t="s">
        <v>587</v>
      </c>
      <c r="E897" s="751">
        <v>50113001</v>
      </c>
      <c r="F897" s="750" t="s">
        <v>589</v>
      </c>
      <c r="G897" s="749" t="s">
        <v>590</v>
      </c>
      <c r="H897" s="749">
        <v>159673</v>
      </c>
      <c r="I897" s="749">
        <v>59673</v>
      </c>
      <c r="J897" s="749" t="s">
        <v>1254</v>
      </c>
      <c r="K897" s="749" t="s">
        <v>1255</v>
      </c>
      <c r="L897" s="752">
        <v>71.83</v>
      </c>
      <c r="M897" s="752">
        <v>3</v>
      </c>
      <c r="N897" s="753">
        <v>215.49</v>
      </c>
    </row>
    <row r="898" spans="1:14" ht="14.4" customHeight="1" x14ac:dyDescent="0.3">
      <c r="A898" s="747" t="s">
        <v>565</v>
      </c>
      <c r="B898" s="748" t="s">
        <v>566</v>
      </c>
      <c r="C898" s="749" t="s">
        <v>586</v>
      </c>
      <c r="D898" s="750" t="s">
        <v>587</v>
      </c>
      <c r="E898" s="751">
        <v>50113001</v>
      </c>
      <c r="F898" s="750" t="s">
        <v>589</v>
      </c>
      <c r="G898" s="749" t="s">
        <v>590</v>
      </c>
      <c r="H898" s="749">
        <v>201137</v>
      </c>
      <c r="I898" s="749">
        <v>201137</v>
      </c>
      <c r="J898" s="749" t="s">
        <v>1727</v>
      </c>
      <c r="K898" s="749" t="s">
        <v>1728</v>
      </c>
      <c r="L898" s="752">
        <v>23.319999999999997</v>
      </c>
      <c r="M898" s="752">
        <v>1</v>
      </c>
      <c r="N898" s="753">
        <v>23.319999999999997</v>
      </c>
    </row>
    <row r="899" spans="1:14" ht="14.4" customHeight="1" x14ac:dyDescent="0.3">
      <c r="A899" s="747" t="s">
        <v>565</v>
      </c>
      <c r="B899" s="748" t="s">
        <v>566</v>
      </c>
      <c r="C899" s="749" t="s">
        <v>586</v>
      </c>
      <c r="D899" s="750" t="s">
        <v>587</v>
      </c>
      <c r="E899" s="751">
        <v>50113001</v>
      </c>
      <c r="F899" s="750" t="s">
        <v>589</v>
      </c>
      <c r="G899" s="749" t="s">
        <v>567</v>
      </c>
      <c r="H899" s="749">
        <v>142755</v>
      </c>
      <c r="I899" s="749">
        <v>42755</v>
      </c>
      <c r="J899" s="749" t="s">
        <v>1729</v>
      </c>
      <c r="K899" s="749" t="s">
        <v>1730</v>
      </c>
      <c r="L899" s="752">
        <v>591.36999999999989</v>
      </c>
      <c r="M899" s="752">
        <v>1</v>
      </c>
      <c r="N899" s="753">
        <v>591.36999999999989</v>
      </c>
    </row>
    <row r="900" spans="1:14" ht="14.4" customHeight="1" x14ac:dyDescent="0.3">
      <c r="A900" s="747" t="s">
        <v>565</v>
      </c>
      <c r="B900" s="748" t="s">
        <v>566</v>
      </c>
      <c r="C900" s="749" t="s">
        <v>586</v>
      </c>
      <c r="D900" s="750" t="s">
        <v>587</v>
      </c>
      <c r="E900" s="751">
        <v>50113001</v>
      </c>
      <c r="F900" s="750" t="s">
        <v>589</v>
      </c>
      <c r="G900" s="749" t="s">
        <v>567</v>
      </c>
      <c r="H900" s="749">
        <v>142758</v>
      </c>
      <c r="I900" s="749">
        <v>42758</v>
      </c>
      <c r="J900" s="749" t="s">
        <v>1731</v>
      </c>
      <c r="K900" s="749" t="s">
        <v>1732</v>
      </c>
      <c r="L900" s="752">
        <v>911.85000000000014</v>
      </c>
      <c r="M900" s="752">
        <v>4</v>
      </c>
      <c r="N900" s="753">
        <v>3647.4000000000005</v>
      </c>
    </row>
    <row r="901" spans="1:14" ht="14.4" customHeight="1" x14ac:dyDescent="0.3">
      <c r="A901" s="747" t="s">
        <v>565</v>
      </c>
      <c r="B901" s="748" t="s">
        <v>566</v>
      </c>
      <c r="C901" s="749" t="s">
        <v>586</v>
      </c>
      <c r="D901" s="750" t="s">
        <v>587</v>
      </c>
      <c r="E901" s="751">
        <v>50113001</v>
      </c>
      <c r="F901" s="750" t="s">
        <v>589</v>
      </c>
      <c r="G901" s="749" t="s">
        <v>590</v>
      </c>
      <c r="H901" s="749">
        <v>214619</v>
      </c>
      <c r="I901" s="749">
        <v>214619</v>
      </c>
      <c r="J901" s="749" t="s">
        <v>1733</v>
      </c>
      <c r="K901" s="749" t="s">
        <v>1734</v>
      </c>
      <c r="L901" s="752">
        <v>225.04666666666665</v>
      </c>
      <c r="M901" s="752">
        <v>3</v>
      </c>
      <c r="N901" s="753">
        <v>675.14</v>
      </c>
    </row>
    <row r="902" spans="1:14" ht="14.4" customHeight="1" x14ac:dyDescent="0.3">
      <c r="A902" s="747" t="s">
        <v>565</v>
      </c>
      <c r="B902" s="748" t="s">
        <v>566</v>
      </c>
      <c r="C902" s="749" t="s">
        <v>586</v>
      </c>
      <c r="D902" s="750" t="s">
        <v>587</v>
      </c>
      <c r="E902" s="751">
        <v>50113001</v>
      </c>
      <c r="F902" s="750" t="s">
        <v>589</v>
      </c>
      <c r="G902" s="749" t="s">
        <v>590</v>
      </c>
      <c r="H902" s="749">
        <v>102829</v>
      </c>
      <c r="I902" s="749">
        <v>2829</v>
      </c>
      <c r="J902" s="749" t="s">
        <v>1735</v>
      </c>
      <c r="K902" s="749" t="s">
        <v>1736</v>
      </c>
      <c r="L902" s="752">
        <v>27.030000000000008</v>
      </c>
      <c r="M902" s="752">
        <v>4</v>
      </c>
      <c r="N902" s="753">
        <v>108.12000000000003</v>
      </c>
    </row>
    <row r="903" spans="1:14" ht="14.4" customHeight="1" x14ac:dyDescent="0.3">
      <c r="A903" s="747" t="s">
        <v>565</v>
      </c>
      <c r="B903" s="748" t="s">
        <v>566</v>
      </c>
      <c r="C903" s="749" t="s">
        <v>586</v>
      </c>
      <c r="D903" s="750" t="s">
        <v>587</v>
      </c>
      <c r="E903" s="751">
        <v>50113001</v>
      </c>
      <c r="F903" s="750" t="s">
        <v>589</v>
      </c>
      <c r="G903" s="749" t="s">
        <v>590</v>
      </c>
      <c r="H903" s="749">
        <v>150117</v>
      </c>
      <c r="I903" s="749">
        <v>50117</v>
      </c>
      <c r="J903" s="749" t="s">
        <v>1737</v>
      </c>
      <c r="K903" s="749" t="s">
        <v>1260</v>
      </c>
      <c r="L903" s="752">
        <v>158.37000000000006</v>
      </c>
      <c r="M903" s="752">
        <v>1</v>
      </c>
      <c r="N903" s="753">
        <v>158.37000000000006</v>
      </c>
    </row>
    <row r="904" spans="1:14" ht="14.4" customHeight="1" x14ac:dyDescent="0.3">
      <c r="A904" s="747" t="s">
        <v>565</v>
      </c>
      <c r="B904" s="748" t="s">
        <v>566</v>
      </c>
      <c r="C904" s="749" t="s">
        <v>586</v>
      </c>
      <c r="D904" s="750" t="s">
        <v>587</v>
      </c>
      <c r="E904" s="751">
        <v>50113001</v>
      </c>
      <c r="F904" s="750" t="s">
        <v>589</v>
      </c>
      <c r="G904" s="749" t="s">
        <v>595</v>
      </c>
      <c r="H904" s="749">
        <v>190973</v>
      </c>
      <c r="I904" s="749">
        <v>190973</v>
      </c>
      <c r="J904" s="749" t="s">
        <v>1261</v>
      </c>
      <c r="K904" s="749" t="s">
        <v>1032</v>
      </c>
      <c r="L904" s="752">
        <v>224.37</v>
      </c>
      <c r="M904" s="752">
        <v>4</v>
      </c>
      <c r="N904" s="753">
        <v>897.48</v>
      </c>
    </row>
    <row r="905" spans="1:14" ht="14.4" customHeight="1" x14ac:dyDescent="0.3">
      <c r="A905" s="747" t="s">
        <v>565</v>
      </c>
      <c r="B905" s="748" t="s">
        <v>566</v>
      </c>
      <c r="C905" s="749" t="s">
        <v>586</v>
      </c>
      <c r="D905" s="750" t="s">
        <v>587</v>
      </c>
      <c r="E905" s="751">
        <v>50113001</v>
      </c>
      <c r="F905" s="750" t="s">
        <v>589</v>
      </c>
      <c r="G905" s="749" t="s">
        <v>595</v>
      </c>
      <c r="H905" s="749">
        <v>190960</v>
      </c>
      <c r="I905" s="749">
        <v>190960</v>
      </c>
      <c r="J905" s="749" t="s">
        <v>1738</v>
      </c>
      <c r="K905" s="749" t="s">
        <v>710</v>
      </c>
      <c r="L905" s="752">
        <v>365.64</v>
      </c>
      <c r="M905" s="752">
        <v>1</v>
      </c>
      <c r="N905" s="753">
        <v>365.64</v>
      </c>
    </row>
    <row r="906" spans="1:14" ht="14.4" customHeight="1" x14ac:dyDescent="0.3">
      <c r="A906" s="747" t="s">
        <v>565</v>
      </c>
      <c r="B906" s="748" t="s">
        <v>566</v>
      </c>
      <c r="C906" s="749" t="s">
        <v>586</v>
      </c>
      <c r="D906" s="750" t="s">
        <v>587</v>
      </c>
      <c r="E906" s="751">
        <v>50113001</v>
      </c>
      <c r="F906" s="750" t="s">
        <v>589</v>
      </c>
      <c r="G906" s="749" t="s">
        <v>595</v>
      </c>
      <c r="H906" s="749">
        <v>190958</v>
      </c>
      <c r="I906" s="749">
        <v>190958</v>
      </c>
      <c r="J906" s="749" t="s">
        <v>1738</v>
      </c>
      <c r="K906" s="749" t="s">
        <v>1032</v>
      </c>
      <c r="L906" s="752">
        <v>140.72000000000003</v>
      </c>
      <c r="M906" s="752">
        <v>1</v>
      </c>
      <c r="N906" s="753">
        <v>140.72000000000003</v>
      </c>
    </row>
    <row r="907" spans="1:14" ht="14.4" customHeight="1" x14ac:dyDescent="0.3">
      <c r="A907" s="747" t="s">
        <v>565</v>
      </c>
      <c r="B907" s="748" t="s">
        <v>566</v>
      </c>
      <c r="C907" s="749" t="s">
        <v>586</v>
      </c>
      <c r="D907" s="750" t="s">
        <v>587</v>
      </c>
      <c r="E907" s="751">
        <v>50113001</v>
      </c>
      <c r="F907" s="750" t="s">
        <v>589</v>
      </c>
      <c r="G907" s="749" t="s">
        <v>595</v>
      </c>
      <c r="H907" s="749">
        <v>56972</v>
      </c>
      <c r="I907" s="749">
        <v>56972</v>
      </c>
      <c r="J907" s="749" t="s">
        <v>1262</v>
      </c>
      <c r="K907" s="749" t="s">
        <v>1263</v>
      </c>
      <c r="L907" s="752">
        <v>14.770000000000001</v>
      </c>
      <c r="M907" s="752">
        <v>13</v>
      </c>
      <c r="N907" s="753">
        <v>192.01000000000002</v>
      </c>
    </row>
    <row r="908" spans="1:14" ht="14.4" customHeight="1" x14ac:dyDescent="0.3">
      <c r="A908" s="747" t="s">
        <v>565</v>
      </c>
      <c r="B908" s="748" t="s">
        <v>566</v>
      </c>
      <c r="C908" s="749" t="s">
        <v>586</v>
      </c>
      <c r="D908" s="750" t="s">
        <v>587</v>
      </c>
      <c r="E908" s="751">
        <v>50113001</v>
      </c>
      <c r="F908" s="750" t="s">
        <v>589</v>
      </c>
      <c r="G908" s="749" t="s">
        <v>595</v>
      </c>
      <c r="H908" s="749">
        <v>56976</v>
      </c>
      <c r="I908" s="749">
        <v>56976</v>
      </c>
      <c r="J908" s="749" t="s">
        <v>1265</v>
      </c>
      <c r="K908" s="749" t="s">
        <v>1266</v>
      </c>
      <c r="L908" s="752">
        <v>11.839999999999998</v>
      </c>
      <c r="M908" s="752">
        <v>3</v>
      </c>
      <c r="N908" s="753">
        <v>35.519999999999996</v>
      </c>
    </row>
    <row r="909" spans="1:14" ht="14.4" customHeight="1" x14ac:dyDescent="0.3">
      <c r="A909" s="747" t="s">
        <v>565</v>
      </c>
      <c r="B909" s="748" t="s">
        <v>566</v>
      </c>
      <c r="C909" s="749" t="s">
        <v>586</v>
      </c>
      <c r="D909" s="750" t="s">
        <v>587</v>
      </c>
      <c r="E909" s="751">
        <v>50113001</v>
      </c>
      <c r="F909" s="750" t="s">
        <v>589</v>
      </c>
      <c r="G909" s="749" t="s">
        <v>595</v>
      </c>
      <c r="H909" s="749">
        <v>156981</v>
      </c>
      <c r="I909" s="749">
        <v>56981</v>
      </c>
      <c r="J909" s="749" t="s">
        <v>1267</v>
      </c>
      <c r="K909" s="749" t="s">
        <v>1268</v>
      </c>
      <c r="L909" s="752">
        <v>30.179999999999993</v>
      </c>
      <c r="M909" s="752">
        <v>3</v>
      </c>
      <c r="N909" s="753">
        <v>90.539999999999978</v>
      </c>
    </row>
    <row r="910" spans="1:14" ht="14.4" customHeight="1" x14ac:dyDescent="0.3">
      <c r="A910" s="747" t="s">
        <v>565</v>
      </c>
      <c r="B910" s="748" t="s">
        <v>566</v>
      </c>
      <c r="C910" s="749" t="s">
        <v>586</v>
      </c>
      <c r="D910" s="750" t="s">
        <v>587</v>
      </c>
      <c r="E910" s="751">
        <v>50113001</v>
      </c>
      <c r="F910" s="750" t="s">
        <v>589</v>
      </c>
      <c r="G910" s="749" t="s">
        <v>595</v>
      </c>
      <c r="H910" s="749">
        <v>138854</v>
      </c>
      <c r="I910" s="749">
        <v>138854</v>
      </c>
      <c r="J910" s="749" t="s">
        <v>1275</v>
      </c>
      <c r="K910" s="749" t="s">
        <v>1276</v>
      </c>
      <c r="L910" s="752">
        <v>422.83</v>
      </c>
      <c r="M910" s="752">
        <v>1</v>
      </c>
      <c r="N910" s="753">
        <v>422.83</v>
      </c>
    </row>
    <row r="911" spans="1:14" ht="14.4" customHeight="1" x14ac:dyDescent="0.3">
      <c r="A911" s="747" t="s">
        <v>565</v>
      </c>
      <c r="B911" s="748" t="s">
        <v>566</v>
      </c>
      <c r="C911" s="749" t="s">
        <v>586</v>
      </c>
      <c r="D911" s="750" t="s">
        <v>587</v>
      </c>
      <c r="E911" s="751">
        <v>50113001</v>
      </c>
      <c r="F911" s="750" t="s">
        <v>589</v>
      </c>
      <c r="G911" s="749" t="s">
        <v>595</v>
      </c>
      <c r="H911" s="749">
        <v>150309</v>
      </c>
      <c r="I911" s="749">
        <v>50309</v>
      </c>
      <c r="J911" s="749" t="s">
        <v>1282</v>
      </c>
      <c r="K911" s="749" t="s">
        <v>632</v>
      </c>
      <c r="L911" s="752">
        <v>34.690000000000005</v>
      </c>
      <c r="M911" s="752">
        <v>3</v>
      </c>
      <c r="N911" s="753">
        <v>104.07000000000002</v>
      </c>
    </row>
    <row r="912" spans="1:14" ht="14.4" customHeight="1" x14ac:dyDescent="0.3">
      <c r="A912" s="747" t="s">
        <v>565</v>
      </c>
      <c r="B912" s="748" t="s">
        <v>566</v>
      </c>
      <c r="C912" s="749" t="s">
        <v>586</v>
      </c>
      <c r="D912" s="750" t="s">
        <v>587</v>
      </c>
      <c r="E912" s="751">
        <v>50113001</v>
      </c>
      <c r="F912" s="750" t="s">
        <v>589</v>
      </c>
      <c r="G912" s="749" t="s">
        <v>595</v>
      </c>
      <c r="H912" s="749">
        <v>150311</v>
      </c>
      <c r="I912" s="749">
        <v>50311</v>
      </c>
      <c r="J912" s="749" t="s">
        <v>1282</v>
      </c>
      <c r="K912" s="749" t="s">
        <v>1329</v>
      </c>
      <c r="L912" s="752">
        <v>104.06</v>
      </c>
      <c r="M912" s="752">
        <v>1</v>
      </c>
      <c r="N912" s="753">
        <v>104.06</v>
      </c>
    </row>
    <row r="913" spans="1:14" ht="14.4" customHeight="1" x14ac:dyDescent="0.3">
      <c r="A913" s="747" t="s">
        <v>565</v>
      </c>
      <c r="B913" s="748" t="s">
        <v>566</v>
      </c>
      <c r="C913" s="749" t="s">
        <v>586</v>
      </c>
      <c r="D913" s="750" t="s">
        <v>587</v>
      </c>
      <c r="E913" s="751">
        <v>50113001</v>
      </c>
      <c r="F913" s="750" t="s">
        <v>589</v>
      </c>
      <c r="G913" s="749" t="s">
        <v>595</v>
      </c>
      <c r="H913" s="749">
        <v>150316</v>
      </c>
      <c r="I913" s="749">
        <v>50316</v>
      </c>
      <c r="J913" s="749" t="s">
        <v>1283</v>
      </c>
      <c r="K913" s="749" t="s">
        <v>603</v>
      </c>
      <c r="L913" s="752">
        <v>69.370000000000019</v>
      </c>
      <c r="M913" s="752">
        <v>5</v>
      </c>
      <c r="N913" s="753">
        <v>346.85000000000008</v>
      </c>
    </row>
    <row r="914" spans="1:14" ht="14.4" customHeight="1" x14ac:dyDescent="0.3">
      <c r="A914" s="747" t="s">
        <v>565</v>
      </c>
      <c r="B914" s="748" t="s">
        <v>566</v>
      </c>
      <c r="C914" s="749" t="s">
        <v>586</v>
      </c>
      <c r="D914" s="750" t="s">
        <v>587</v>
      </c>
      <c r="E914" s="751">
        <v>50113001</v>
      </c>
      <c r="F914" s="750" t="s">
        <v>589</v>
      </c>
      <c r="G914" s="749" t="s">
        <v>595</v>
      </c>
      <c r="H914" s="749">
        <v>150318</v>
      </c>
      <c r="I914" s="749">
        <v>50318</v>
      </c>
      <c r="J914" s="749" t="s">
        <v>1283</v>
      </c>
      <c r="K914" s="749" t="s">
        <v>1739</v>
      </c>
      <c r="L914" s="752">
        <v>209.30000000000007</v>
      </c>
      <c r="M914" s="752">
        <v>4</v>
      </c>
      <c r="N914" s="753">
        <v>837.20000000000027</v>
      </c>
    </row>
    <row r="915" spans="1:14" ht="14.4" customHeight="1" x14ac:dyDescent="0.3">
      <c r="A915" s="747" t="s">
        <v>565</v>
      </c>
      <c r="B915" s="748" t="s">
        <v>566</v>
      </c>
      <c r="C915" s="749" t="s">
        <v>586</v>
      </c>
      <c r="D915" s="750" t="s">
        <v>587</v>
      </c>
      <c r="E915" s="751">
        <v>50113001</v>
      </c>
      <c r="F915" s="750" t="s">
        <v>589</v>
      </c>
      <c r="G915" s="749" t="s">
        <v>590</v>
      </c>
      <c r="H915" s="749">
        <v>113808</v>
      </c>
      <c r="I915" s="749">
        <v>13808</v>
      </c>
      <c r="J915" s="749" t="s">
        <v>1292</v>
      </c>
      <c r="K915" s="749" t="s">
        <v>1740</v>
      </c>
      <c r="L915" s="752">
        <v>600.84999999999991</v>
      </c>
      <c r="M915" s="752">
        <v>1</v>
      </c>
      <c r="N915" s="753">
        <v>600.84999999999991</v>
      </c>
    </row>
    <row r="916" spans="1:14" ht="14.4" customHeight="1" x14ac:dyDescent="0.3">
      <c r="A916" s="747" t="s">
        <v>565</v>
      </c>
      <c r="B916" s="748" t="s">
        <v>566</v>
      </c>
      <c r="C916" s="749" t="s">
        <v>586</v>
      </c>
      <c r="D916" s="750" t="s">
        <v>587</v>
      </c>
      <c r="E916" s="751">
        <v>50113001</v>
      </c>
      <c r="F916" s="750" t="s">
        <v>589</v>
      </c>
      <c r="G916" s="749" t="s">
        <v>590</v>
      </c>
      <c r="H916" s="749">
        <v>197864</v>
      </c>
      <c r="I916" s="749">
        <v>97864</v>
      </c>
      <c r="J916" s="749" t="s">
        <v>1292</v>
      </c>
      <c r="K916" s="749" t="s">
        <v>1293</v>
      </c>
      <c r="L916" s="752">
        <v>303.68500000000006</v>
      </c>
      <c r="M916" s="752">
        <v>2</v>
      </c>
      <c r="N916" s="753">
        <v>607.37000000000012</v>
      </c>
    </row>
    <row r="917" spans="1:14" ht="14.4" customHeight="1" x14ac:dyDescent="0.3">
      <c r="A917" s="747" t="s">
        <v>565</v>
      </c>
      <c r="B917" s="748" t="s">
        <v>566</v>
      </c>
      <c r="C917" s="749" t="s">
        <v>586</v>
      </c>
      <c r="D917" s="750" t="s">
        <v>587</v>
      </c>
      <c r="E917" s="751">
        <v>50113001</v>
      </c>
      <c r="F917" s="750" t="s">
        <v>589</v>
      </c>
      <c r="G917" s="749" t="s">
        <v>590</v>
      </c>
      <c r="H917" s="749">
        <v>845237</v>
      </c>
      <c r="I917" s="749">
        <v>125589</v>
      </c>
      <c r="J917" s="749" t="s">
        <v>1741</v>
      </c>
      <c r="K917" s="749" t="s">
        <v>1742</v>
      </c>
      <c r="L917" s="752">
        <v>67.583333333333329</v>
      </c>
      <c r="M917" s="752">
        <v>3</v>
      </c>
      <c r="N917" s="753">
        <v>202.75</v>
      </c>
    </row>
    <row r="918" spans="1:14" ht="14.4" customHeight="1" x14ac:dyDescent="0.3">
      <c r="A918" s="747" t="s">
        <v>565</v>
      </c>
      <c r="B918" s="748" t="s">
        <v>566</v>
      </c>
      <c r="C918" s="749" t="s">
        <v>586</v>
      </c>
      <c r="D918" s="750" t="s">
        <v>587</v>
      </c>
      <c r="E918" s="751">
        <v>50113001</v>
      </c>
      <c r="F918" s="750" t="s">
        <v>589</v>
      </c>
      <c r="G918" s="749" t="s">
        <v>595</v>
      </c>
      <c r="H918" s="749">
        <v>214628</v>
      </c>
      <c r="I918" s="749">
        <v>214628</v>
      </c>
      <c r="J918" s="749" t="s">
        <v>1294</v>
      </c>
      <c r="K918" s="749" t="s">
        <v>1295</v>
      </c>
      <c r="L918" s="752">
        <v>71.799999999999983</v>
      </c>
      <c r="M918" s="752">
        <v>2</v>
      </c>
      <c r="N918" s="753">
        <v>143.59999999999997</v>
      </c>
    </row>
    <row r="919" spans="1:14" ht="14.4" customHeight="1" x14ac:dyDescent="0.3">
      <c r="A919" s="747" t="s">
        <v>565</v>
      </c>
      <c r="B919" s="748" t="s">
        <v>566</v>
      </c>
      <c r="C919" s="749" t="s">
        <v>586</v>
      </c>
      <c r="D919" s="750" t="s">
        <v>587</v>
      </c>
      <c r="E919" s="751">
        <v>50113001</v>
      </c>
      <c r="F919" s="750" t="s">
        <v>589</v>
      </c>
      <c r="G919" s="749" t="s">
        <v>590</v>
      </c>
      <c r="H919" s="749">
        <v>202789</v>
      </c>
      <c r="I919" s="749">
        <v>202789</v>
      </c>
      <c r="J919" s="749" t="s">
        <v>1300</v>
      </c>
      <c r="K919" s="749" t="s">
        <v>1301</v>
      </c>
      <c r="L919" s="752">
        <v>73.249032258064531</v>
      </c>
      <c r="M919" s="752">
        <v>62</v>
      </c>
      <c r="N919" s="753">
        <v>4541.4400000000005</v>
      </c>
    </row>
    <row r="920" spans="1:14" ht="14.4" customHeight="1" x14ac:dyDescent="0.3">
      <c r="A920" s="747" t="s">
        <v>565</v>
      </c>
      <c r="B920" s="748" t="s">
        <v>566</v>
      </c>
      <c r="C920" s="749" t="s">
        <v>586</v>
      </c>
      <c r="D920" s="750" t="s">
        <v>587</v>
      </c>
      <c r="E920" s="751">
        <v>50113001</v>
      </c>
      <c r="F920" s="750" t="s">
        <v>589</v>
      </c>
      <c r="G920" s="749" t="s">
        <v>590</v>
      </c>
      <c r="H920" s="749">
        <v>130434</v>
      </c>
      <c r="I920" s="749">
        <v>30434</v>
      </c>
      <c r="J920" s="749" t="s">
        <v>1302</v>
      </c>
      <c r="K920" s="749" t="s">
        <v>1304</v>
      </c>
      <c r="L920" s="752">
        <v>156.62</v>
      </c>
      <c r="M920" s="752">
        <v>8</v>
      </c>
      <c r="N920" s="753">
        <v>1252.96</v>
      </c>
    </row>
    <row r="921" spans="1:14" ht="14.4" customHeight="1" x14ac:dyDescent="0.3">
      <c r="A921" s="747" t="s">
        <v>565</v>
      </c>
      <c r="B921" s="748" t="s">
        <v>566</v>
      </c>
      <c r="C921" s="749" t="s">
        <v>586</v>
      </c>
      <c r="D921" s="750" t="s">
        <v>587</v>
      </c>
      <c r="E921" s="751">
        <v>50113001</v>
      </c>
      <c r="F921" s="750" t="s">
        <v>589</v>
      </c>
      <c r="G921" s="749" t="s">
        <v>567</v>
      </c>
      <c r="H921" s="749">
        <v>201082</v>
      </c>
      <c r="I921" s="749">
        <v>201082</v>
      </c>
      <c r="J921" s="749" t="s">
        <v>1743</v>
      </c>
      <c r="K921" s="749" t="s">
        <v>1744</v>
      </c>
      <c r="L921" s="752">
        <v>77.240000000000009</v>
      </c>
      <c r="M921" s="752">
        <v>2</v>
      </c>
      <c r="N921" s="753">
        <v>154.48000000000002</v>
      </c>
    </row>
    <row r="922" spans="1:14" ht="14.4" customHeight="1" x14ac:dyDescent="0.3">
      <c r="A922" s="747" t="s">
        <v>565</v>
      </c>
      <c r="B922" s="748" t="s">
        <v>566</v>
      </c>
      <c r="C922" s="749" t="s">
        <v>586</v>
      </c>
      <c r="D922" s="750" t="s">
        <v>587</v>
      </c>
      <c r="E922" s="751">
        <v>50113001</v>
      </c>
      <c r="F922" s="750" t="s">
        <v>589</v>
      </c>
      <c r="G922" s="749" t="s">
        <v>590</v>
      </c>
      <c r="H922" s="749">
        <v>118279</v>
      </c>
      <c r="I922" s="749">
        <v>18279</v>
      </c>
      <c r="J922" s="749" t="s">
        <v>1306</v>
      </c>
      <c r="K922" s="749" t="s">
        <v>1307</v>
      </c>
      <c r="L922" s="752">
        <v>1241</v>
      </c>
      <c r="M922" s="752">
        <v>1</v>
      </c>
      <c r="N922" s="753">
        <v>1241</v>
      </c>
    </row>
    <row r="923" spans="1:14" ht="14.4" customHeight="1" x14ac:dyDescent="0.3">
      <c r="A923" s="747" t="s">
        <v>565</v>
      </c>
      <c r="B923" s="748" t="s">
        <v>566</v>
      </c>
      <c r="C923" s="749" t="s">
        <v>586</v>
      </c>
      <c r="D923" s="750" t="s">
        <v>587</v>
      </c>
      <c r="E923" s="751">
        <v>50113001</v>
      </c>
      <c r="F923" s="750" t="s">
        <v>589</v>
      </c>
      <c r="G923" s="749" t="s">
        <v>590</v>
      </c>
      <c r="H923" s="749">
        <v>225452</v>
      </c>
      <c r="I923" s="749">
        <v>225452</v>
      </c>
      <c r="J923" s="749" t="s">
        <v>1308</v>
      </c>
      <c r="K923" s="749" t="s">
        <v>1309</v>
      </c>
      <c r="L923" s="752">
        <v>511.11</v>
      </c>
      <c r="M923" s="752">
        <v>5</v>
      </c>
      <c r="N923" s="753">
        <v>2555.5500000000002</v>
      </c>
    </row>
    <row r="924" spans="1:14" ht="14.4" customHeight="1" x14ac:dyDescent="0.3">
      <c r="A924" s="747" t="s">
        <v>565</v>
      </c>
      <c r="B924" s="748" t="s">
        <v>566</v>
      </c>
      <c r="C924" s="749" t="s">
        <v>586</v>
      </c>
      <c r="D924" s="750" t="s">
        <v>587</v>
      </c>
      <c r="E924" s="751">
        <v>50113001</v>
      </c>
      <c r="F924" s="750" t="s">
        <v>589</v>
      </c>
      <c r="G924" s="749" t="s">
        <v>590</v>
      </c>
      <c r="H924" s="749">
        <v>184325</v>
      </c>
      <c r="I924" s="749">
        <v>84325</v>
      </c>
      <c r="J924" s="749" t="s">
        <v>1745</v>
      </c>
      <c r="K924" s="749" t="s">
        <v>1746</v>
      </c>
      <c r="L924" s="752">
        <v>76.749999999999986</v>
      </c>
      <c r="M924" s="752">
        <v>1</v>
      </c>
      <c r="N924" s="753">
        <v>76.749999999999986</v>
      </c>
    </row>
    <row r="925" spans="1:14" ht="14.4" customHeight="1" x14ac:dyDescent="0.3">
      <c r="A925" s="747" t="s">
        <v>565</v>
      </c>
      <c r="B925" s="748" t="s">
        <v>566</v>
      </c>
      <c r="C925" s="749" t="s">
        <v>586</v>
      </c>
      <c r="D925" s="750" t="s">
        <v>587</v>
      </c>
      <c r="E925" s="751">
        <v>50113001</v>
      </c>
      <c r="F925" s="750" t="s">
        <v>589</v>
      </c>
      <c r="G925" s="749" t="s">
        <v>590</v>
      </c>
      <c r="H925" s="749">
        <v>112023</v>
      </c>
      <c r="I925" s="749">
        <v>12023</v>
      </c>
      <c r="J925" s="749" t="s">
        <v>1310</v>
      </c>
      <c r="K925" s="749" t="s">
        <v>1311</v>
      </c>
      <c r="L925" s="752">
        <v>72.33</v>
      </c>
      <c r="M925" s="752">
        <v>18</v>
      </c>
      <c r="N925" s="753">
        <v>1301.94</v>
      </c>
    </row>
    <row r="926" spans="1:14" ht="14.4" customHeight="1" x14ac:dyDescent="0.3">
      <c r="A926" s="747" t="s">
        <v>565</v>
      </c>
      <c r="B926" s="748" t="s">
        <v>566</v>
      </c>
      <c r="C926" s="749" t="s">
        <v>586</v>
      </c>
      <c r="D926" s="750" t="s">
        <v>587</v>
      </c>
      <c r="E926" s="751">
        <v>50113001</v>
      </c>
      <c r="F926" s="750" t="s">
        <v>589</v>
      </c>
      <c r="G926" s="749" t="s">
        <v>590</v>
      </c>
      <c r="H926" s="749">
        <v>100643</v>
      </c>
      <c r="I926" s="749">
        <v>643</v>
      </c>
      <c r="J926" s="749" t="s">
        <v>1313</v>
      </c>
      <c r="K926" s="749" t="s">
        <v>1314</v>
      </c>
      <c r="L926" s="752">
        <v>63.640000000000008</v>
      </c>
      <c r="M926" s="752">
        <v>6</v>
      </c>
      <c r="N926" s="753">
        <v>381.84000000000003</v>
      </c>
    </row>
    <row r="927" spans="1:14" ht="14.4" customHeight="1" x14ac:dyDescent="0.3">
      <c r="A927" s="747" t="s">
        <v>565</v>
      </c>
      <c r="B927" s="748" t="s">
        <v>566</v>
      </c>
      <c r="C927" s="749" t="s">
        <v>586</v>
      </c>
      <c r="D927" s="750" t="s">
        <v>587</v>
      </c>
      <c r="E927" s="751">
        <v>50113001</v>
      </c>
      <c r="F927" s="750" t="s">
        <v>589</v>
      </c>
      <c r="G927" s="749" t="s">
        <v>590</v>
      </c>
      <c r="H927" s="749">
        <v>100641</v>
      </c>
      <c r="I927" s="749">
        <v>641</v>
      </c>
      <c r="J927" s="749" t="s">
        <v>1747</v>
      </c>
      <c r="K927" s="749" t="s">
        <v>1748</v>
      </c>
      <c r="L927" s="752">
        <v>31.240000000000006</v>
      </c>
      <c r="M927" s="752">
        <v>3</v>
      </c>
      <c r="N927" s="753">
        <v>93.720000000000013</v>
      </c>
    </row>
    <row r="928" spans="1:14" ht="14.4" customHeight="1" x14ac:dyDescent="0.3">
      <c r="A928" s="747" t="s">
        <v>565</v>
      </c>
      <c r="B928" s="748" t="s">
        <v>566</v>
      </c>
      <c r="C928" s="749" t="s">
        <v>586</v>
      </c>
      <c r="D928" s="750" t="s">
        <v>587</v>
      </c>
      <c r="E928" s="751">
        <v>50113001</v>
      </c>
      <c r="F928" s="750" t="s">
        <v>589</v>
      </c>
      <c r="G928" s="749" t="s">
        <v>590</v>
      </c>
      <c r="H928" s="749">
        <v>840464</v>
      </c>
      <c r="I928" s="749">
        <v>0</v>
      </c>
      <c r="J928" s="749" t="s">
        <v>1315</v>
      </c>
      <c r="K928" s="749" t="s">
        <v>1316</v>
      </c>
      <c r="L928" s="752">
        <v>45.432500000000005</v>
      </c>
      <c r="M928" s="752">
        <v>8</v>
      </c>
      <c r="N928" s="753">
        <v>363.46000000000004</v>
      </c>
    </row>
    <row r="929" spans="1:14" ht="14.4" customHeight="1" x14ac:dyDescent="0.3">
      <c r="A929" s="747" t="s">
        <v>565</v>
      </c>
      <c r="B929" s="748" t="s">
        <v>566</v>
      </c>
      <c r="C929" s="749" t="s">
        <v>586</v>
      </c>
      <c r="D929" s="750" t="s">
        <v>587</v>
      </c>
      <c r="E929" s="751">
        <v>50113001</v>
      </c>
      <c r="F929" s="750" t="s">
        <v>589</v>
      </c>
      <c r="G929" s="749" t="s">
        <v>590</v>
      </c>
      <c r="H929" s="749">
        <v>181425</v>
      </c>
      <c r="I929" s="749">
        <v>81425</v>
      </c>
      <c r="J929" s="749" t="s">
        <v>1321</v>
      </c>
      <c r="K929" s="749" t="s">
        <v>1322</v>
      </c>
      <c r="L929" s="752">
        <v>116.61000000000003</v>
      </c>
      <c r="M929" s="752">
        <v>1</v>
      </c>
      <c r="N929" s="753">
        <v>116.61000000000003</v>
      </c>
    </row>
    <row r="930" spans="1:14" ht="14.4" customHeight="1" x14ac:dyDescent="0.3">
      <c r="A930" s="747" t="s">
        <v>565</v>
      </c>
      <c r="B930" s="748" t="s">
        <v>566</v>
      </c>
      <c r="C930" s="749" t="s">
        <v>586</v>
      </c>
      <c r="D930" s="750" t="s">
        <v>587</v>
      </c>
      <c r="E930" s="751">
        <v>50113001</v>
      </c>
      <c r="F930" s="750" t="s">
        <v>589</v>
      </c>
      <c r="G930" s="749" t="s">
        <v>590</v>
      </c>
      <c r="H930" s="749">
        <v>158893</v>
      </c>
      <c r="I930" s="749">
        <v>58893</v>
      </c>
      <c r="J930" s="749" t="s">
        <v>1749</v>
      </c>
      <c r="K930" s="749" t="s">
        <v>1750</v>
      </c>
      <c r="L930" s="752">
        <v>159.60400000000001</v>
      </c>
      <c r="M930" s="752">
        <v>5</v>
      </c>
      <c r="N930" s="753">
        <v>798.0200000000001</v>
      </c>
    </row>
    <row r="931" spans="1:14" ht="14.4" customHeight="1" x14ac:dyDescent="0.3">
      <c r="A931" s="747" t="s">
        <v>565</v>
      </c>
      <c r="B931" s="748" t="s">
        <v>566</v>
      </c>
      <c r="C931" s="749" t="s">
        <v>586</v>
      </c>
      <c r="D931" s="750" t="s">
        <v>587</v>
      </c>
      <c r="E931" s="751">
        <v>50113001</v>
      </c>
      <c r="F931" s="750" t="s">
        <v>589</v>
      </c>
      <c r="G931" s="749" t="s">
        <v>590</v>
      </c>
      <c r="H931" s="749">
        <v>847729</v>
      </c>
      <c r="I931" s="749">
        <v>500718</v>
      </c>
      <c r="J931" s="749" t="s">
        <v>1323</v>
      </c>
      <c r="K931" s="749" t="s">
        <v>632</v>
      </c>
      <c r="L931" s="752">
        <v>1593.23</v>
      </c>
      <c r="M931" s="752">
        <v>2</v>
      </c>
      <c r="N931" s="753">
        <v>3186.46</v>
      </c>
    </row>
    <row r="932" spans="1:14" ht="14.4" customHeight="1" x14ac:dyDescent="0.3">
      <c r="A932" s="747" t="s">
        <v>565</v>
      </c>
      <c r="B932" s="748" t="s">
        <v>566</v>
      </c>
      <c r="C932" s="749" t="s">
        <v>586</v>
      </c>
      <c r="D932" s="750" t="s">
        <v>587</v>
      </c>
      <c r="E932" s="751">
        <v>50113001</v>
      </c>
      <c r="F932" s="750" t="s">
        <v>589</v>
      </c>
      <c r="G932" s="749" t="s">
        <v>590</v>
      </c>
      <c r="H932" s="749">
        <v>168897</v>
      </c>
      <c r="I932" s="749">
        <v>168897</v>
      </c>
      <c r="J932" s="749" t="s">
        <v>1324</v>
      </c>
      <c r="K932" s="749" t="s">
        <v>1325</v>
      </c>
      <c r="L932" s="752">
        <v>1493.085</v>
      </c>
      <c r="M932" s="752">
        <v>2</v>
      </c>
      <c r="N932" s="753">
        <v>2986.17</v>
      </c>
    </row>
    <row r="933" spans="1:14" ht="14.4" customHeight="1" x14ac:dyDescent="0.3">
      <c r="A933" s="747" t="s">
        <v>565</v>
      </c>
      <c r="B933" s="748" t="s">
        <v>566</v>
      </c>
      <c r="C933" s="749" t="s">
        <v>586</v>
      </c>
      <c r="D933" s="750" t="s">
        <v>587</v>
      </c>
      <c r="E933" s="751">
        <v>50113001</v>
      </c>
      <c r="F933" s="750" t="s">
        <v>589</v>
      </c>
      <c r="G933" s="749" t="s">
        <v>590</v>
      </c>
      <c r="H933" s="749">
        <v>168899</v>
      </c>
      <c r="I933" s="749">
        <v>168899</v>
      </c>
      <c r="J933" s="749" t="s">
        <v>1324</v>
      </c>
      <c r="K933" s="749" t="s">
        <v>1751</v>
      </c>
      <c r="L933" s="752">
        <v>5232.29</v>
      </c>
      <c r="M933" s="752">
        <v>1</v>
      </c>
      <c r="N933" s="753">
        <v>5232.29</v>
      </c>
    </row>
    <row r="934" spans="1:14" ht="14.4" customHeight="1" x14ac:dyDescent="0.3">
      <c r="A934" s="747" t="s">
        <v>565</v>
      </c>
      <c r="B934" s="748" t="s">
        <v>566</v>
      </c>
      <c r="C934" s="749" t="s">
        <v>586</v>
      </c>
      <c r="D934" s="750" t="s">
        <v>587</v>
      </c>
      <c r="E934" s="751">
        <v>50113001</v>
      </c>
      <c r="F934" s="750" t="s">
        <v>589</v>
      </c>
      <c r="G934" s="749" t="s">
        <v>595</v>
      </c>
      <c r="H934" s="749">
        <v>166030</v>
      </c>
      <c r="I934" s="749">
        <v>66030</v>
      </c>
      <c r="J934" s="749" t="s">
        <v>1328</v>
      </c>
      <c r="K934" s="749" t="s">
        <v>1330</v>
      </c>
      <c r="L934" s="752">
        <v>29.85</v>
      </c>
      <c r="M934" s="752">
        <v>1</v>
      </c>
      <c r="N934" s="753">
        <v>29.85</v>
      </c>
    </row>
    <row r="935" spans="1:14" ht="14.4" customHeight="1" x14ac:dyDescent="0.3">
      <c r="A935" s="747" t="s">
        <v>565</v>
      </c>
      <c r="B935" s="748" t="s">
        <v>566</v>
      </c>
      <c r="C935" s="749" t="s">
        <v>586</v>
      </c>
      <c r="D935" s="750" t="s">
        <v>587</v>
      </c>
      <c r="E935" s="751">
        <v>50113001</v>
      </c>
      <c r="F935" s="750" t="s">
        <v>589</v>
      </c>
      <c r="G935" s="749" t="s">
        <v>595</v>
      </c>
      <c r="H935" s="749">
        <v>105496</v>
      </c>
      <c r="I935" s="749">
        <v>5496</v>
      </c>
      <c r="J935" s="749" t="s">
        <v>1328</v>
      </c>
      <c r="K935" s="749" t="s">
        <v>1752</v>
      </c>
      <c r="L935" s="752">
        <v>75.000000000000014</v>
      </c>
      <c r="M935" s="752">
        <v>1</v>
      </c>
      <c r="N935" s="753">
        <v>75.000000000000014</v>
      </c>
    </row>
    <row r="936" spans="1:14" ht="14.4" customHeight="1" x14ac:dyDescent="0.3">
      <c r="A936" s="747" t="s">
        <v>565</v>
      </c>
      <c r="B936" s="748" t="s">
        <v>566</v>
      </c>
      <c r="C936" s="749" t="s">
        <v>586</v>
      </c>
      <c r="D936" s="750" t="s">
        <v>587</v>
      </c>
      <c r="E936" s="751">
        <v>50113001</v>
      </c>
      <c r="F936" s="750" t="s">
        <v>589</v>
      </c>
      <c r="G936" s="749" t="s">
        <v>595</v>
      </c>
      <c r="H936" s="749">
        <v>153950</v>
      </c>
      <c r="I936" s="749">
        <v>53950</v>
      </c>
      <c r="J936" s="749" t="s">
        <v>1331</v>
      </c>
      <c r="K936" s="749" t="s">
        <v>1332</v>
      </c>
      <c r="L936" s="752">
        <v>91.53400000000002</v>
      </c>
      <c r="M936" s="752">
        <v>5</v>
      </c>
      <c r="N936" s="753">
        <v>457.67000000000007</v>
      </c>
    </row>
    <row r="937" spans="1:14" ht="14.4" customHeight="1" x14ac:dyDescent="0.3">
      <c r="A937" s="747" t="s">
        <v>565</v>
      </c>
      <c r="B937" s="748" t="s">
        <v>566</v>
      </c>
      <c r="C937" s="749" t="s">
        <v>586</v>
      </c>
      <c r="D937" s="750" t="s">
        <v>587</v>
      </c>
      <c r="E937" s="751">
        <v>50113001</v>
      </c>
      <c r="F937" s="750" t="s">
        <v>589</v>
      </c>
      <c r="G937" s="749" t="s">
        <v>590</v>
      </c>
      <c r="H937" s="749">
        <v>233360</v>
      </c>
      <c r="I937" s="749">
        <v>233360</v>
      </c>
      <c r="J937" s="749" t="s">
        <v>1333</v>
      </c>
      <c r="K937" s="749" t="s">
        <v>1753</v>
      </c>
      <c r="L937" s="752">
        <v>22.13</v>
      </c>
      <c r="M937" s="752">
        <v>1</v>
      </c>
      <c r="N937" s="753">
        <v>22.13</v>
      </c>
    </row>
    <row r="938" spans="1:14" ht="14.4" customHeight="1" x14ac:dyDescent="0.3">
      <c r="A938" s="747" t="s">
        <v>565</v>
      </c>
      <c r="B938" s="748" t="s">
        <v>566</v>
      </c>
      <c r="C938" s="749" t="s">
        <v>586</v>
      </c>
      <c r="D938" s="750" t="s">
        <v>587</v>
      </c>
      <c r="E938" s="751">
        <v>50113001</v>
      </c>
      <c r="F938" s="750" t="s">
        <v>589</v>
      </c>
      <c r="G938" s="749" t="s">
        <v>595</v>
      </c>
      <c r="H938" s="749">
        <v>989453</v>
      </c>
      <c r="I938" s="749">
        <v>146899</v>
      </c>
      <c r="J938" s="749" t="s">
        <v>1333</v>
      </c>
      <c r="K938" s="749" t="s">
        <v>1334</v>
      </c>
      <c r="L938" s="752">
        <v>45.881818181818183</v>
      </c>
      <c r="M938" s="752">
        <v>11</v>
      </c>
      <c r="N938" s="753">
        <v>504.7</v>
      </c>
    </row>
    <row r="939" spans="1:14" ht="14.4" customHeight="1" x14ac:dyDescent="0.3">
      <c r="A939" s="747" t="s">
        <v>565</v>
      </c>
      <c r="B939" s="748" t="s">
        <v>566</v>
      </c>
      <c r="C939" s="749" t="s">
        <v>586</v>
      </c>
      <c r="D939" s="750" t="s">
        <v>587</v>
      </c>
      <c r="E939" s="751">
        <v>50113001</v>
      </c>
      <c r="F939" s="750" t="s">
        <v>589</v>
      </c>
      <c r="G939" s="749" t="s">
        <v>590</v>
      </c>
      <c r="H939" s="749">
        <v>113703</v>
      </c>
      <c r="I939" s="749">
        <v>13703</v>
      </c>
      <c r="J939" s="749" t="s">
        <v>1754</v>
      </c>
      <c r="K939" s="749" t="s">
        <v>1755</v>
      </c>
      <c r="L939" s="752">
        <v>174.38</v>
      </c>
      <c r="M939" s="752">
        <v>1</v>
      </c>
      <c r="N939" s="753">
        <v>174.38</v>
      </c>
    </row>
    <row r="940" spans="1:14" ht="14.4" customHeight="1" x14ac:dyDescent="0.3">
      <c r="A940" s="747" t="s">
        <v>565</v>
      </c>
      <c r="B940" s="748" t="s">
        <v>566</v>
      </c>
      <c r="C940" s="749" t="s">
        <v>586</v>
      </c>
      <c r="D940" s="750" t="s">
        <v>587</v>
      </c>
      <c r="E940" s="751">
        <v>50113001</v>
      </c>
      <c r="F940" s="750" t="s">
        <v>589</v>
      </c>
      <c r="G940" s="749" t="s">
        <v>590</v>
      </c>
      <c r="H940" s="749">
        <v>113705</v>
      </c>
      <c r="I940" s="749">
        <v>13705</v>
      </c>
      <c r="J940" s="749" t="s">
        <v>1335</v>
      </c>
      <c r="K940" s="749" t="s">
        <v>1336</v>
      </c>
      <c r="L940" s="752">
        <v>760.56</v>
      </c>
      <c r="M940" s="752">
        <v>1</v>
      </c>
      <c r="N940" s="753">
        <v>760.56</v>
      </c>
    </row>
    <row r="941" spans="1:14" ht="14.4" customHeight="1" x14ac:dyDescent="0.3">
      <c r="A941" s="747" t="s">
        <v>565</v>
      </c>
      <c r="B941" s="748" t="s">
        <v>566</v>
      </c>
      <c r="C941" s="749" t="s">
        <v>586</v>
      </c>
      <c r="D941" s="750" t="s">
        <v>587</v>
      </c>
      <c r="E941" s="751">
        <v>50113001</v>
      </c>
      <c r="F941" s="750" t="s">
        <v>589</v>
      </c>
      <c r="G941" s="749" t="s">
        <v>595</v>
      </c>
      <c r="H941" s="749">
        <v>149483</v>
      </c>
      <c r="I941" s="749">
        <v>149483</v>
      </c>
      <c r="J941" s="749" t="s">
        <v>1337</v>
      </c>
      <c r="K941" s="749" t="s">
        <v>1338</v>
      </c>
      <c r="L941" s="752">
        <v>138.44000000000003</v>
      </c>
      <c r="M941" s="752">
        <v>2</v>
      </c>
      <c r="N941" s="753">
        <v>276.88000000000005</v>
      </c>
    </row>
    <row r="942" spans="1:14" ht="14.4" customHeight="1" x14ac:dyDescent="0.3">
      <c r="A942" s="747" t="s">
        <v>565</v>
      </c>
      <c r="B942" s="748" t="s">
        <v>566</v>
      </c>
      <c r="C942" s="749" t="s">
        <v>586</v>
      </c>
      <c r="D942" s="750" t="s">
        <v>587</v>
      </c>
      <c r="E942" s="751">
        <v>50113001</v>
      </c>
      <c r="F942" s="750" t="s">
        <v>589</v>
      </c>
      <c r="G942" s="749" t="s">
        <v>595</v>
      </c>
      <c r="H942" s="749">
        <v>849578</v>
      </c>
      <c r="I942" s="749">
        <v>149480</v>
      </c>
      <c r="J942" s="749" t="s">
        <v>1337</v>
      </c>
      <c r="K942" s="749" t="s">
        <v>1339</v>
      </c>
      <c r="L942" s="752">
        <v>69.104444444444439</v>
      </c>
      <c r="M942" s="752">
        <v>9</v>
      </c>
      <c r="N942" s="753">
        <v>621.93999999999994</v>
      </c>
    </row>
    <row r="943" spans="1:14" ht="14.4" customHeight="1" x14ac:dyDescent="0.3">
      <c r="A943" s="747" t="s">
        <v>565</v>
      </c>
      <c r="B943" s="748" t="s">
        <v>566</v>
      </c>
      <c r="C943" s="749" t="s">
        <v>586</v>
      </c>
      <c r="D943" s="750" t="s">
        <v>587</v>
      </c>
      <c r="E943" s="751">
        <v>50113002</v>
      </c>
      <c r="F943" s="750" t="s">
        <v>1756</v>
      </c>
      <c r="G943" s="749" t="s">
        <v>590</v>
      </c>
      <c r="H943" s="749">
        <v>397302</v>
      </c>
      <c r="I943" s="749">
        <v>3290</v>
      </c>
      <c r="J943" s="749" t="s">
        <v>1757</v>
      </c>
      <c r="K943" s="749" t="s">
        <v>1758</v>
      </c>
      <c r="L943" s="752">
        <v>1322.7299999999998</v>
      </c>
      <c r="M943" s="752">
        <v>9</v>
      </c>
      <c r="N943" s="753">
        <v>11904.569999999998</v>
      </c>
    </row>
    <row r="944" spans="1:14" ht="14.4" customHeight="1" x14ac:dyDescent="0.3">
      <c r="A944" s="747" t="s">
        <v>565</v>
      </c>
      <c r="B944" s="748" t="s">
        <v>566</v>
      </c>
      <c r="C944" s="749" t="s">
        <v>586</v>
      </c>
      <c r="D944" s="750" t="s">
        <v>587</v>
      </c>
      <c r="E944" s="751">
        <v>50113006</v>
      </c>
      <c r="F944" s="750" t="s">
        <v>1340</v>
      </c>
      <c r="G944" s="749" t="s">
        <v>590</v>
      </c>
      <c r="H944" s="749">
        <v>217108</v>
      </c>
      <c r="I944" s="749">
        <v>217108</v>
      </c>
      <c r="J944" s="749" t="s">
        <v>1341</v>
      </c>
      <c r="K944" s="749" t="s">
        <v>1342</v>
      </c>
      <c r="L944" s="752">
        <v>164.73</v>
      </c>
      <c r="M944" s="752">
        <v>20</v>
      </c>
      <c r="N944" s="753">
        <v>3294.6</v>
      </c>
    </row>
    <row r="945" spans="1:14" ht="14.4" customHeight="1" x14ac:dyDescent="0.3">
      <c r="A945" s="747" t="s">
        <v>565</v>
      </c>
      <c r="B945" s="748" t="s">
        <v>566</v>
      </c>
      <c r="C945" s="749" t="s">
        <v>586</v>
      </c>
      <c r="D945" s="750" t="s">
        <v>587</v>
      </c>
      <c r="E945" s="751">
        <v>50113006</v>
      </c>
      <c r="F945" s="750" t="s">
        <v>1340</v>
      </c>
      <c r="G945" s="749" t="s">
        <v>595</v>
      </c>
      <c r="H945" s="749">
        <v>217109</v>
      </c>
      <c r="I945" s="749">
        <v>217109</v>
      </c>
      <c r="J945" s="749" t="s">
        <v>1343</v>
      </c>
      <c r="K945" s="749" t="s">
        <v>1342</v>
      </c>
      <c r="L945" s="752">
        <v>164.72999999999996</v>
      </c>
      <c r="M945" s="752">
        <v>34</v>
      </c>
      <c r="N945" s="753">
        <v>5600.8199999999988</v>
      </c>
    </row>
    <row r="946" spans="1:14" ht="14.4" customHeight="1" x14ac:dyDescent="0.3">
      <c r="A946" s="747" t="s">
        <v>565</v>
      </c>
      <c r="B946" s="748" t="s">
        <v>566</v>
      </c>
      <c r="C946" s="749" t="s">
        <v>586</v>
      </c>
      <c r="D946" s="750" t="s">
        <v>587</v>
      </c>
      <c r="E946" s="751">
        <v>50113006</v>
      </c>
      <c r="F946" s="750" t="s">
        <v>1340</v>
      </c>
      <c r="G946" s="749" t="s">
        <v>595</v>
      </c>
      <c r="H946" s="749">
        <v>217110</v>
      </c>
      <c r="I946" s="749">
        <v>217110</v>
      </c>
      <c r="J946" s="749" t="s">
        <v>1344</v>
      </c>
      <c r="K946" s="749" t="s">
        <v>1342</v>
      </c>
      <c r="L946" s="752">
        <v>164.73</v>
      </c>
      <c r="M946" s="752">
        <v>27</v>
      </c>
      <c r="N946" s="753">
        <v>4447.71</v>
      </c>
    </row>
    <row r="947" spans="1:14" ht="14.4" customHeight="1" x14ac:dyDescent="0.3">
      <c r="A947" s="747" t="s">
        <v>565</v>
      </c>
      <c r="B947" s="748" t="s">
        <v>566</v>
      </c>
      <c r="C947" s="749" t="s">
        <v>586</v>
      </c>
      <c r="D947" s="750" t="s">
        <v>587</v>
      </c>
      <c r="E947" s="751">
        <v>50113006</v>
      </c>
      <c r="F947" s="750" t="s">
        <v>1340</v>
      </c>
      <c r="G947" s="749" t="s">
        <v>595</v>
      </c>
      <c r="H947" s="749">
        <v>33833</v>
      </c>
      <c r="I947" s="749">
        <v>33833</v>
      </c>
      <c r="J947" s="749" t="s">
        <v>1345</v>
      </c>
      <c r="K947" s="749" t="s">
        <v>1342</v>
      </c>
      <c r="L947" s="752">
        <v>163.67000000000002</v>
      </c>
      <c r="M947" s="752">
        <v>9</v>
      </c>
      <c r="N947" s="753">
        <v>1473.0300000000002</v>
      </c>
    </row>
    <row r="948" spans="1:14" ht="14.4" customHeight="1" x14ac:dyDescent="0.3">
      <c r="A948" s="747" t="s">
        <v>565</v>
      </c>
      <c r="B948" s="748" t="s">
        <v>566</v>
      </c>
      <c r="C948" s="749" t="s">
        <v>586</v>
      </c>
      <c r="D948" s="750" t="s">
        <v>587</v>
      </c>
      <c r="E948" s="751">
        <v>50113006</v>
      </c>
      <c r="F948" s="750" t="s">
        <v>1340</v>
      </c>
      <c r="G948" s="749" t="s">
        <v>595</v>
      </c>
      <c r="H948" s="749">
        <v>133339</v>
      </c>
      <c r="I948" s="749">
        <v>33339</v>
      </c>
      <c r="J948" s="749" t="s">
        <v>1346</v>
      </c>
      <c r="K948" s="749" t="s">
        <v>1347</v>
      </c>
      <c r="L948" s="752">
        <v>41.552</v>
      </c>
      <c r="M948" s="752">
        <v>60</v>
      </c>
      <c r="N948" s="753">
        <v>2493.12</v>
      </c>
    </row>
    <row r="949" spans="1:14" ht="14.4" customHeight="1" x14ac:dyDescent="0.3">
      <c r="A949" s="747" t="s">
        <v>565</v>
      </c>
      <c r="B949" s="748" t="s">
        <v>566</v>
      </c>
      <c r="C949" s="749" t="s">
        <v>586</v>
      </c>
      <c r="D949" s="750" t="s">
        <v>587</v>
      </c>
      <c r="E949" s="751">
        <v>50113006</v>
      </c>
      <c r="F949" s="750" t="s">
        <v>1340</v>
      </c>
      <c r="G949" s="749" t="s">
        <v>595</v>
      </c>
      <c r="H949" s="749">
        <v>133340</v>
      </c>
      <c r="I949" s="749">
        <v>33340</v>
      </c>
      <c r="J949" s="749" t="s">
        <v>1348</v>
      </c>
      <c r="K949" s="749" t="s">
        <v>1347</v>
      </c>
      <c r="L949" s="752">
        <v>40.920000000000009</v>
      </c>
      <c r="M949" s="752">
        <v>56</v>
      </c>
      <c r="N949" s="753">
        <v>2291.5200000000004</v>
      </c>
    </row>
    <row r="950" spans="1:14" ht="14.4" customHeight="1" x14ac:dyDescent="0.3">
      <c r="A950" s="747" t="s">
        <v>565</v>
      </c>
      <c r="B950" s="748" t="s">
        <v>566</v>
      </c>
      <c r="C950" s="749" t="s">
        <v>586</v>
      </c>
      <c r="D950" s="750" t="s">
        <v>587</v>
      </c>
      <c r="E950" s="751">
        <v>50113006</v>
      </c>
      <c r="F950" s="750" t="s">
        <v>1340</v>
      </c>
      <c r="G950" s="749" t="s">
        <v>567</v>
      </c>
      <c r="H950" s="749">
        <v>33915</v>
      </c>
      <c r="I950" s="749">
        <v>33915</v>
      </c>
      <c r="J950" s="749" t="s">
        <v>1349</v>
      </c>
      <c r="K950" s="749" t="s">
        <v>1350</v>
      </c>
      <c r="L950" s="752">
        <v>141.16</v>
      </c>
      <c r="M950" s="752">
        <v>3</v>
      </c>
      <c r="N950" s="753">
        <v>423.48</v>
      </c>
    </row>
    <row r="951" spans="1:14" ht="14.4" customHeight="1" x14ac:dyDescent="0.3">
      <c r="A951" s="747" t="s">
        <v>565</v>
      </c>
      <c r="B951" s="748" t="s">
        <v>566</v>
      </c>
      <c r="C951" s="749" t="s">
        <v>586</v>
      </c>
      <c r="D951" s="750" t="s">
        <v>587</v>
      </c>
      <c r="E951" s="751">
        <v>50113006</v>
      </c>
      <c r="F951" s="750" t="s">
        <v>1340</v>
      </c>
      <c r="G951" s="749" t="s">
        <v>567</v>
      </c>
      <c r="H951" s="749">
        <v>33914</v>
      </c>
      <c r="I951" s="749">
        <v>33914</v>
      </c>
      <c r="J951" s="749" t="s">
        <v>1351</v>
      </c>
      <c r="K951" s="749" t="s">
        <v>1350</v>
      </c>
      <c r="L951" s="752">
        <v>141.16000000000003</v>
      </c>
      <c r="M951" s="752">
        <v>5</v>
      </c>
      <c r="N951" s="753">
        <v>705.80000000000007</v>
      </c>
    </row>
    <row r="952" spans="1:14" ht="14.4" customHeight="1" x14ac:dyDescent="0.3">
      <c r="A952" s="747" t="s">
        <v>565</v>
      </c>
      <c r="B952" s="748" t="s">
        <v>566</v>
      </c>
      <c r="C952" s="749" t="s">
        <v>586</v>
      </c>
      <c r="D952" s="750" t="s">
        <v>587</v>
      </c>
      <c r="E952" s="751">
        <v>50113006</v>
      </c>
      <c r="F952" s="750" t="s">
        <v>1340</v>
      </c>
      <c r="G952" s="749" t="s">
        <v>567</v>
      </c>
      <c r="H952" s="749">
        <v>33916</v>
      </c>
      <c r="I952" s="749">
        <v>33916</v>
      </c>
      <c r="J952" s="749" t="s">
        <v>1352</v>
      </c>
      <c r="K952" s="749" t="s">
        <v>1350</v>
      </c>
      <c r="L952" s="752">
        <v>141.16</v>
      </c>
      <c r="M952" s="752">
        <v>6</v>
      </c>
      <c r="N952" s="753">
        <v>846.96</v>
      </c>
    </row>
    <row r="953" spans="1:14" ht="14.4" customHeight="1" x14ac:dyDescent="0.3">
      <c r="A953" s="747" t="s">
        <v>565</v>
      </c>
      <c r="B953" s="748" t="s">
        <v>566</v>
      </c>
      <c r="C953" s="749" t="s">
        <v>586</v>
      </c>
      <c r="D953" s="750" t="s">
        <v>587</v>
      </c>
      <c r="E953" s="751">
        <v>50113006</v>
      </c>
      <c r="F953" s="750" t="s">
        <v>1340</v>
      </c>
      <c r="G953" s="749" t="s">
        <v>590</v>
      </c>
      <c r="H953" s="749">
        <v>990223</v>
      </c>
      <c r="I953" s="749">
        <v>0</v>
      </c>
      <c r="J953" s="749" t="s">
        <v>1355</v>
      </c>
      <c r="K953" s="749" t="s">
        <v>567</v>
      </c>
      <c r="L953" s="752">
        <v>149.65</v>
      </c>
      <c r="M953" s="752">
        <v>3</v>
      </c>
      <c r="N953" s="753">
        <v>448.95000000000005</v>
      </c>
    </row>
    <row r="954" spans="1:14" ht="14.4" customHeight="1" x14ac:dyDescent="0.3">
      <c r="A954" s="747" t="s">
        <v>565</v>
      </c>
      <c r="B954" s="748" t="s">
        <v>566</v>
      </c>
      <c r="C954" s="749" t="s">
        <v>586</v>
      </c>
      <c r="D954" s="750" t="s">
        <v>587</v>
      </c>
      <c r="E954" s="751">
        <v>50113006</v>
      </c>
      <c r="F954" s="750" t="s">
        <v>1340</v>
      </c>
      <c r="G954" s="749" t="s">
        <v>595</v>
      </c>
      <c r="H954" s="749">
        <v>217112</v>
      </c>
      <c r="I954" s="749">
        <v>217112</v>
      </c>
      <c r="J954" s="749" t="s">
        <v>1759</v>
      </c>
      <c r="K954" s="749" t="s">
        <v>1760</v>
      </c>
      <c r="L954" s="752">
        <v>168.41</v>
      </c>
      <c r="M954" s="752">
        <v>2</v>
      </c>
      <c r="N954" s="753">
        <v>336.82</v>
      </c>
    </row>
    <row r="955" spans="1:14" ht="14.4" customHeight="1" x14ac:dyDescent="0.3">
      <c r="A955" s="747" t="s">
        <v>565</v>
      </c>
      <c r="B955" s="748" t="s">
        <v>566</v>
      </c>
      <c r="C955" s="749" t="s">
        <v>586</v>
      </c>
      <c r="D955" s="750" t="s">
        <v>587</v>
      </c>
      <c r="E955" s="751">
        <v>50113006</v>
      </c>
      <c r="F955" s="750" t="s">
        <v>1340</v>
      </c>
      <c r="G955" s="749" t="s">
        <v>595</v>
      </c>
      <c r="H955" s="749">
        <v>33898</v>
      </c>
      <c r="I955" s="749">
        <v>33898</v>
      </c>
      <c r="J955" s="749" t="s">
        <v>1356</v>
      </c>
      <c r="K955" s="749" t="s">
        <v>1350</v>
      </c>
      <c r="L955" s="752">
        <v>135.6</v>
      </c>
      <c r="M955" s="752">
        <v>3</v>
      </c>
      <c r="N955" s="753">
        <v>406.79999999999995</v>
      </c>
    </row>
    <row r="956" spans="1:14" ht="14.4" customHeight="1" x14ac:dyDescent="0.3">
      <c r="A956" s="747" t="s">
        <v>565</v>
      </c>
      <c r="B956" s="748" t="s">
        <v>566</v>
      </c>
      <c r="C956" s="749" t="s">
        <v>586</v>
      </c>
      <c r="D956" s="750" t="s">
        <v>587</v>
      </c>
      <c r="E956" s="751">
        <v>50113006</v>
      </c>
      <c r="F956" s="750" t="s">
        <v>1340</v>
      </c>
      <c r="G956" s="749" t="s">
        <v>595</v>
      </c>
      <c r="H956" s="749">
        <v>33741</v>
      </c>
      <c r="I956" s="749">
        <v>33741</v>
      </c>
      <c r="J956" s="749" t="s">
        <v>1761</v>
      </c>
      <c r="K956" s="749" t="s">
        <v>1350</v>
      </c>
      <c r="L956" s="752">
        <v>131.25</v>
      </c>
      <c r="M956" s="752">
        <v>1</v>
      </c>
      <c r="N956" s="753">
        <v>131.25</v>
      </c>
    </row>
    <row r="957" spans="1:14" ht="14.4" customHeight="1" x14ac:dyDescent="0.3">
      <c r="A957" s="747" t="s">
        <v>565</v>
      </c>
      <c r="B957" s="748" t="s">
        <v>566</v>
      </c>
      <c r="C957" s="749" t="s">
        <v>586</v>
      </c>
      <c r="D957" s="750" t="s">
        <v>587</v>
      </c>
      <c r="E957" s="751">
        <v>50113006</v>
      </c>
      <c r="F957" s="750" t="s">
        <v>1340</v>
      </c>
      <c r="G957" s="749" t="s">
        <v>595</v>
      </c>
      <c r="H957" s="749">
        <v>33742</v>
      </c>
      <c r="I957" s="749">
        <v>33742</v>
      </c>
      <c r="J957" s="749" t="s">
        <v>1358</v>
      </c>
      <c r="K957" s="749" t="s">
        <v>1350</v>
      </c>
      <c r="L957" s="752">
        <v>131.25</v>
      </c>
      <c r="M957" s="752">
        <v>1</v>
      </c>
      <c r="N957" s="753">
        <v>131.25</v>
      </c>
    </row>
    <row r="958" spans="1:14" ht="14.4" customHeight="1" x14ac:dyDescent="0.3">
      <c r="A958" s="747" t="s">
        <v>565</v>
      </c>
      <c r="B958" s="748" t="s">
        <v>566</v>
      </c>
      <c r="C958" s="749" t="s">
        <v>586</v>
      </c>
      <c r="D958" s="750" t="s">
        <v>587</v>
      </c>
      <c r="E958" s="751">
        <v>50113006</v>
      </c>
      <c r="F958" s="750" t="s">
        <v>1340</v>
      </c>
      <c r="G958" s="749" t="s">
        <v>595</v>
      </c>
      <c r="H958" s="749">
        <v>33739</v>
      </c>
      <c r="I958" s="749">
        <v>33739</v>
      </c>
      <c r="J958" s="749" t="s">
        <v>1360</v>
      </c>
      <c r="K958" s="749" t="s">
        <v>1350</v>
      </c>
      <c r="L958" s="752">
        <v>140.10500000000002</v>
      </c>
      <c r="M958" s="752">
        <v>4</v>
      </c>
      <c r="N958" s="753">
        <v>560.42000000000007</v>
      </c>
    </row>
    <row r="959" spans="1:14" ht="14.4" customHeight="1" x14ac:dyDescent="0.3">
      <c r="A959" s="747" t="s">
        <v>565</v>
      </c>
      <c r="B959" s="748" t="s">
        <v>566</v>
      </c>
      <c r="C959" s="749" t="s">
        <v>586</v>
      </c>
      <c r="D959" s="750" t="s">
        <v>587</v>
      </c>
      <c r="E959" s="751">
        <v>50113006</v>
      </c>
      <c r="F959" s="750" t="s">
        <v>1340</v>
      </c>
      <c r="G959" s="749" t="s">
        <v>595</v>
      </c>
      <c r="H959" s="749">
        <v>846763</v>
      </c>
      <c r="I959" s="749">
        <v>33419</v>
      </c>
      <c r="J959" s="749" t="s">
        <v>1361</v>
      </c>
      <c r="K959" s="749" t="s">
        <v>1350</v>
      </c>
      <c r="L959" s="752">
        <v>126.91461538461542</v>
      </c>
      <c r="M959" s="752">
        <v>13</v>
      </c>
      <c r="N959" s="753">
        <v>1649.8900000000003</v>
      </c>
    </row>
    <row r="960" spans="1:14" ht="14.4" customHeight="1" x14ac:dyDescent="0.3">
      <c r="A960" s="747" t="s">
        <v>565</v>
      </c>
      <c r="B960" s="748" t="s">
        <v>566</v>
      </c>
      <c r="C960" s="749" t="s">
        <v>586</v>
      </c>
      <c r="D960" s="750" t="s">
        <v>587</v>
      </c>
      <c r="E960" s="751">
        <v>50113006</v>
      </c>
      <c r="F960" s="750" t="s">
        <v>1340</v>
      </c>
      <c r="G960" s="749" t="s">
        <v>595</v>
      </c>
      <c r="H960" s="749">
        <v>846764</v>
      </c>
      <c r="I960" s="749">
        <v>33418</v>
      </c>
      <c r="J960" s="749" t="s">
        <v>1362</v>
      </c>
      <c r="K960" s="749" t="s">
        <v>1350</v>
      </c>
      <c r="L960" s="752">
        <v>135.6</v>
      </c>
      <c r="M960" s="752">
        <v>10</v>
      </c>
      <c r="N960" s="753">
        <v>1356</v>
      </c>
    </row>
    <row r="961" spans="1:14" ht="14.4" customHeight="1" x14ac:dyDescent="0.3">
      <c r="A961" s="747" t="s">
        <v>565</v>
      </c>
      <c r="B961" s="748" t="s">
        <v>566</v>
      </c>
      <c r="C961" s="749" t="s">
        <v>586</v>
      </c>
      <c r="D961" s="750" t="s">
        <v>587</v>
      </c>
      <c r="E961" s="751">
        <v>50113006</v>
      </c>
      <c r="F961" s="750" t="s">
        <v>1340</v>
      </c>
      <c r="G961" s="749" t="s">
        <v>595</v>
      </c>
      <c r="H961" s="749">
        <v>846765</v>
      </c>
      <c r="I961" s="749">
        <v>33421</v>
      </c>
      <c r="J961" s="749" t="s">
        <v>1363</v>
      </c>
      <c r="K961" s="749" t="s">
        <v>1350</v>
      </c>
      <c r="L961" s="752">
        <v>135.6</v>
      </c>
      <c r="M961" s="752">
        <v>7</v>
      </c>
      <c r="N961" s="753">
        <v>949.19999999999993</v>
      </c>
    </row>
    <row r="962" spans="1:14" ht="14.4" customHeight="1" x14ac:dyDescent="0.3">
      <c r="A962" s="747" t="s">
        <v>565</v>
      </c>
      <c r="B962" s="748" t="s">
        <v>566</v>
      </c>
      <c r="C962" s="749" t="s">
        <v>586</v>
      </c>
      <c r="D962" s="750" t="s">
        <v>587</v>
      </c>
      <c r="E962" s="751">
        <v>50113006</v>
      </c>
      <c r="F962" s="750" t="s">
        <v>1340</v>
      </c>
      <c r="G962" s="749" t="s">
        <v>595</v>
      </c>
      <c r="H962" s="749">
        <v>33865</v>
      </c>
      <c r="I962" s="749">
        <v>33865</v>
      </c>
      <c r="J962" s="749" t="s">
        <v>1364</v>
      </c>
      <c r="K962" s="749" t="s">
        <v>1350</v>
      </c>
      <c r="L962" s="752">
        <v>135.60000000000002</v>
      </c>
      <c r="M962" s="752">
        <v>9</v>
      </c>
      <c r="N962" s="753">
        <v>1220.4000000000001</v>
      </c>
    </row>
    <row r="963" spans="1:14" ht="14.4" customHeight="1" x14ac:dyDescent="0.3">
      <c r="A963" s="747" t="s">
        <v>565</v>
      </c>
      <c r="B963" s="748" t="s">
        <v>566</v>
      </c>
      <c r="C963" s="749" t="s">
        <v>586</v>
      </c>
      <c r="D963" s="750" t="s">
        <v>587</v>
      </c>
      <c r="E963" s="751">
        <v>50113006</v>
      </c>
      <c r="F963" s="750" t="s">
        <v>1340</v>
      </c>
      <c r="G963" s="749" t="s">
        <v>595</v>
      </c>
      <c r="H963" s="749">
        <v>33866</v>
      </c>
      <c r="I963" s="749">
        <v>33866</v>
      </c>
      <c r="J963" s="749" t="s">
        <v>1365</v>
      </c>
      <c r="K963" s="749" t="s">
        <v>1350</v>
      </c>
      <c r="L963" s="752">
        <v>135.60000000000002</v>
      </c>
      <c r="M963" s="752">
        <v>8</v>
      </c>
      <c r="N963" s="753">
        <v>1084.8000000000002</v>
      </c>
    </row>
    <row r="964" spans="1:14" ht="14.4" customHeight="1" x14ac:dyDescent="0.3">
      <c r="A964" s="747" t="s">
        <v>565</v>
      </c>
      <c r="B964" s="748" t="s">
        <v>566</v>
      </c>
      <c r="C964" s="749" t="s">
        <v>586</v>
      </c>
      <c r="D964" s="750" t="s">
        <v>587</v>
      </c>
      <c r="E964" s="751">
        <v>50113006</v>
      </c>
      <c r="F964" s="750" t="s">
        <v>1340</v>
      </c>
      <c r="G964" s="749" t="s">
        <v>595</v>
      </c>
      <c r="H964" s="749">
        <v>846766</v>
      </c>
      <c r="I964" s="749">
        <v>33420</v>
      </c>
      <c r="J964" s="749" t="s">
        <v>1366</v>
      </c>
      <c r="K964" s="749" t="s">
        <v>1350</v>
      </c>
      <c r="L964" s="752">
        <v>135.60000000000002</v>
      </c>
      <c r="M964" s="752">
        <v>9</v>
      </c>
      <c r="N964" s="753">
        <v>1220.4000000000001</v>
      </c>
    </row>
    <row r="965" spans="1:14" ht="14.4" customHeight="1" x14ac:dyDescent="0.3">
      <c r="A965" s="747" t="s">
        <v>565</v>
      </c>
      <c r="B965" s="748" t="s">
        <v>566</v>
      </c>
      <c r="C965" s="749" t="s">
        <v>586</v>
      </c>
      <c r="D965" s="750" t="s">
        <v>587</v>
      </c>
      <c r="E965" s="751">
        <v>50113006</v>
      </c>
      <c r="F965" s="750" t="s">
        <v>1340</v>
      </c>
      <c r="G965" s="749" t="s">
        <v>595</v>
      </c>
      <c r="H965" s="749">
        <v>987792</v>
      </c>
      <c r="I965" s="749">
        <v>33749</v>
      </c>
      <c r="J965" s="749" t="s">
        <v>1367</v>
      </c>
      <c r="K965" s="749" t="s">
        <v>1368</v>
      </c>
      <c r="L965" s="752">
        <v>111.95000000000002</v>
      </c>
      <c r="M965" s="752">
        <v>5</v>
      </c>
      <c r="N965" s="753">
        <v>559.75000000000011</v>
      </c>
    </row>
    <row r="966" spans="1:14" ht="14.4" customHeight="1" x14ac:dyDescent="0.3">
      <c r="A966" s="747" t="s">
        <v>565</v>
      </c>
      <c r="B966" s="748" t="s">
        <v>566</v>
      </c>
      <c r="C966" s="749" t="s">
        <v>586</v>
      </c>
      <c r="D966" s="750" t="s">
        <v>587</v>
      </c>
      <c r="E966" s="751">
        <v>50113006</v>
      </c>
      <c r="F966" s="750" t="s">
        <v>1340</v>
      </c>
      <c r="G966" s="749" t="s">
        <v>595</v>
      </c>
      <c r="H966" s="749">
        <v>33751</v>
      </c>
      <c r="I966" s="749">
        <v>33751</v>
      </c>
      <c r="J966" s="749" t="s">
        <v>1369</v>
      </c>
      <c r="K966" s="749" t="s">
        <v>1368</v>
      </c>
      <c r="L966" s="752">
        <v>111.95000000000003</v>
      </c>
      <c r="M966" s="752">
        <v>8</v>
      </c>
      <c r="N966" s="753">
        <v>895.60000000000025</v>
      </c>
    </row>
    <row r="967" spans="1:14" ht="14.4" customHeight="1" x14ac:dyDescent="0.3">
      <c r="A967" s="747" t="s">
        <v>565</v>
      </c>
      <c r="B967" s="748" t="s">
        <v>566</v>
      </c>
      <c r="C967" s="749" t="s">
        <v>586</v>
      </c>
      <c r="D967" s="750" t="s">
        <v>587</v>
      </c>
      <c r="E967" s="751">
        <v>50113006</v>
      </c>
      <c r="F967" s="750" t="s">
        <v>1340</v>
      </c>
      <c r="G967" s="749" t="s">
        <v>595</v>
      </c>
      <c r="H967" s="749">
        <v>395579</v>
      </c>
      <c r="I967" s="749">
        <v>33752</v>
      </c>
      <c r="J967" s="749" t="s">
        <v>1370</v>
      </c>
      <c r="K967" s="749" t="s">
        <v>1371</v>
      </c>
      <c r="L967" s="752">
        <v>111.94999999999999</v>
      </c>
      <c r="M967" s="752">
        <v>19</v>
      </c>
      <c r="N967" s="753">
        <v>2127.0499999999997</v>
      </c>
    </row>
    <row r="968" spans="1:14" ht="14.4" customHeight="1" x14ac:dyDescent="0.3">
      <c r="A968" s="747" t="s">
        <v>565</v>
      </c>
      <c r="B968" s="748" t="s">
        <v>566</v>
      </c>
      <c r="C968" s="749" t="s">
        <v>586</v>
      </c>
      <c r="D968" s="750" t="s">
        <v>587</v>
      </c>
      <c r="E968" s="751">
        <v>50113006</v>
      </c>
      <c r="F968" s="750" t="s">
        <v>1340</v>
      </c>
      <c r="G968" s="749" t="s">
        <v>595</v>
      </c>
      <c r="H968" s="749">
        <v>33750</v>
      </c>
      <c r="I968" s="749">
        <v>33750</v>
      </c>
      <c r="J968" s="749" t="s">
        <v>1372</v>
      </c>
      <c r="K968" s="749" t="s">
        <v>1368</v>
      </c>
      <c r="L968" s="752">
        <v>111.95000000000002</v>
      </c>
      <c r="M968" s="752">
        <v>4</v>
      </c>
      <c r="N968" s="753">
        <v>447.80000000000007</v>
      </c>
    </row>
    <row r="969" spans="1:14" ht="14.4" customHeight="1" x14ac:dyDescent="0.3">
      <c r="A969" s="747" t="s">
        <v>565</v>
      </c>
      <c r="B969" s="748" t="s">
        <v>566</v>
      </c>
      <c r="C969" s="749" t="s">
        <v>586</v>
      </c>
      <c r="D969" s="750" t="s">
        <v>587</v>
      </c>
      <c r="E969" s="751">
        <v>50113006</v>
      </c>
      <c r="F969" s="750" t="s">
        <v>1340</v>
      </c>
      <c r="G969" s="749" t="s">
        <v>595</v>
      </c>
      <c r="H969" s="749">
        <v>33527</v>
      </c>
      <c r="I969" s="749">
        <v>33527</v>
      </c>
      <c r="J969" s="749" t="s">
        <v>1762</v>
      </c>
      <c r="K969" s="749" t="s">
        <v>1763</v>
      </c>
      <c r="L969" s="752">
        <v>54.38</v>
      </c>
      <c r="M969" s="752">
        <v>50</v>
      </c>
      <c r="N969" s="753">
        <v>2719</v>
      </c>
    </row>
    <row r="970" spans="1:14" ht="14.4" customHeight="1" x14ac:dyDescent="0.3">
      <c r="A970" s="747" t="s">
        <v>565</v>
      </c>
      <c r="B970" s="748" t="s">
        <v>566</v>
      </c>
      <c r="C970" s="749" t="s">
        <v>586</v>
      </c>
      <c r="D970" s="750" t="s">
        <v>587</v>
      </c>
      <c r="E970" s="751">
        <v>50113006</v>
      </c>
      <c r="F970" s="750" t="s">
        <v>1340</v>
      </c>
      <c r="G970" s="749" t="s">
        <v>590</v>
      </c>
      <c r="H970" s="749">
        <v>217054</v>
      </c>
      <c r="I970" s="749">
        <v>217054</v>
      </c>
      <c r="J970" s="749" t="s">
        <v>1762</v>
      </c>
      <c r="K970" s="749" t="s">
        <v>1764</v>
      </c>
      <c r="L970" s="752">
        <v>1109.0400000000002</v>
      </c>
      <c r="M970" s="752">
        <v>18</v>
      </c>
      <c r="N970" s="753">
        <v>19962.720000000005</v>
      </c>
    </row>
    <row r="971" spans="1:14" ht="14.4" customHeight="1" x14ac:dyDescent="0.3">
      <c r="A971" s="747" t="s">
        <v>565</v>
      </c>
      <c r="B971" s="748" t="s">
        <v>566</v>
      </c>
      <c r="C971" s="749" t="s">
        <v>586</v>
      </c>
      <c r="D971" s="750" t="s">
        <v>587</v>
      </c>
      <c r="E971" s="751">
        <v>50113006</v>
      </c>
      <c r="F971" s="750" t="s">
        <v>1340</v>
      </c>
      <c r="G971" s="749" t="s">
        <v>590</v>
      </c>
      <c r="H971" s="749">
        <v>988740</v>
      </c>
      <c r="I971" s="749">
        <v>0</v>
      </c>
      <c r="J971" s="749" t="s">
        <v>1378</v>
      </c>
      <c r="K971" s="749" t="s">
        <v>567</v>
      </c>
      <c r="L971" s="752">
        <v>253.76000000000005</v>
      </c>
      <c r="M971" s="752">
        <v>52</v>
      </c>
      <c r="N971" s="753">
        <v>13195.520000000002</v>
      </c>
    </row>
    <row r="972" spans="1:14" ht="14.4" customHeight="1" x14ac:dyDescent="0.3">
      <c r="A972" s="747" t="s">
        <v>565</v>
      </c>
      <c r="B972" s="748" t="s">
        <v>566</v>
      </c>
      <c r="C972" s="749" t="s">
        <v>586</v>
      </c>
      <c r="D972" s="750" t="s">
        <v>587</v>
      </c>
      <c r="E972" s="751">
        <v>50113006</v>
      </c>
      <c r="F972" s="750" t="s">
        <v>1340</v>
      </c>
      <c r="G972" s="749" t="s">
        <v>595</v>
      </c>
      <c r="H972" s="749">
        <v>133146</v>
      </c>
      <c r="I972" s="749">
        <v>33530</v>
      </c>
      <c r="J972" s="749" t="s">
        <v>1379</v>
      </c>
      <c r="K972" s="749" t="s">
        <v>1380</v>
      </c>
      <c r="L972" s="752">
        <v>156.49</v>
      </c>
      <c r="M972" s="752">
        <v>2</v>
      </c>
      <c r="N972" s="753">
        <v>312.98</v>
      </c>
    </row>
    <row r="973" spans="1:14" ht="14.4" customHeight="1" x14ac:dyDescent="0.3">
      <c r="A973" s="747" t="s">
        <v>565</v>
      </c>
      <c r="B973" s="748" t="s">
        <v>566</v>
      </c>
      <c r="C973" s="749" t="s">
        <v>586</v>
      </c>
      <c r="D973" s="750" t="s">
        <v>587</v>
      </c>
      <c r="E973" s="751">
        <v>50113006</v>
      </c>
      <c r="F973" s="750" t="s">
        <v>1340</v>
      </c>
      <c r="G973" s="749" t="s">
        <v>590</v>
      </c>
      <c r="H973" s="749">
        <v>993484</v>
      </c>
      <c r="I973" s="749">
        <v>0</v>
      </c>
      <c r="J973" s="749" t="s">
        <v>1765</v>
      </c>
      <c r="K973" s="749" t="s">
        <v>567</v>
      </c>
      <c r="L973" s="752">
        <v>1423.59</v>
      </c>
      <c r="M973" s="752">
        <v>1</v>
      </c>
      <c r="N973" s="753">
        <v>1423.59</v>
      </c>
    </row>
    <row r="974" spans="1:14" ht="14.4" customHeight="1" x14ac:dyDescent="0.3">
      <c r="A974" s="747" t="s">
        <v>565</v>
      </c>
      <c r="B974" s="748" t="s">
        <v>566</v>
      </c>
      <c r="C974" s="749" t="s">
        <v>586</v>
      </c>
      <c r="D974" s="750" t="s">
        <v>587</v>
      </c>
      <c r="E974" s="751">
        <v>50113006</v>
      </c>
      <c r="F974" s="750" t="s">
        <v>1340</v>
      </c>
      <c r="G974" s="749" t="s">
        <v>595</v>
      </c>
      <c r="H974" s="749">
        <v>133220</v>
      </c>
      <c r="I974" s="749">
        <v>33220</v>
      </c>
      <c r="J974" s="749" t="s">
        <v>1381</v>
      </c>
      <c r="K974" s="749" t="s">
        <v>1382</v>
      </c>
      <c r="L974" s="752">
        <v>195.98999999999995</v>
      </c>
      <c r="M974" s="752">
        <v>2</v>
      </c>
      <c r="N974" s="753">
        <v>391.9799999999999</v>
      </c>
    </row>
    <row r="975" spans="1:14" ht="14.4" customHeight="1" x14ac:dyDescent="0.3">
      <c r="A975" s="747" t="s">
        <v>565</v>
      </c>
      <c r="B975" s="748" t="s">
        <v>566</v>
      </c>
      <c r="C975" s="749" t="s">
        <v>586</v>
      </c>
      <c r="D975" s="750" t="s">
        <v>587</v>
      </c>
      <c r="E975" s="751">
        <v>50113006</v>
      </c>
      <c r="F975" s="750" t="s">
        <v>1340</v>
      </c>
      <c r="G975" s="749" t="s">
        <v>590</v>
      </c>
      <c r="H975" s="749">
        <v>217125</v>
      </c>
      <c r="I975" s="749">
        <v>217125</v>
      </c>
      <c r="J975" s="749" t="s">
        <v>1385</v>
      </c>
      <c r="K975" s="749" t="s">
        <v>1386</v>
      </c>
      <c r="L975" s="752">
        <v>116.8218181818182</v>
      </c>
      <c r="M975" s="752">
        <v>11</v>
      </c>
      <c r="N975" s="753">
        <v>1285.0400000000002</v>
      </c>
    </row>
    <row r="976" spans="1:14" ht="14.4" customHeight="1" x14ac:dyDescent="0.3">
      <c r="A976" s="747" t="s">
        <v>565</v>
      </c>
      <c r="B976" s="748" t="s">
        <v>566</v>
      </c>
      <c r="C976" s="749" t="s">
        <v>586</v>
      </c>
      <c r="D976" s="750" t="s">
        <v>587</v>
      </c>
      <c r="E976" s="751">
        <v>50113006</v>
      </c>
      <c r="F976" s="750" t="s">
        <v>1340</v>
      </c>
      <c r="G976" s="749" t="s">
        <v>590</v>
      </c>
      <c r="H976" s="749">
        <v>217131</v>
      </c>
      <c r="I976" s="749">
        <v>217131</v>
      </c>
      <c r="J976" s="749" t="s">
        <v>1387</v>
      </c>
      <c r="K976" s="749" t="s">
        <v>1386</v>
      </c>
      <c r="L976" s="752">
        <v>137.50666666666669</v>
      </c>
      <c r="M976" s="752">
        <v>6</v>
      </c>
      <c r="N976" s="753">
        <v>825.04000000000008</v>
      </c>
    </row>
    <row r="977" spans="1:14" ht="14.4" customHeight="1" x14ac:dyDescent="0.3">
      <c r="A977" s="747" t="s">
        <v>565</v>
      </c>
      <c r="B977" s="748" t="s">
        <v>566</v>
      </c>
      <c r="C977" s="749" t="s">
        <v>586</v>
      </c>
      <c r="D977" s="750" t="s">
        <v>587</v>
      </c>
      <c r="E977" s="751">
        <v>50113006</v>
      </c>
      <c r="F977" s="750" t="s">
        <v>1340</v>
      </c>
      <c r="G977" s="749" t="s">
        <v>590</v>
      </c>
      <c r="H977" s="749">
        <v>217129</v>
      </c>
      <c r="I977" s="749">
        <v>217129</v>
      </c>
      <c r="J977" s="749" t="s">
        <v>1388</v>
      </c>
      <c r="K977" s="749" t="s">
        <v>1386</v>
      </c>
      <c r="L977" s="752">
        <v>102.91999999999999</v>
      </c>
      <c r="M977" s="752">
        <v>5</v>
      </c>
      <c r="N977" s="753">
        <v>514.59999999999991</v>
      </c>
    </row>
    <row r="978" spans="1:14" ht="14.4" customHeight="1" x14ac:dyDescent="0.3">
      <c r="A978" s="747" t="s">
        <v>565</v>
      </c>
      <c r="B978" s="748" t="s">
        <v>566</v>
      </c>
      <c r="C978" s="749" t="s">
        <v>586</v>
      </c>
      <c r="D978" s="750" t="s">
        <v>587</v>
      </c>
      <c r="E978" s="751">
        <v>50113006</v>
      </c>
      <c r="F978" s="750" t="s">
        <v>1340</v>
      </c>
      <c r="G978" s="749" t="s">
        <v>590</v>
      </c>
      <c r="H978" s="749">
        <v>217127</v>
      </c>
      <c r="I978" s="749">
        <v>217127</v>
      </c>
      <c r="J978" s="749" t="s">
        <v>1389</v>
      </c>
      <c r="K978" s="749" t="s">
        <v>1386</v>
      </c>
      <c r="L978" s="752">
        <v>128.40583333333333</v>
      </c>
      <c r="M978" s="752">
        <v>12</v>
      </c>
      <c r="N978" s="753">
        <v>1540.87</v>
      </c>
    </row>
    <row r="979" spans="1:14" ht="14.4" customHeight="1" x14ac:dyDescent="0.3">
      <c r="A979" s="747" t="s">
        <v>565</v>
      </c>
      <c r="B979" s="748" t="s">
        <v>566</v>
      </c>
      <c r="C979" s="749" t="s">
        <v>586</v>
      </c>
      <c r="D979" s="750" t="s">
        <v>587</v>
      </c>
      <c r="E979" s="751">
        <v>50113006</v>
      </c>
      <c r="F979" s="750" t="s">
        <v>1340</v>
      </c>
      <c r="G979" s="749" t="s">
        <v>590</v>
      </c>
      <c r="H979" s="749">
        <v>217142</v>
      </c>
      <c r="I979" s="749">
        <v>217142</v>
      </c>
      <c r="J979" s="749" t="s">
        <v>1766</v>
      </c>
      <c r="K979" s="749" t="s">
        <v>1342</v>
      </c>
      <c r="L979" s="752">
        <v>140.76</v>
      </c>
      <c r="M979" s="752">
        <v>2</v>
      </c>
      <c r="N979" s="753">
        <v>281.52</v>
      </c>
    </row>
    <row r="980" spans="1:14" ht="14.4" customHeight="1" x14ac:dyDescent="0.3">
      <c r="A980" s="747" t="s">
        <v>565</v>
      </c>
      <c r="B980" s="748" t="s">
        <v>566</v>
      </c>
      <c r="C980" s="749" t="s">
        <v>586</v>
      </c>
      <c r="D980" s="750" t="s">
        <v>587</v>
      </c>
      <c r="E980" s="751">
        <v>50113006</v>
      </c>
      <c r="F980" s="750" t="s">
        <v>1340</v>
      </c>
      <c r="G980" s="749" t="s">
        <v>590</v>
      </c>
      <c r="H980" s="749">
        <v>217144</v>
      </c>
      <c r="I980" s="749">
        <v>217144</v>
      </c>
      <c r="J980" s="749" t="s">
        <v>1391</v>
      </c>
      <c r="K980" s="749" t="s">
        <v>1342</v>
      </c>
      <c r="L980" s="752">
        <v>140.75999999999996</v>
      </c>
      <c r="M980" s="752">
        <v>4</v>
      </c>
      <c r="N980" s="753">
        <v>563.03999999999985</v>
      </c>
    </row>
    <row r="981" spans="1:14" ht="14.4" customHeight="1" x14ac:dyDescent="0.3">
      <c r="A981" s="747" t="s">
        <v>565</v>
      </c>
      <c r="B981" s="748" t="s">
        <v>566</v>
      </c>
      <c r="C981" s="749" t="s">
        <v>586</v>
      </c>
      <c r="D981" s="750" t="s">
        <v>587</v>
      </c>
      <c r="E981" s="751">
        <v>50113006</v>
      </c>
      <c r="F981" s="750" t="s">
        <v>1340</v>
      </c>
      <c r="G981" s="749" t="s">
        <v>590</v>
      </c>
      <c r="H981" s="749">
        <v>217143</v>
      </c>
      <c r="I981" s="749">
        <v>217143</v>
      </c>
      <c r="J981" s="749" t="s">
        <v>1767</v>
      </c>
      <c r="K981" s="749" t="s">
        <v>1342</v>
      </c>
      <c r="L981" s="752">
        <v>140.76</v>
      </c>
      <c r="M981" s="752">
        <v>2</v>
      </c>
      <c r="N981" s="753">
        <v>281.52</v>
      </c>
    </row>
    <row r="982" spans="1:14" ht="14.4" customHeight="1" x14ac:dyDescent="0.3">
      <c r="A982" s="747" t="s">
        <v>565</v>
      </c>
      <c r="B982" s="748" t="s">
        <v>566</v>
      </c>
      <c r="C982" s="749" t="s">
        <v>586</v>
      </c>
      <c r="D982" s="750" t="s">
        <v>587</v>
      </c>
      <c r="E982" s="751">
        <v>50113006</v>
      </c>
      <c r="F982" s="750" t="s">
        <v>1340</v>
      </c>
      <c r="G982" s="749" t="s">
        <v>590</v>
      </c>
      <c r="H982" s="749">
        <v>217141</v>
      </c>
      <c r="I982" s="749">
        <v>217141</v>
      </c>
      <c r="J982" s="749" t="s">
        <v>1768</v>
      </c>
      <c r="K982" s="749" t="s">
        <v>1342</v>
      </c>
      <c r="L982" s="752">
        <v>140.76000000000002</v>
      </c>
      <c r="M982" s="752">
        <v>1</v>
      </c>
      <c r="N982" s="753">
        <v>140.76000000000002</v>
      </c>
    </row>
    <row r="983" spans="1:14" ht="14.4" customHeight="1" x14ac:dyDescent="0.3">
      <c r="A983" s="747" t="s">
        <v>565</v>
      </c>
      <c r="B983" s="748" t="s">
        <v>566</v>
      </c>
      <c r="C983" s="749" t="s">
        <v>586</v>
      </c>
      <c r="D983" s="750" t="s">
        <v>587</v>
      </c>
      <c r="E983" s="751">
        <v>50113013</v>
      </c>
      <c r="F983" s="750" t="s">
        <v>1392</v>
      </c>
      <c r="G983" s="749" t="s">
        <v>595</v>
      </c>
      <c r="H983" s="749">
        <v>195147</v>
      </c>
      <c r="I983" s="749">
        <v>195147</v>
      </c>
      <c r="J983" s="749" t="s">
        <v>1769</v>
      </c>
      <c r="K983" s="749" t="s">
        <v>1770</v>
      </c>
      <c r="L983" s="752">
        <v>561.51</v>
      </c>
      <c r="M983" s="752">
        <v>7.4</v>
      </c>
      <c r="N983" s="753">
        <v>4155.174</v>
      </c>
    </row>
    <row r="984" spans="1:14" ht="14.4" customHeight="1" x14ac:dyDescent="0.3">
      <c r="A984" s="747" t="s">
        <v>565</v>
      </c>
      <c r="B984" s="748" t="s">
        <v>566</v>
      </c>
      <c r="C984" s="749" t="s">
        <v>586</v>
      </c>
      <c r="D984" s="750" t="s">
        <v>587</v>
      </c>
      <c r="E984" s="751">
        <v>50113013</v>
      </c>
      <c r="F984" s="750" t="s">
        <v>1392</v>
      </c>
      <c r="G984" s="749" t="s">
        <v>595</v>
      </c>
      <c r="H984" s="749">
        <v>185525</v>
      </c>
      <c r="I984" s="749">
        <v>85525</v>
      </c>
      <c r="J984" s="749" t="s">
        <v>1771</v>
      </c>
      <c r="K984" s="749" t="s">
        <v>1772</v>
      </c>
      <c r="L984" s="752">
        <v>110.23000000000002</v>
      </c>
      <c r="M984" s="752">
        <v>4</v>
      </c>
      <c r="N984" s="753">
        <v>440.92000000000007</v>
      </c>
    </row>
    <row r="985" spans="1:14" ht="14.4" customHeight="1" x14ac:dyDescent="0.3">
      <c r="A985" s="747" t="s">
        <v>565</v>
      </c>
      <c r="B985" s="748" t="s">
        <v>566</v>
      </c>
      <c r="C985" s="749" t="s">
        <v>586</v>
      </c>
      <c r="D985" s="750" t="s">
        <v>587</v>
      </c>
      <c r="E985" s="751">
        <v>50113013</v>
      </c>
      <c r="F985" s="750" t="s">
        <v>1392</v>
      </c>
      <c r="G985" s="749" t="s">
        <v>595</v>
      </c>
      <c r="H985" s="749">
        <v>203097</v>
      </c>
      <c r="I985" s="749">
        <v>203097</v>
      </c>
      <c r="J985" s="749" t="s">
        <v>1393</v>
      </c>
      <c r="K985" s="749" t="s">
        <v>1394</v>
      </c>
      <c r="L985" s="752">
        <v>167.07428571428571</v>
      </c>
      <c r="M985" s="752">
        <v>7</v>
      </c>
      <c r="N985" s="753">
        <v>1169.52</v>
      </c>
    </row>
    <row r="986" spans="1:14" ht="14.4" customHeight="1" x14ac:dyDescent="0.3">
      <c r="A986" s="747" t="s">
        <v>565</v>
      </c>
      <c r="B986" s="748" t="s">
        <v>566</v>
      </c>
      <c r="C986" s="749" t="s">
        <v>586</v>
      </c>
      <c r="D986" s="750" t="s">
        <v>587</v>
      </c>
      <c r="E986" s="751">
        <v>50113013</v>
      </c>
      <c r="F986" s="750" t="s">
        <v>1392</v>
      </c>
      <c r="G986" s="749" t="s">
        <v>590</v>
      </c>
      <c r="H986" s="749">
        <v>172972</v>
      </c>
      <c r="I986" s="749">
        <v>72972</v>
      </c>
      <c r="J986" s="749" t="s">
        <v>1395</v>
      </c>
      <c r="K986" s="749" t="s">
        <v>1396</v>
      </c>
      <c r="L986" s="752">
        <v>181.57999999999998</v>
      </c>
      <c r="M986" s="752">
        <v>39</v>
      </c>
      <c r="N986" s="753">
        <v>7081.619999999999</v>
      </c>
    </row>
    <row r="987" spans="1:14" ht="14.4" customHeight="1" x14ac:dyDescent="0.3">
      <c r="A987" s="747" t="s">
        <v>565</v>
      </c>
      <c r="B987" s="748" t="s">
        <v>566</v>
      </c>
      <c r="C987" s="749" t="s">
        <v>586</v>
      </c>
      <c r="D987" s="750" t="s">
        <v>587</v>
      </c>
      <c r="E987" s="751">
        <v>50113013</v>
      </c>
      <c r="F987" s="750" t="s">
        <v>1392</v>
      </c>
      <c r="G987" s="749" t="s">
        <v>595</v>
      </c>
      <c r="H987" s="749">
        <v>183817</v>
      </c>
      <c r="I987" s="749">
        <v>183817</v>
      </c>
      <c r="J987" s="749" t="s">
        <v>1399</v>
      </c>
      <c r="K987" s="749" t="s">
        <v>1400</v>
      </c>
      <c r="L987" s="752">
        <v>918.5</v>
      </c>
      <c r="M987" s="752">
        <v>12</v>
      </c>
      <c r="N987" s="753">
        <v>11022</v>
      </c>
    </row>
    <row r="988" spans="1:14" ht="14.4" customHeight="1" x14ac:dyDescent="0.3">
      <c r="A988" s="747" t="s">
        <v>565</v>
      </c>
      <c r="B988" s="748" t="s">
        <v>566</v>
      </c>
      <c r="C988" s="749" t="s">
        <v>586</v>
      </c>
      <c r="D988" s="750" t="s">
        <v>587</v>
      </c>
      <c r="E988" s="751">
        <v>50113013</v>
      </c>
      <c r="F988" s="750" t="s">
        <v>1392</v>
      </c>
      <c r="G988" s="749" t="s">
        <v>590</v>
      </c>
      <c r="H988" s="749">
        <v>117170</v>
      </c>
      <c r="I988" s="749">
        <v>17170</v>
      </c>
      <c r="J988" s="749" t="s">
        <v>1405</v>
      </c>
      <c r="K988" s="749" t="s">
        <v>1406</v>
      </c>
      <c r="L988" s="752">
        <v>72.920000000000016</v>
      </c>
      <c r="M988" s="752">
        <v>4</v>
      </c>
      <c r="N988" s="753">
        <v>291.68000000000006</v>
      </c>
    </row>
    <row r="989" spans="1:14" ht="14.4" customHeight="1" x14ac:dyDescent="0.3">
      <c r="A989" s="747" t="s">
        <v>565</v>
      </c>
      <c r="B989" s="748" t="s">
        <v>566</v>
      </c>
      <c r="C989" s="749" t="s">
        <v>586</v>
      </c>
      <c r="D989" s="750" t="s">
        <v>587</v>
      </c>
      <c r="E989" s="751">
        <v>50113013</v>
      </c>
      <c r="F989" s="750" t="s">
        <v>1392</v>
      </c>
      <c r="G989" s="749" t="s">
        <v>590</v>
      </c>
      <c r="H989" s="749">
        <v>117171</v>
      </c>
      <c r="I989" s="749">
        <v>17171</v>
      </c>
      <c r="J989" s="749" t="s">
        <v>1407</v>
      </c>
      <c r="K989" s="749" t="s">
        <v>1408</v>
      </c>
      <c r="L989" s="752">
        <v>72.920000000000016</v>
      </c>
      <c r="M989" s="752">
        <v>8</v>
      </c>
      <c r="N989" s="753">
        <v>583.36000000000013</v>
      </c>
    </row>
    <row r="990" spans="1:14" ht="14.4" customHeight="1" x14ac:dyDescent="0.3">
      <c r="A990" s="747" t="s">
        <v>565</v>
      </c>
      <c r="B990" s="748" t="s">
        <v>566</v>
      </c>
      <c r="C990" s="749" t="s">
        <v>586</v>
      </c>
      <c r="D990" s="750" t="s">
        <v>587</v>
      </c>
      <c r="E990" s="751">
        <v>50113013</v>
      </c>
      <c r="F990" s="750" t="s">
        <v>1392</v>
      </c>
      <c r="G990" s="749" t="s">
        <v>590</v>
      </c>
      <c r="H990" s="749">
        <v>111706</v>
      </c>
      <c r="I990" s="749">
        <v>11706</v>
      </c>
      <c r="J990" s="749" t="s">
        <v>680</v>
      </c>
      <c r="K990" s="749" t="s">
        <v>1409</v>
      </c>
      <c r="L990" s="752">
        <v>527.99249999999995</v>
      </c>
      <c r="M990" s="752">
        <v>16</v>
      </c>
      <c r="N990" s="753">
        <v>8447.8799999999992</v>
      </c>
    </row>
    <row r="991" spans="1:14" ht="14.4" customHeight="1" x14ac:dyDescent="0.3">
      <c r="A991" s="747" t="s">
        <v>565</v>
      </c>
      <c r="B991" s="748" t="s">
        <v>566</v>
      </c>
      <c r="C991" s="749" t="s">
        <v>586</v>
      </c>
      <c r="D991" s="750" t="s">
        <v>587</v>
      </c>
      <c r="E991" s="751">
        <v>50113013</v>
      </c>
      <c r="F991" s="750" t="s">
        <v>1392</v>
      </c>
      <c r="G991" s="749" t="s">
        <v>590</v>
      </c>
      <c r="H991" s="749">
        <v>131656</v>
      </c>
      <c r="I991" s="749">
        <v>131656</v>
      </c>
      <c r="J991" s="749" t="s">
        <v>1410</v>
      </c>
      <c r="K991" s="749" t="s">
        <v>1411</v>
      </c>
      <c r="L991" s="752">
        <v>517</v>
      </c>
      <c r="M991" s="752">
        <v>6</v>
      </c>
      <c r="N991" s="753">
        <v>3102</v>
      </c>
    </row>
    <row r="992" spans="1:14" ht="14.4" customHeight="1" x14ac:dyDescent="0.3">
      <c r="A992" s="747" t="s">
        <v>565</v>
      </c>
      <c r="B992" s="748" t="s">
        <v>566</v>
      </c>
      <c r="C992" s="749" t="s">
        <v>586</v>
      </c>
      <c r="D992" s="750" t="s">
        <v>587</v>
      </c>
      <c r="E992" s="751">
        <v>50113013</v>
      </c>
      <c r="F992" s="750" t="s">
        <v>1392</v>
      </c>
      <c r="G992" s="749" t="s">
        <v>590</v>
      </c>
      <c r="H992" s="749">
        <v>87104</v>
      </c>
      <c r="I992" s="749">
        <v>87104</v>
      </c>
      <c r="J992" s="749" t="s">
        <v>1412</v>
      </c>
      <c r="K992" s="749" t="s">
        <v>1773</v>
      </c>
      <c r="L992" s="752">
        <v>44.07</v>
      </c>
      <c r="M992" s="752">
        <v>4</v>
      </c>
      <c r="N992" s="753">
        <v>176.28</v>
      </c>
    </row>
    <row r="993" spans="1:14" ht="14.4" customHeight="1" x14ac:dyDescent="0.3">
      <c r="A993" s="747" t="s">
        <v>565</v>
      </c>
      <c r="B993" s="748" t="s">
        <v>566</v>
      </c>
      <c r="C993" s="749" t="s">
        <v>586</v>
      </c>
      <c r="D993" s="750" t="s">
        <v>587</v>
      </c>
      <c r="E993" s="751">
        <v>50113013</v>
      </c>
      <c r="F993" s="750" t="s">
        <v>1392</v>
      </c>
      <c r="G993" s="749" t="s">
        <v>590</v>
      </c>
      <c r="H993" s="749">
        <v>108606</v>
      </c>
      <c r="I993" s="749">
        <v>108606</v>
      </c>
      <c r="J993" s="749" t="s">
        <v>1412</v>
      </c>
      <c r="K993" s="749" t="s">
        <v>1413</v>
      </c>
      <c r="L993" s="752">
        <v>73.227499999999992</v>
      </c>
      <c r="M993" s="752">
        <v>8</v>
      </c>
      <c r="N993" s="753">
        <v>585.81999999999994</v>
      </c>
    </row>
    <row r="994" spans="1:14" ht="14.4" customHeight="1" x14ac:dyDescent="0.3">
      <c r="A994" s="747" t="s">
        <v>565</v>
      </c>
      <c r="B994" s="748" t="s">
        <v>566</v>
      </c>
      <c r="C994" s="749" t="s">
        <v>586</v>
      </c>
      <c r="D994" s="750" t="s">
        <v>587</v>
      </c>
      <c r="E994" s="751">
        <v>50113013</v>
      </c>
      <c r="F994" s="750" t="s">
        <v>1392</v>
      </c>
      <c r="G994" s="749" t="s">
        <v>590</v>
      </c>
      <c r="H994" s="749">
        <v>162187</v>
      </c>
      <c r="I994" s="749">
        <v>162187</v>
      </c>
      <c r="J994" s="749" t="s">
        <v>1414</v>
      </c>
      <c r="K994" s="749" t="s">
        <v>1415</v>
      </c>
      <c r="L994" s="752">
        <v>286</v>
      </c>
      <c r="M994" s="752">
        <v>6</v>
      </c>
      <c r="N994" s="753">
        <v>1716</v>
      </c>
    </row>
    <row r="995" spans="1:14" ht="14.4" customHeight="1" x14ac:dyDescent="0.3">
      <c r="A995" s="747" t="s">
        <v>565</v>
      </c>
      <c r="B995" s="748" t="s">
        <v>566</v>
      </c>
      <c r="C995" s="749" t="s">
        <v>586</v>
      </c>
      <c r="D995" s="750" t="s">
        <v>587</v>
      </c>
      <c r="E995" s="751">
        <v>50113013</v>
      </c>
      <c r="F995" s="750" t="s">
        <v>1392</v>
      </c>
      <c r="G995" s="749" t="s">
        <v>595</v>
      </c>
      <c r="H995" s="749">
        <v>849655</v>
      </c>
      <c r="I995" s="749">
        <v>129836</v>
      </c>
      <c r="J995" s="749" t="s">
        <v>1416</v>
      </c>
      <c r="K995" s="749" t="s">
        <v>1417</v>
      </c>
      <c r="L995" s="752">
        <v>262.90000000000003</v>
      </c>
      <c r="M995" s="752">
        <v>12</v>
      </c>
      <c r="N995" s="753">
        <v>3154.8</v>
      </c>
    </row>
    <row r="996" spans="1:14" ht="14.4" customHeight="1" x14ac:dyDescent="0.3">
      <c r="A996" s="747" t="s">
        <v>565</v>
      </c>
      <c r="B996" s="748" t="s">
        <v>566</v>
      </c>
      <c r="C996" s="749" t="s">
        <v>586</v>
      </c>
      <c r="D996" s="750" t="s">
        <v>587</v>
      </c>
      <c r="E996" s="751">
        <v>50113013</v>
      </c>
      <c r="F996" s="750" t="s">
        <v>1392</v>
      </c>
      <c r="G996" s="749" t="s">
        <v>595</v>
      </c>
      <c r="H996" s="749">
        <v>849887</v>
      </c>
      <c r="I996" s="749">
        <v>129834</v>
      </c>
      <c r="J996" s="749" t="s">
        <v>1418</v>
      </c>
      <c r="K996" s="749" t="s">
        <v>567</v>
      </c>
      <c r="L996" s="752">
        <v>154</v>
      </c>
      <c r="M996" s="752">
        <v>14</v>
      </c>
      <c r="N996" s="753">
        <v>2156</v>
      </c>
    </row>
    <row r="997" spans="1:14" ht="14.4" customHeight="1" x14ac:dyDescent="0.3">
      <c r="A997" s="747" t="s">
        <v>565</v>
      </c>
      <c r="B997" s="748" t="s">
        <v>566</v>
      </c>
      <c r="C997" s="749" t="s">
        <v>586</v>
      </c>
      <c r="D997" s="750" t="s">
        <v>587</v>
      </c>
      <c r="E997" s="751">
        <v>50113013</v>
      </c>
      <c r="F997" s="750" t="s">
        <v>1392</v>
      </c>
      <c r="G997" s="749" t="s">
        <v>590</v>
      </c>
      <c r="H997" s="749">
        <v>844576</v>
      </c>
      <c r="I997" s="749">
        <v>100339</v>
      </c>
      <c r="J997" s="749" t="s">
        <v>1421</v>
      </c>
      <c r="K997" s="749" t="s">
        <v>1422</v>
      </c>
      <c r="L997" s="752">
        <v>97.602592592592572</v>
      </c>
      <c r="M997" s="752">
        <v>27</v>
      </c>
      <c r="N997" s="753">
        <v>2635.2699999999995</v>
      </c>
    </row>
    <row r="998" spans="1:14" ht="14.4" customHeight="1" x14ac:dyDescent="0.3">
      <c r="A998" s="747" t="s">
        <v>565</v>
      </c>
      <c r="B998" s="748" t="s">
        <v>566</v>
      </c>
      <c r="C998" s="749" t="s">
        <v>586</v>
      </c>
      <c r="D998" s="750" t="s">
        <v>587</v>
      </c>
      <c r="E998" s="751">
        <v>50113013</v>
      </c>
      <c r="F998" s="750" t="s">
        <v>1392</v>
      </c>
      <c r="G998" s="749" t="s">
        <v>590</v>
      </c>
      <c r="H998" s="749">
        <v>132954</v>
      </c>
      <c r="I998" s="749">
        <v>32954</v>
      </c>
      <c r="J998" s="749" t="s">
        <v>1425</v>
      </c>
      <c r="K998" s="749" t="s">
        <v>1426</v>
      </c>
      <c r="L998" s="752">
        <v>84.5</v>
      </c>
      <c r="M998" s="752">
        <v>2</v>
      </c>
      <c r="N998" s="753">
        <v>169</v>
      </c>
    </row>
    <row r="999" spans="1:14" ht="14.4" customHeight="1" x14ac:dyDescent="0.3">
      <c r="A999" s="747" t="s">
        <v>565</v>
      </c>
      <c r="B999" s="748" t="s">
        <v>566</v>
      </c>
      <c r="C999" s="749" t="s">
        <v>586</v>
      </c>
      <c r="D999" s="750" t="s">
        <v>587</v>
      </c>
      <c r="E999" s="751">
        <v>50113013</v>
      </c>
      <c r="F999" s="750" t="s">
        <v>1392</v>
      </c>
      <c r="G999" s="749" t="s">
        <v>590</v>
      </c>
      <c r="H999" s="749">
        <v>102427</v>
      </c>
      <c r="I999" s="749">
        <v>2427</v>
      </c>
      <c r="J999" s="749" t="s">
        <v>1427</v>
      </c>
      <c r="K999" s="749" t="s">
        <v>1428</v>
      </c>
      <c r="L999" s="752">
        <v>88.46</v>
      </c>
      <c r="M999" s="752">
        <v>6</v>
      </c>
      <c r="N999" s="753">
        <v>530.76</v>
      </c>
    </row>
    <row r="1000" spans="1:14" ht="14.4" customHeight="1" x14ac:dyDescent="0.3">
      <c r="A1000" s="747" t="s">
        <v>565</v>
      </c>
      <c r="B1000" s="748" t="s">
        <v>566</v>
      </c>
      <c r="C1000" s="749" t="s">
        <v>586</v>
      </c>
      <c r="D1000" s="750" t="s">
        <v>587</v>
      </c>
      <c r="E1000" s="751">
        <v>50113013</v>
      </c>
      <c r="F1000" s="750" t="s">
        <v>1392</v>
      </c>
      <c r="G1000" s="749" t="s">
        <v>590</v>
      </c>
      <c r="H1000" s="749">
        <v>101066</v>
      </c>
      <c r="I1000" s="749">
        <v>1066</v>
      </c>
      <c r="J1000" s="749" t="s">
        <v>1429</v>
      </c>
      <c r="K1000" s="749" t="s">
        <v>1431</v>
      </c>
      <c r="L1000" s="752">
        <v>57.419999999999995</v>
      </c>
      <c r="M1000" s="752">
        <v>6</v>
      </c>
      <c r="N1000" s="753">
        <v>344.52</v>
      </c>
    </row>
    <row r="1001" spans="1:14" ht="14.4" customHeight="1" x14ac:dyDescent="0.3">
      <c r="A1001" s="747" t="s">
        <v>565</v>
      </c>
      <c r="B1001" s="748" t="s">
        <v>566</v>
      </c>
      <c r="C1001" s="749" t="s">
        <v>586</v>
      </c>
      <c r="D1001" s="750" t="s">
        <v>587</v>
      </c>
      <c r="E1001" s="751">
        <v>50113013</v>
      </c>
      <c r="F1001" s="750" t="s">
        <v>1392</v>
      </c>
      <c r="G1001" s="749" t="s">
        <v>590</v>
      </c>
      <c r="H1001" s="749">
        <v>188746</v>
      </c>
      <c r="I1001" s="749">
        <v>88746</v>
      </c>
      <c r="J1001" s="749" t="s">
        <v>1432</v>
      </c>
      <c r="K1001" s="749" t="s">
        <v>1433</v>
      </c>
      <c r="L1001" s="752">
        <v>52.010000000000005</v>
      </c>
      <c r="M1001" s="752">
        <v>5</v>
      </c>
      <c r="N1001" s="753">
        <v>260.05</v>
      </c>
    </row>
    <row r="1002" spans="1:14" ht="14.4" customHeight="1" x14ac:dyDescent="0.3">
      <c r="A1002" s="747" t="s">
        <v>565</v>
      </c>
      <c r="B1002" s="748" t="s">
        <v>566</v>
      </c>
      <c r="C1002" s="749" t="s">
        <v>586</v>
      </c>
      <c r="D1002" s="750" t="s">
        <v>587</v>
      </c>
      <c r="E1002" s="751">
        <v>50113013</v>
      </c>
      <c r="F1002" s="750" t="s">
        <v>1392</v>
      </c>
      <c r="G1002" s="749" t="s">
        <v>590</v>
      </c>
      <c r="H1002" s="749">
        <v>207280</v>
      </c>
      <c r="I1002" s="749">
        <v>207280</v>
      </c>
      <c r="J1002" s="749" t="s">
        <v>1434</v>
      </c>
      <c r="K1002" s="749" t="s">
        <v>648</v>
      </c>
      <c r="L1002" s="752">
        <v>129.97999999999999</v>
      </c>
      <c r="M1002" s="752">
        <v>8</v>
      </c>
      <c r="N1002" s="753">
        <v>1039.8399999999999</v>
      </c>
    </row>
    <row r="1003" spans="1:14" ht="14.4" customHeight="1" x14ac:dyDescent="0.3">
      <c r="A1003" s="747" t="s">
        <v>565</v>
      </c>
      <c r="B1003" s="748" t="s">
        <v>566</v>
      </c>
      <c r="C1003" s="749" t="s">
        <v>586</v>
      </c>
      <c r="D1003" s="750" t="s">
        <v>587</v>
      </c>
      <c r="E1003" s="751">
        <v>50113013</v>
      </c>
      <c r="F1003" s="750" t="s">
        <v>1392</v>
      </c>
      <c r="G1003" s="749" t="s">
        <v>590</v>
      </c>
      <c r="H1003" s="749">
        <v>141146</v>
      </c>
      <c r="I1003" s="749">
        <v>41146</v>
      </c>
      <c r="J1003" s="749" t="s">
        <v>1774</v>
      </c>
      <c r="K1003" s="749" t="s">
        <v>1775</v>
      </c>
      <c r="L1003" s="752">
        <v>181.76</v>
      </c>
      <c r="M1003" s="752">
        <v>1</v>
      </c>
      <c r="N1003" s="753">
        <v>181.76</v>
      </c>
    </row>
    <row r="1004" spans="1:14" ht="14.4" customHeight="1" x14ac:dyDescent="0.3">
      <c r="A1004" s="747" t="s">
        <v>565</v>
      </c>
      <c r="B1004" s="748" t="s">
        <v>566</v>
      </c>
      <c r="C1004" s="749" t="s">
        <v>586</v>
      </c>
      <c r="D1004" s="750" t="s">
        <v>587</v>
      </c>
      <c r="E1004" s="751">
        <v>50113013</v>
      </c>
      <c r="F1004" s="750" t="s">
        <v>1392</v>
      </c>
      <c r="G1004" s="749" t="s">
        <v>567</v>
      </c>
      <c r="H1004" s="749">
        <v>156835</v>
      </c>
      <c r="I1004" s="749">
        <v>156835</v>
      </c>
      <c r="J1004" s="749" t="s">
        <v>1445</v>
      </c>
      <c r="K1004" s="749" t="s">
        <v>1446</v>
      </c>
      <c r="L1004" s="752">
        <v>1116.5</v>
      </c>
      <c r="M1004" s="752">
        <v>2</v>
      </c>
      <c r="N1004" s="753">
        <v>2233</v>
      </c>
    </row>
    <row r="1005" spans="1:14" ht="14.4" customHeight="1" x14ac:dyDescent="0.3">
      <c r="A1005" s="747" t="s">
        <v>565</v>
      </c>
      <c r="B1005" s="748" t="s">
        <v>566</v>
      </c>
      <c r="C1005" s="749" t="s">
        <v>586</v>
      </c>
      <c r="D1005" s="750" t="s">
        <v>587</v>
      </c>
      <c r="E1005" s="751">
        <v>50113013</v>
      </c>
      <c r="F1005" s="750" t="s">
        <v>1392</v>
      </c>
      <c r="G1005" s="749" t="s">
        <v>595</v>
      </c>
      <c r="H1005" s="749">
        <v>111592</v>
      </c>
      <c r="I1005" s="749">
        <v>11592</v>
      </c>
      <c r="J1005" s="749" t="s">
        <v>1776</v>
      </c>
      <c r="K1005" s="749" t="s">
        <v>1777</v>
      </c>
      <c r="L1005" s="752">
        <v>368.96999999999997</v>
      </c>
      <c r="M1005" s="752">
        <v>3</v>
      </c>
      <c r="N1005" s="753">
        <v>1106.9099999999999</v>
      </c>
    </row>
    <row r="1006" spans="1:14" ht="14.4" customHeight="1" x14ac:dyDescent="0.3">
      <c r="A1006" s="747" t="s">
        <v>565</v>
      </c>
      <c r="B1006" s="748" t="s">
        <v>566</v>
      </c>
      <c r="C1006" s="749" t="s">
        <v>586</v>
      </c>
      <c r="D1006" s="750" t="s">
        <v>587</v>
      </c>
      <c r="E1006" s="751">
        <v>50113013</v>
      </c>
      <c r="F1006" s="750" t="s">
        <v>1392</v>
      </c>
      <c r="G1006" s="749" t="s">
        <v>590</v>
      </c>
      <c r="H1006" s="749">
        <v>225543</v>
      </c>
      <c r="I1006" s="749">
        <v>225543</v>
      </c>
      <c r="J1006" s="749" t="s">
        <v>1778</v>
      </c>
      <c r="K1006" s="749" t="s">
        <v>1779</v>
      </c>
      <c r="L1006" s="752">
        <v>391.11</v>
      </c>
      <c r="M1006" s="752">
        <v>1</v>
      </c>
      <c r="N1006" s="753">
        <v>391.11</v>
      </c>
    </row>
    <row r="1007" spans="1:14" ht="14.4" customHeight="1" x14ac:dyDescent="0.3">
      <c r="A1007" s="747" t="s">
        <v>565</v>
      </c>
      <c r="B1007" s="748" t="s">
        <v>566</v>
      </c>
      <c r="C1007" s="749" t="s">
        <v>586</v>
      </c>
      <c r="D1007" s="750" t="s">
        <v>587</v>
      </c>
      <c r="E1007" s="751">
        <v>50113013</v>
      </c>
      <c r="F1007" s="750" t="s">
        <v>1392</v>
      </c>
      <c r="G1007" s="749" t="s">
        <v>590</v>
      </c>
      <c r="H1007" s="749">
        <v>155636</v>
      </c>
      <c r="I1007" s="749">
        <v>55636</v>
      </c>
      <c r="J1007" s="749" t="s">
        <v>1447</v>
      </c>
      <c r="K1007" s="749" t="s">
        <v>1448</v>
      </c>
      <c r="L1007" s="752">
        <v>52.669999999999995</v>
      </c>
      <c r="M1007" s="752">
        <v>1</v>
      </c>
      <c r="N1007" s="753">
        <v>52.669999999999995</v>
      </c>
    </row>
    <row r="1008" spans="1:14" ht="14.4" customHeight="1" x14ac:dyDescent="0.3">
      <c r="A1008" s="747" t="s">
        <v>565</v>
      </c>
      <c r="B1008" s="748" t="s">
        <v>566</v>
      </c>
      <c r="C1008" s="749" t="s">
        <v>586</v>
      </c>
      <c r="D1008" s="750" t="s">
        <v>587</v>
      </c>
      <c r="E1008" s="751">
        <v>50113013</v>
      </c>
      <c r="F1008" s="750" t="s">
        <v>1392</v>
      </c>
      <c r="G1008" s="749" t="s">
        <v>590</v>
      </c>
      <c r="H1008" s="749">
        <v>201970</v>
      </c>
      <c r="I1008" s="749">
        <v>201970</v>
      </c>
      <c r="J1008" s="749" t="s">
        <v>1780</v>
      </c>
      <c r="K1008" s="749" t="s">
        <v>1781</v>
      </c>
      <c r="L1008" s="752">
        <v>72.180000000000007</v>
      </c>
      <c r="M1008" s="752">
        <v>5</v>
      </c>
      <c r="N1008" s="753">
        <v>360.90000000000003</v>
      </c>
    </row>
    <row r="1009" spans="1:14" ht="14.4" customHeight="1" x14ac:dyDescent="0.3">
      <c r="A1009" s="747" t="s">
        <v>565</v>
      </c>
      <c r="B1009" s="748" t="s">
        <v>566</v>
      </c>
      <c r="C1009" s="749" t="s">
        <v>586</v>
      </c>
      <c r="D1009" s="750" t="s">
        <v>587</v>
      </c>
      <c r="E1009" s="751">
        <v>50113013</v>
      </c>
      <c r="F1009" s="750" t="s">
        <v>1392</v>
      </c>
      <c r="G1009" s="749" t="s">
        <v>595</v>
      </c>
      <c r="H1009" s="749">
        <v>113453</v>
      </c>
      <c r="I1009" s="749">
        <v>113453</v>
      </c>
      <c r="J1009" s="749" t="s">
        <v>1449</v>
      </c>
      <c r="K1009" s="749" t="s">
        <v>1450</v>
      </c>
      <c r="L1009" s="752">
        <v>458.7</v>
      </c>
      <c r="M1009" s="752">
        <v>1</v>
      </c>
      <c r="N1009" s="753">
        <v>458.7</v>
      </c>
    </row>
    <row r="1010" spans="1:14" ht="14.4" customHeight="1" x14ac:dyDescent="0.3">
      <c r="A1010" s="747" t="s">
        <v>565</v>
      </c>
      <c r="B1010" s="748" t="s">
        <v>566</v>
      </c>
      <c r="C1010" s="749" t="s">
        <v>586</v>
      </c>
      <c r="D1010" s="750" t="s">
        <v>587</v>
      </c>
      <c r="E1010" s="751">
        <v>50113013</v>
      </c>
      <c r="F1010" s="750" t="s">
        <v>1392</v>
      </c>
      <c r="G1010" s="749" t="s">
        <v>590</v>
      </c>
      <c r="H1010" s="749">
        <v>192359</v>
      </c>
      <c r="I1010" s="749">
        <v>92359</v>
      </c>
      <c r="J1010" s="749" t="s">
        <v>1782</v>
      </c>
      <c r="K1010" s="749" t="s">
        <v>1783</v>
      </c>
      <c r="L1010" s="752">
        <v>43.69</v>
      </c>
      <c r="M1010" s="752">
        <v>20</v>
      </c>
      <c r="N1010" s="753">
        <v>873.8</v>
      </c>
    </row>
    <row r="1011" spans="1:14" ht="14.4" customHeight="1" x14ac:dyDescent="0.3">
      <c r="A1011" s="747" t="s">
        <v>565</v>
      </c>
      <c r="B1011" s="748" t="s">
        <v>566</v>
      </c>
      <c r="C1011" s="749" t="s">
        <v>586</v>
      </c>
      <c r="D1011" s="750" t="s">
        <v>587</v>
      </c>
      <c r="E1011" s="751">
        <v>50113013</v>
      </c>
      <c r="F1011" s="750" t="s">
        <v>1392</v>
      </c>
      <c r="G1011" s="749" t="s">
        <v>590</v>
      </c>
      <c r="H1011" s="749">
        <v>114922</v>
      </c>
      <c r="I1011" s="749">
        <v>14922</v>
      </c>
      <c r="J1011" s="749" t="s">
        <v>1784</v>
      </c>
      <c r="K1011" s="749" t="s">
        <v>1785</v>
      </c>
      <c r="L1011" s="752">
        <v>170.2</v>
      </c>
      <c r="M1011" s="752">
        <v>1</v>
      </c>
      <c r="N1011" s="753">
        <v>170.2</v>
      </c>
    </row>
    <row r="1012" spans="1:14" ht="14.4" customHeight="1" x14ac:dyDescent="0.3">
      <c r="A1012" s="747" t="s">
        <v>565</v>
      </c>
      <c r="B1012" s="748" t="s">
        <v>566</v>
      </c>
      <c r="C1012" s="749" t="s">
        <v>586</v>
      </c>
      <c r="D1012" s="750" t="s">
        <v>587</v>
      </c>
      <c r="E1012" s="751">
        <v>50113013</v>
      </c>
      <c r="F1012" s="750" t="s">
        <v>1392</v>
      </c>
      <c r="G1012" s="749" t="s">
        <v>590</v>
      </c>
      <c r="H1012" s="749">
        <v>117149</v>
      </c>
      <c r="I1012" s="749">
        <v>17149</v>
      </c>
      <c r="J1012" s="749" t="s">
        <v>1786</v>
      </c>
      <c r="K1012" s="749" t="s">
        <v>1787</v>
      </c>
      <c r="L1012" s="752">
        <v>163.32000000000002</v>
      </c>
      <c r="M1012" s="752">
        <v>3</v>
      </c>
      <c r="N1012" s="753">
        <v>489.96000000000004</v>
      </c>
    </row>
    <row r="1013" spans="1:14" ht="14.4" customHeight="1" x14ac:dyDescent="0.3">
      <c r="A1013" s="747" t="s">
        <v>565</v>
      </c>
      <c r="B1013" s="748" t="s">
        <v>566</v>
      </c>
      <c r="C1013" s="749" t="s">
        <v>586</v>
      </c>
      <c r="D1013" s="750" t="s">
        <v>587</v>
      </c>
      <c r="E1013" s="751">
        <v>50113013</v>
      </c>
      <c r="F1013" s="750" t="s">
        <v>1392</v>
      </c>
      <c r="G1013" s="749" t="s">
        <v>595</v>
      </c>
      <c r="H1013" s="749">
        <v>166269</v>
      </c>
      <c r="I1013" s="749">
        <v>166269</v>
      </c>
      <c r="J1013" s="749" t="s">
        <v>1455</v>
      </c>
      <c r="K1013" s="749" t="s">
        <v>1456</v>
      </c>
      <c r="L1013" s="752">
        <v>52.88000000000001</v>
      </c>
      <c r="M1013" s="752">
        <v>10</v>
      </c>
      <c r="N1013" s="753">
        <v>528.80000000000007</v>
      </c>
    </row>
    <row r="1014" spans="1:14" ht="14.4" customHeight="1" x14ac:dyDescent="0.3">
      <c r="A1014" s="747" t="s">
        <v>565</v>
      </c>
      <c r="B1014" s="748" t="s">
        <v>566</v>
      </c>
      <c r="C1014" s="749" t="s">
        <v>586</v>
      </c>
      <c r="D1014" s="750" t="s">
        <v>587</v>
      </c>
      <c r="E1014" s="751">
        <v>50113013</v>
      </c>
      <c r="F1014" s="750" t="s">
        <v>1392</v>
      </c>
      <c r="G1014" s="749" t="s">
        <v>595</v>
      </c>
      <c r="H1014" s="749">
        <v>166265</v>
      </c>
      <c r="I1014" s="749">
        <v>166265</v>
      </c>
      <c r="J1014" s="749" t="s">
        <v>1457</v>
      </c>
      <c r="K1014" s="749" t="s">
        <v>1458</v>
      </c>
      <c r="L1014" s="752">
        <v>33.39</v>
      </c>
      <c r="M1014" s="752">
        <v>20</v>
      </c>
      <c r="N1014" s="753">
        <v>667.8</v>
      </c>
    </row>
    <row r="1015" spans="1:14" ht="14.4" customHeight="1" x14ac:dyDescent="0.3">
      <c r="A1015" s="747" t="s">
        <v>565</v>
      </c>
      <c r="B1015" s="748" t="s">
        <v>566</v>
      </c>
      <c r="C1015" s="749" t="s">
        <v>586</v>
      </c>
      <c r="D1015" s="750" t="s">
        <v>587</v>
      </c>
      <c r="E1015" s="751">
        <v>50113013</v>
      </c>
      <c r="F1015" s="750" t="s">
        <v>1392</v>
      </c>
      <c r="G1015" s="749" t="s">
        <v>595</v>
      </c>
      <c r="H1015" s="749">
        <v>118547</v>
      </c>
      <c r="I1015" s="749">
        <v>18547</v>
      </c>
      <c r="J1015" s="749" t="s">
        <v>1461</v>
      </c>
      <c r="K1015" s="749" t="s">
        <v>1462</v>
      </c>
      <c r="L1015" s="752">
        <v>126.94125000000004</v>
      </c>
      <c r="M1015" s="752">
        <v>16</v>
      </c>
      <c r="N1015" s="753">
        <v>2031.0600000000006</v>
      </c>
    </row>
    <row r="1016" spans="1:14" ht="14.4" customHeight="1" x14ac:dyDescent="0.3">
      <c r="A1016" s="747" t="s">
        <v>565</v>
      </c>
      <c r="B1016" s="748" t="s">
        <v>566</v>
      </c>
      <c r="C1016" s="749" t="s">
        <v>586</v>
      </c>
      <c r="D1016" s="750" t="s">
        <v>587</v>
      </c>
      <c r="E1016" s="751">
        <v>50113014</v>
      </c>
      <c r="F1016" s="750" t="s">
        <v>1463</v>
      </c>
      <c r="G1016" s="749" t="s">
        <v>590</v>
      </c>
      <c r="H1016" s="749">
        <v>176150</v>
      </c>
      <c r="I1016" s="749">
        <v>76150</v>
      </c>
      <c r="J1016" s="749" t="s">
        <v>1464</v>
      </c>
      <c r="K1016" s="749" t="s">
        <v>1465</v>
      </c>
      <c r="L1016" s="752">
        <v>117.51000000000003</v>
      </c>
      <c r="M1016" s="752">
        <v>3</v>
      </c>
      <c r="N1016" s="753">
        <v>352.53000000000009</v>
      </c>
    </row>
    <row r="1017" spans="1:14" ht="14.4" customHeight="1" x14ac:dyDescent="0.3">
      <c r="A1017" s="747" t="s">
        <v>565</v>
      </c>
      <c r="B1017" s="748" t="s">
        <v>566</v>
      </c>
      <c r="C1017" s="749" t="s">
        <v>586</v>
      </c>
      <c r="D1017" s="750" t="s">
        <v>587</v>
      </c>
      <c r="E1017" s="751">
        <v>50113014</v>
      </c>
      <c r="F1017" s="750" t="s">
        <v>1463</v>
      </c>
      <c r="G1017" s="749" t="s">
        <v>590</v>
      </c>
      <c r="H1017" s="749">
        <v>113798</v>
      </c>
      <c r="I1017" s="749">
        <v>13798</v>
      </c>
      <c r="J1017" s="749" t="s">
        <v>1468</v>
      </c>
      <c r="K1017" s="749" t="s">
        <v>1469</v>
      </c>
      <c r="L1017" s="752">
        <v>106.73999999999995</v>
      </c>
      <c r="M1017" s="752">
        <v>1</v>
      </c>
      <c r="N1017" s="753">
        <v>106.73999999999995</v>
      </c>
    </row>
    <row r="1018" spans="1:14" ht="14.4" customHeight="1" x14ac:dyDescent="0.3">
      <c r="A1018" s="747" t="s">
        <v>565</v>
      </c>
      <c r="B1018" s="748" t="s">
        <v>566</v>
      </c>
      <c r="C1018" s="749" t="s">
        <v>586</v>
      </c>
      <c r="D1018" s="750" t="s">
        <v>587</v>
      </c>
      <c r="E1018" s="751">
        <v>50113014</v>
      </c>
      <c r="F1018" s="750" t="s">
        <v>1463</v>
      </c>
      <c r="G1018" s="749" t="s">
        <v>590</v>
      </c>
      <c r="H1018" s="749">
        <v>165484</v>
      </c>
      <c r="I1018" s="749">
        <v>65484</v>
      </c>
      <c r="J1018" s="749" t="s">
        <v>1788</v>
      </c>
      <c r="K1018" s="749" t="s">
        <v>1789</v>
      </c>
      <c r="L1018" s="752">
        <v>56.089999999999989</v>
      </c>
      <c r="M1018" s="752">
        <v>5</v>
      </c>
      <c r="N1018" s="753">
        <v>280.44999999999993</v>
      </c>
    </row>
    <row r="1019" spans="1:14" ht="14.4" customHeight="1" x14ac:dyDescent="0.3">
      <c r="A1019" s="747" t="s">
        <v>565</v>
      </c>
      <c r="B1019" s="748" t="s">
        <v>566</v>
      </c>
      <c r="C1019" s="749" t="s">
        <v>586</v>
      </c>
      <c r="D1019" s="750" t="s">
        <v>587</v>
      </c>
      <c r="E1019" s="751">
        <v>50113014</v>
      </c>
      <c r="F1019" s="750" t="s">
        <v>1463</v>
      </c>
      <c r="G1019" s="749" t="s">
        <v>595</v>
      </c>
      <c r="H1019" s="749">
        <v>64942</v>
      </c>
      <c r="I1019" s="749">
        <v>64942</v>
      </c>
      <c r="J1019" s="749" t="s">
        <v>1470</v>
      </c>
      <c r="K1019" s="749" t="s">
        <v>1471</v>
      </c>
      <c r="L1019" s="752">
        <v>2113.75</v>
      </c>
      <c r="M1019" s="752">
        <v>1</v>
      </c>
      <c r="N1019" s="753">
        <v>2113.75</v>
      </c>
    </row>
    <row r="1020" spans="1:14" ht="14.4" customHeight="1" x14ac:dyDescent="0.3">
      <c r="A1020" s="747" t="s">
        <v>565</v>
      </c>
      <c r="B1020" s="748" t="s">
        <v>566</v>
      </c>
      <c r="C1020" s="749" t="s">
        <v>586</v>
      </c>
      <c r="D1020" s="750" t="s">
        <v>587</v>
      </c>
      <c r="E1020" s="751">
        <v>50113014</v>
      </c>
      <c r="F1020" s="750" t="s">
        <v>1463</v>
      </c>
      <c r="G1020" s="749" t="s">
        <v>590</v>
      </c>
      <c r="H1020" s="749">
        <v>199248</v>
      </c>
      <c r="I1020" s="749">
        <v>99248</v>
      </c>
      <c r="J1020" s="749" t="s">
        <v>1474</v>
      </c>
      <c r="K1020" s="749" t="s">
        <v>1406</v>
      </c>
      <c r="L1020" s="752">
        <v>103.85799999999999</v>
      </c>
      <c r="M1020" s="752">
        <v>5</v>
      </c>
      <c r="N1020" s="753">
        <v>519.29</v>
      </c>
    </row>
    <row r="1021" spans="1:14" ht="14.4" customHeight="1" x14ac:dyDescent="0.3">
      <c r="A1021" s="747" t="s">
        <v>565</v>
      </c>
      <c r="B1021" s="748" t="s">
        <v>566</v>
      </c>
      <c r="C1021" s="749" t="s">
        <v>586</v>
      </c>
      <c r="D1021" s="750" t="s">
        <v>587</v>
      </c>
      <c r="E1021" s="751">
        <v>50113014</v>
      </c>
      <c r="F1021" s="750" t="s">
        <v>1463</v>
      </c>
      <c r="G1021" s="749" t="s">
        <v>590</v>
      </c>
      <c r="H1021" s="749">
        <v>211845</v>
      </c>
      <c r="I1021" s="749">
        <v>211845</v>
      </c>
      <c r="J1021" s="749" t="s">
        <v>1790</v>
      </c>
      <c r="K1021" s="749" t="s">
        <v>1791</v>
      </c>
      <c r="L1021" s="752">
        <v>118.13999999999997</v>
      </c>
      <c r="M1021" s="752">
        <v>1</v>
      </c>
      <c r="N1021" s="753">
        <v>118.13999999999997</v>
      </c>
    </row>
    <row r="1022" spans="1:14" ht="14.4" customHeight="1" x14ac:dyDescent="0.3">
      <c r="A1022" s="747" t="s">
        <v>565</v>
      </c>
      <c r="B1022" s="748" t="s">
        <v>566</v>
      </c>
      <c r="C1022" s="749" t="s">
        <v>583</v>
      </c>
      <c r="D1022" s="750" t="s">
        <v>584</v>
      </c>
      <c r="E1022" s="751">
        <v>50113001</v>
      </c>
      <c r="F1022" s="750" t="s">
        <v>589</v>
      </c>
      <c r="G1022" s="749" t="s">
        <v>590</v>
      </c>
      <c r="H1022" s="749">
        <v>51367</v>
      </c>
      <c r="I1022" s="749">
        <v>51367</v>
      </c>
      <c r="J1022" s="749" t="s">
        <v>922</v>
      </c>
      <c r="K1022" s="749" t="s">
        <v>924</v>
      </c>
      <c r="L1022" s="752">
        <v>92.95</v>
      </c>
      <c r="M1022" s="752">
        <v>2</v>
      </c>
      <c r="N1022" s="753">
        <v>185.9</v>
      </c>
    </row>
    <row r="1023" spans="1:14" ht="14.4" customHeight="1" x14ac:dyDescent="0.3">
      <c r="A1023" s="747" t="s">
        <v>565</v>
      </c>
      <c r="B1023" s="748" t="s">
        <v>566</v>
      </c>
      <c r="C1023" s="749" t="s">
        <v>583</v>
      </c>
      <c r="D1023" s="750" t="s">
        <v>584</v>
      </c>
      <c r="E1023" s="751">
        <v>50113001</v>
      </c>
      <c r="F1023" s="750" t="s">
        <v>589</v>
      </c>
      <c r="G1023" s="749" t="s">
        <v>590</v>
      </c>
      <c r="H1023" s="749">
        <v>51366</v>
      </c>
      <c r="I1023" s="749">
        <v>51366</v>
      </c>
      <c r="J1023" s="749" t="s">
        <v>922</v>
      </c>
      <c r="K1023" s="749" t="s">
        <v>925</v>
      </c>
      <c r="L1023" s="752">
        <v>171.60000000000002</v>
      </c>
      <c r="M1023" s="752">
        <v>10</v>
      </c>
      <c r="N1023" s="753">
        <v>1716.0000000000002</v>
      </c>
    </row>
    <row r="1024" spans="1:14" ht="14.4" customHeight="1" x14ac:dyDescent="0.3">
      <c r="A1024" s="747" t="s">
        <v>565</v>
      </c>
      <c r="B1024" s="748" t="s">
        <v>566</v>
      </c>
      <c r="C1024" s="749" t="s">
        <v>583</v>
      </c>
      <c r="D1024" s="750" t="s">
        <v>584</v>
      </c>
      <c r="E1024" s="751">
        <v>50113001</v>
      </c>
      <c r="F1024" s="750" t="s">
        <v>589</v>
      </c>
      <c r="G1024" s="749" t="s">
        <v>590</v>
      </c>
      <c r="H1024" s="749">
        <v>208466</v>
      </c>
      <c r="I1024" s="749">
        <v>208466</v>
      </c>
      <c r="J1024" s="749" t="s">
        <v>1792</v>
      </c>
      <c r="K1024" s="749" t="s">
        <v>1793</v>
      </c>
      <c r="L1024" s="752">
        <v>792.77</v>
      </c>
      <c r="M1024" s="752">
        <v>16</v>
      </c>
      <c r="N1024" s="753">
        <v>12684.32</v>
      </c>
    </row>
    <row r="1025" spans="1:14" ht="14.4" customHeight="1" x14ac:dyDescent="0.3">
      <c r="A1025" s="747" t="s">
        <v>565</v>
      </c>
      <c r="B1025" s="748" t="s">
        <v>566</v>
      </c>
      <c r="C1025" s="749" t="s">
        <v>583</v>
      </c>
      <c r="D1025" s="750" t="s">
        <v>584</v>
      </c>
      <c r="E1025" s="751">
        <v>50113001</v>
      </c>
      <c r="F1025" s="750" t="s">
        <v>589</v>
      </c>
      <c r="G1025" s="749" t="s">
        <v>590</v>
      </c>
      <c r="H1025" s="749">
        <v>100499</v>
      </c>
      <c r="I1025" s="749">
        <v>499</v>
      </c>
      <c r="J1025" s="749" t="s">
        <v>1045</v>
      </c>
      <c r="K1025" s="749" t="s">
        <v>1046</v>
      </c>
      <c r="L1025" s="752">
        <v>113.18000000000002</v>
      </c>
      <c r="M1025" s="752">
        <v>34</v>
      </c>
      <c r="N1025" s="753">
        <v>3848.1200000000008</v>
      </c>
    </row>
    <row r="1026" spans="1:14" ht="14.4" customHeight="1" x14ac:dyDescent="0.3">
      <c r="A1026" s="747" t="s">
        <v>565</v>
      </c>
      <c r="B1026" s="748" t="s">
        <v>566</v>
      </c>
      <c r="C1026" s="749" t="s">
        <v>583</v>
      </c>
      <c r="D1026" s="750" t="s">
        <v>584</v>
      </c>
      <c r="E1026" s="751">
        <v>50113001</v>
      </c>
      <c r="F1026" s="750" t="s">
        <v>589</v>
      </c>
      <c r="G1026" s="749" t="s">
        <v>590</v>
      </c>
      <c r="H1026" s="749">
        <v>230353</v>
      </c>
      <c r="I1026" s="749">
        <v>230353</v>
      </c>
      <c r="J1026" s="749" t="s">
        <v>1096</v>
      </c>
      <c r="K1026" s="749" t="s">
        <v>1097</v>
      </c>
      <c r="L1026" s="752">
        <v>1592.8</v>
      </c>
      <c r="M1026" s="752">
        <v>1</v>
      </c>
      <c r="N1026" s="753">
        <v>1592.8</v>
      </c>
    </row>
    <row r="1027" spans="1:14" ht="14.4" customHeight="1" x14ac:dyDescent="0.3">
      <c r="A1027" s="747" t="s">
        <v>565</v>
      </c>
      <c r="B1027" s="748" t="s">
        <v>566</v>
      </c>
      <c r="C1027" s="749" t="s">
        <v>583</v>
      </c>
      <c r="D1027" s="750" t="s">
        <v>584</v>
      </c>
      <c r="E1027" s="751">
        <v>50113001</v>
      </c>
      <c r="F1027" s="750" t="s">
        <v>589</v>
      </c>
      <c r="G1027" s="749" t="s">
        <v>595</v>
      </c>
      <c r="H1027" s="749">
        <v>107981</v>
      </c>
      <c r="I1027" s="749">
        <v>7981</v>
      </c>
      <c r="J1027" s="749" t="s">
        <v>1110</v>
      </c>
      <c r="K1027" s="749" t="s">
        <v>1111</v>
      </c>
      <c r="L1027" s="752">
        <v>50.640000000000008</v>
      </c>
      <c r="M1027" s="752">
        <v>16</v>
      </c>
      <c r="N1027" s="753">
        <v>810.24000000000012</v>
      </c>
    </row>
    <row r="1028" spans="1:14" ht="14.4" customHeight="1" thickBot="1" x14ac:dyDescent="0.35">
      <c r="A1028" s="754" t="s">
        <v>565</v>
      </c>
      <c r="B1028" s="755" t="s">
        <v>566</v>
      </c>
      <c r="C1028" s="756" t="s">
        <v>583</v>
      </c>
      <c r="D1028" s="757" t="s">
        <v>584</v>
      </c>
      <c r="E1028" s="758">
        <v>50113001</v>
      </c>
      <c r="F1028" s="757" t="s">
        <v>589</v>
      </c>
      <c r="G1028" s="756" t="s">
        <v>590</v>
      </c>
      <c r="H1028" s="756">
        <v>214745</v>
      </c>
      <c r="I1028" s="756">
        <v>214745</v>
      </c>
      <c r="J1028" s="756" t="s">
        <v>1234</v>
      </c>
      <c r="K1028" s="756" t="s">
        <v>1235</v>
      </c>
      <c r="L1028" s="759">
        <v>1253.1600000000003</v>
      </c>
      <c r="M1028" s="759">
        <v>1</v>
      </c>
      <c r="N1028" s="760">
        <v>1253.1600000000003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1794</v>
      </c>
      <c r="B5" s="745">
        <v>43087.85</v>
      </c>
      <c r="C5" s="765">
        <v>0.1284816396494623</v>
      </c>
      <c r="D5" s="745">
        <v>292274.07500000001</v>
      </c>
      <c r="E5" s="765">
        <v>0.87151836035053776</v>
      </c>
      <c r="F5" s="746">
        <v>335361.92499999999</v>
      </c>
    </row>
    <row r="6" spans="1:6" ht="14.4" customHeight="1" x14ac:dyDescent="0.3">
      <c r="A6" s="776" t="s">
        <v>1795</v>
      </c>
      <c r="B6" s="752">
        <v>24071.459999999992</v>
      </c>
      <c r="C6" s="766">
        <v>8.9775184201015198E-2</v>
      </c>
      <c r="D6" s="752">
        <v>244058.98400000005</v>
      </c>
      <c r="E6" s="766">
        <v>0.91022481579898495</v>
      </c>
      <c r="F6" s="753">
        <v>268130.44400000002</v>
      </c>
    </row>
    <row r="7" spans="1:6" ht="14.4" customHeight="1" thickBot="1" x14ac:dyDescent="0.35">
      <c r="A7" s="777" t="s">
        <v>1796</v>
      </c>
      <c r="B7" s="768"/>
      <c r="C7" s="769">
        <v>0</v>
      </c>
      <c r="D7" s="768">
        <v>810.24000000000012</v>
      </c>
      <c r="E7" s="769">
        <v>1</v>
      </c>
      <c r="F7" s="770">
        <v>810.24000000000012</v>
      </c>
    </row>
    <row r="8" spans="1:6" ht="14.4" customHeight="1" thickBot="1" x14ac:dyDescent="0.35">
      <c r="A8" s="771" t="s">
        <v>3</v>
      </c>
      <c r="B8" s="772">
        <v>67159.31</v>
      </c>
      <c r="C8" s="773">
        <v>0.11113523092533927</v>
      </c>
      <c r="D8" s="772">
        <v>537143.29900000012</v>
      </c>
      <c r="E8" s="773">
        <v>0.88886476907466105</v>
      </c>
      <c r="F8" s="774">
        <v>604302.60899999994</v>
      </c>
    </row>
    <row r="9" spans="1:6" ht="14.4" customHeight="1" thickBot="1" x14ac:dyDescent="0.35"/>
    <row r="10" spans="1:6" ht="14.4" customHeight="1" x14ac:dyDescent="0.3">
      <c r="A10" s="775" t="s">
        <v>1797</v>
      </c>
      <c r="B10" s="745"/>
      <c r="C10" s="765">
        <v>0</v>
      </c>
      <c r="D10" s="745">
        <v>2779.82</v>
      </c>
      <c r="E10" s="765">
        <v>1</v>
      </c>
      <c r="F10" s="746">
        <v>2779.82</v>
      </c>
    </row>
    <row r="11" spans="1:6" ht="14.4" customHeight="1" x14ac:dyDescent="0.3">
      <c r="A11" s="776" t="s">
        <v>1798</v>
      </c>
      <c r="B11" s="752"/>
      <c r="C11" s="766">
        <v>0</v>
      </c>
      <c r="D11" s="752">
        <v>172.82000000000005</v>
      </c>
      <c r="E11" s="766">
        <v>1</v>
      </c>
      <c r="F11" s="753">
        <v>172.82000000000005</v>
      </c>
    </row>
    <row r="12" spans="1:6" ht="14.4" customHeight="1" x14ac:dyDescent="0.3">
      <c r="A12" s="776" t="s">
        <v>1799</v>
      </c>
      <c r="B12" s="752"/>
      <c r="C12" s="766">
        <v>0</v>
      </c>
      <c r="D12" s="752">
        <v>135.86000000000001</v>
      </c>
      <c r="E12" s="766">
        <v>1</v>
      </c>
      <c r="F12" s="753">
        <v>135.86000000000001</v>
      </c>
    </row>
    <row r="13" spans="1:6" ht="14.4" customHeight="1" x14ac:dyDescent="0.3">
      <c r="A13" s="776" t="s">
        <v>1800</v>
      </c>
      <c r="B13" s="752"/>
      <c r="C13" s="766">
        <v>0</v>
      </c>
      <c r="D13" s="752">
        <v>685.79</v>
      </c>
      <c r="E13" s="766">
        <v>1</v>
      </c>
      <c r="F13" s="753">
        <v>685.79</v>
      </c>
    </row>
    <row r="14" spans="1:6" ht="14.4" customHeight="1" x14ac:dyDescent="0.3">
      <c r="A14" s="776" t="s">
        <v>1801</v>
      </c>
      <c r="B14" s="752"/>
      <c r="C14" s="766">
        <v>0</v>
      </c>
      <c r="D14" s="752">
        <v>809.16000000000008</v>
      </c>
      <c r="E14" s="766">
        <v>1</v>
      </c>
      <c r="F14" s="753">
        <v>809.16000000000008</v>
      </c>
    </row>
    <row r="15" spans="1:6" ht="14.4" customHeight="1" x14ac:dyDescent="0.3">
      <c r="A15" s="776" t="s">
        <v>1802</v>
      </c>
      <c r="B15" s="752"/>
      <c r="C15" s="766">
        <v>0</v>
      </c>
      <c r="D15" s="752">
        <v>69.77</v>
      </c>
      <c r="E15" s="766">
        <v>1</v>
      </c>
      <c r="F15" s="753">
        <v>69.77</v>
      </c>
    </row>
    <row r="16" spans="1:6" ht="14.4" customHeight="1" x14ac:dyDescent="0.3">
      <c r="A16" s="776" t="s">
        <v>1803</v>
      </c>
      <c r="B16" s="752"/>
      <c r="C16" s="766">
        <v>0</v>
      </c>
      <c r="D16" s="752">
        <v>75.20999999999998</v>
      </c>
      <c r="E16" s="766">
        <v>1</v>
      </c>
      <c r="F16" s="753">
        <v>75.20999999999998</v>
      </c>
    </row>
    <row r="17" spans="1:6" ht="14.4" customHeight="1" x14ac:dyDescent="0.3">
      <c r="A17" s="776" t="s">
        <v>1804</v>
      </c>
      <c r="B17" s="752">
        <v>356.97000000000008</v>
      </c>
      <c r="C17" s="766">
        <v>1.4395463136532565E-3</v>
      </c>
      <c r="D17" s="752">
        <v>247616.99</v>
      </c>
      <c r="E17" s="766">
        <v>0.99856045368634672</v>
      </c>
      <c r="F17" s="753">
        <v>247973.96</v>
      </c>
    </row>
    <row r="18" spans="1:6" ht="14.4" customHeight="1" x14ac:dyDescent="0.3">
      <c r="A18" s="776" t="s">
        <v>1805</v>
      </c>
      <c r="B18" s="752"/>
      <c r="C18" s="766">
        <v>0</v>
      </c>
      <c r="D18" s="752">
        <v>1942.15</v>
      </c>
      <c r="E18" s="766">
        <v>1</v>
      </c>
      <c r="F18" s="753">
        <v>1942.15</v>
      </c>
    </row>
    <row r="19" spans="1:6" ht="14.4" customHeight="1" x14ac:dyDescent="0.3">
      <c r="A19" s="776" t="s">
        <v>1806</v>
      </c>
      <c r="B19" s="752"/>
      <c r="C19" s="766">
        <v>0</v>
      </c>
      <c r="D19" s="752">
        <v>119.2</v>
      </c>
      <c r="E19" s="766">
        <v>1</v>
      </c>
      <c r="F19" s="753">
        <v>119.2</v>
      </c>
    </row>
    <row r="20" spans="1:6" ht="14.4" customHeight="1" x14ac:dyDescent="0.3">
      <c r="A20" s="776" t="s">
        <v>1807</v>
      </c>
      <c r="B20" s="752"/>
      <c r="C20" s="766">
        <v>0</v>
      </c>
      <c r="D20" s="752">
        <v>485.71</v>
      </c>
      <c r="E20" s="766">
        <v>1</v>
      </c>
      <c r="F20" s="753">
        <v>485.71</v>
      </c>
    </row>
    <row r="21" spans="1:6" ht="14.4" customHeight="1" x14ac:dyDescent="0.3">
      <c r="A21" s="776" t="s">
        <v>1808</v>
      </c>
      <c r="B21" s="752"/>
      <c r="C21" s="766">
        <v>0</v>
      </c>
      <c r="D21" s="752">
        <v>293.28000000000009</v>
      </c>
      <c r="E21" s="766">
        <v>1</v>
      </c>
      <c r="F21" s="753">
        <v>293.28000000000009</v>
      </c>
    </row>
    <row r="22" spans="1:6" ht="14.4" customHeight="1" x14ac:dyDescent="0.3">
      <c r="A22" s="776" t="s">
        <v>1809</v>
      </c>
      <c r="B22" s="752"/>
      <c r="C22" s="766">
        <v>0</v>
      </c>
      <c r="D22" s="752">
        <v>369.15</v>
      </c>
      <c r="E22" s="766">
        <v>1</v>
      </c>
      <c r="F22" s="753">
        <v>369.15</v>
      </c>
    </row>
    <row r="23" spans="1:6" ht="14.4" customHeight="1" x14ac:dyDescent="0.3">
      <c r="A23" s="776" t="s">
        <v>1810</v>
      </c>
      <c r="B23" s="752"/>
      <c r="C23" s="766">
        <v>0</v>
      </c>
      <c r="D23" s="752">
        <v>4553.2700000000013</v>
      </c>
      <c r="E23" s="766">
        <v>1</v>
      </c>
      <c r="F23" s="753">
        <v>4553.2700000000013</v>
      </c>
    </row>
    <row r="24" spans="1:6" ht="14.4" customHeight="1" x14ac:dyDescent="0.3">
      <c r="A24" s="776" t="s">
        <v>1811</v>
      </c>
      <c r="B24" s="752"/>
      <c r="C24" s="766">
        <v>0</v>
      </c>
      <c r="D24" s="752">
        <v>640.62000000000012</v>
      </c>
      <c r="E24" s="766">
        <v>1</v>
      </c>
      <c r="F24" s="753">
        <v>640.62000000000012</v>
      </c>
    </row>
    <row r="25" spans="1:6" ht="14.4" customHeight="1" x14ac:dyDescent="0.3">
      <c r="A25" s="776" t="s">
        <v>1812</v>
      </c>
      <c r="B25" s="752"/>
      <c r="C25" s="766">
        <v>0</v>
      </c>
      <c r="D25" s="752">
        <v>904.56999999999994</v>
      </c>
      <c r="E25" s="766">
        <v>1</v>
      </c>
      <c r="F25" s="753">
        <v>904.56999999999994</v>
      </c>
    </row>
    <row r="26" spans="1:6" ht="14.4" customHeight="1" x14ac:dyDescent="0.3">
      <c r="A26" s="776" t="s">
        <v>1813</v>
      </c>
      <c r="B26" s="752"/>
      <c r="C26" s="766">
        <v>0</v>
      </c>
      <c r="D26" s="752">
        <v>308.35999999999996</v>
      </c>
      <c r="E26" s="766">
        <v>1</v>
      </c>
      <c r="F26" s="753">
        <v>308.35999999999996</v>
      </c>
    </row>
    <row r="27" spans="1:6" ht="14.4" customHeight="1" x14ac:dyDescent="0.3">
      <c r="A27" s="776" t="s">
        <v>1814</v>
      </c>
      <c r="B27" s="752"/>
      <c r="C27" s="766">
        <v>0</v>
      </c>
      <c r="D27" s="752">
        <v>2235.4300000000003</v>
      </c>
      <c r="E27" s="766">
        <v>1</v>
      </c>
      <c r="F27" s="753">
        <v>2235.4300000000003</v>
      </c>
    </row>
    <row r="28" spans="1:6" ht="14.4" customHeight="1" x14ac:dyDescent="0.3">
      <c r="A28" s="776" t="s">
        <v>1815</v>
      </c>
      <c r="B28" s="752"/>
      <c r="C28" s="766">
        <v>0</v>
      </c>
      <c r="D28" s="752">
        <v>428.78</v>
      </c>
      <c r="E28" s="766">
        <v>1</v>
      </c>
      <c r="F28" s="753">
        <v>428.78</v>
      </c>
    </row>
    <row r="29" spans="1:6" ht="14.4" customHeight="1" x14ac:dyDescent="0.3">
      <c r="A29" s="776" t="s">
        <v>1816</v>
      </c>
      <c r="B29" s="752"/>
      <c r="C29" s="766">
        <v>0</v>
      </c>
      <c r="D29" s="752">
        <v>236.99</v>
      </c>
      <c r="E29" s="766">
        <v>1</v>
      </c>
      <c r="F29" s="753">
        <v>236.99</v>
      </c>
    </row>
    <row r="30" spans="1:6" ht="14.4" customHeight="1" x14ac:dyDescent="0.3">
      <c r="A30" s="776" t="s">
        <v>1817</v>
      </c>
      <c r="B30" s="752"/>
      <c r="C30" s="766">
        <v>0</v>
      </c>
      <c r="D30" s="752">
        <v>197.82000000000002</v>
      </c>
      <c r="E30" s="766">
        <v>1</v>
      </c>
      <c r="F30" s="753">
        <v>197.82000000000002</v>
      </c>
    </row>
    <row r="31" spans="1:6" ht="14.4" customHeight="1" x14ac:dyDescent="0.3">
      <c r="A31" s="776" t="s">
        <v>1818</v>
      </c>
      <c r="B31" s="752"/>
      <c r="C31" s="766">
        <v>0</v>
      </c>
      <c r="D31" s="752">
        <v>848.10000000000014</v>
      </c>
      <c r="E31" s="766">
        <v>1</v>
      </c>
      <c r="F31" s="753">
        <v>848.10000000000014</v>
      </c>
    </row>
    <row r="32" spans="1:6" ht="14.4" customHeight="1" x14ac:dyDescent="0.3">
      <c r="A32" s="776" t="s">
        <v>1819</v>
      </c>
      <c r="B32" s="752"/>
      <c r="C32" s="766">
        <v>0</v>
      </c>
      <c r="D32" s="752">
        <v>2140.2399999999998</v>
      </c>
      <c r="E32" s="766">
        <v>1</v>
      </c>
      <c r="F32" s="753">
        <v>2140.2399999999998</v>
      </c>
    </row>
    <row r="33" spans="1:6" ht="14.4" customHeight="1" x14ac:dyDescent="0.3">
      <c r="A33" s="776" t="s">
        <v>1820</v>
      </c>
      <c r="B33" s="752"/>
      <c r="C33" s="766">
        <v>0</v>
      </c>
      <c r="D33" s="752">
        <v>1178.25</v>
      </c>
      <c r="E33" s="766">
        <v>1</v>
      </c>
      <c r="F33" s="753">
        <v>1178.25</v>
      </c>
    </row>
    <row r="34" spans="1:6" ht="14.4" customHeight="1" x14ac:dyDescent="0.3">
      <c r="A34" s="776" t="s">
        <v>1821</v>
      </c>
      <c r="B34" s="752"/>
      <c r="C34" s="766">
        <v>0</v>
      </c>
      <c r="D34" s="752">
        <v>496.37999999999982</v>
      </c>
      <c r="E34" s="766">
        <v>1</v>
      </c>
      <c r="F34" s="753">
        <v>496.37999999999982</v>
      </c>
    </row>
    <row r="35" spans="1:6" ht="14.4" customHeight="1" x14ac:dyDescent="0.3">
      <c r="A35" s="776" t="s">
        <v>1822</v>
      </c>
      <c r="B35" s="752">
        <v>108.93999999999998</v>
      </c>
      <c r="C35" s="766">
        <v>1</v>
      </c>
      <c r="D35" s="752"/>
      <c r="E35" s="766">
        <v>0</v>
      </c>
      <c r="F35" s="753">
        <v>108.93999999999998</v>
      </c>
    </row>
    <row r="36" spans="1:6" ht="14.4" customHeight="1" x14ac:dyDescent="0.3">
      <c r="A36" s="776" t="s">
        <v>1823</v>
      </c>
      <c r="B36" s="752"/>
      <c r="C36" s="766">
        <v>0</v>
      </c>
      <c r="D36" s="752">
        <v>2414.4300000000003</v>
      </c>
      <c r="E36" s="766">
        <v>1</v>
      </c>
      <c r="F36" s="753">
        <v>2414.4300000000003</v>
      </c>
    </row>
    <row r="37" spans="1:6" ht="14.4" customHeight="1" x14ac:dyDescent="0.3">
      <c r="A37" s="776" t="s">
        <v>1824</v>
      </c>
      <c r="B37" s="752"/>
      <c r="C37" s="766">
        <v>0</v>
      </c>
      <c r="D37" s="752">
        <v>279.58000000000004</v>
      </c>
      <c r="E37" s="766">
        <v>1</v>
      </c>
      <c r="F37" s="753">
        <v>279.58000000000004</v>
      </c>
    </row>
    <row r="38" spans="1:6" ht="14.4" customHeight="1" x14ac:dyDescent="0.3">
      <c r="A38" s="776" t="s">
        <v>1825</v>
      </c>
      <c r="B38" s="752">
        <v>369.84</v>
      </c>
      <c r="C38" s="766">
        <v>0.86266094420600847</v>
      </c>
      <c r="D38" s="752">
        <v>58.880000000000031</v>
      </c>
      <c r="E38" s="766">
        <v>0.13733905579399147</v>
      </c>
      <c r="F38" s="753">
        <v>428.72</v>
      </c>
    </row>
    <row r="39" spans="1:6" ht="14.4" customHeight="1" x14ac:dyDescent="0.3">
      <c r="A39" s="776" t="s">
        <v>1826</v>
      </c>
      <c r="B39" s="752"/>
      <c r="C39" s="766">
        <v>0</v>
      </c>
      <c r="D39" s="752">
        <v>76.040000000000006</v>
      </c>
      <c r="E39" s="766">
        <v>1</v>
      </c>
      <c r="F39" s="753">
        <v>76.040000000000006</v>
      </c>
    </row>
    <row r="40" spans="1:6" ht="14.4" customHeight="1" x14ac:dyDescent="0.3">
      <c r="A40" s="776" t="s">
        <v>1827</v>
      </c>
      <c r="B40" s="752"/>
      <c r="C40" s="766">
        <v>0</v>
      </c>
      <c r="D40" s="752">
        <v>257.51</v>
      </c>
      <c r="E40" s="766">
        <v>1</v>
      </c>
      <c r="F40" s="753">
        <v>257.51</v>
      </c>
    </row>
    <row r="41" spans="1:6" ht="14.4" customHeight="1" x14ac:dyDescent="0.3">
      <c r="A41" s="776" t="s">
        <v>1828</v>
      </c>
      <c r="B41" s="752"/>
      <c r="C41" s="766">
        <v>0</v>
      </c>
      <c r="D41" s="752">
        <v>176.91</v>
      </c>
      <c r="E41" s="766">
        <v>1</v>
      </c>
      <c r="F41" s="753">
        <v>176.91</v>
      </c>
    </row>
    <row r="42" spans="1:6" ht="14.4" customHeight="1" x14ac:dyDescent="0.3">
      <c r="A42" s="776" t="s">
        <v>1829</v>
      </c>
      <c r="B42" s="752">
        <v>34.699999999999996</v>
      </c>
      <c r="C42" s="766">
        <v>0.12955979539259976</v>
      </c>
      <c r="D42" s="752">
        <v>233.12999999999997</v>
      </c>
      <c r="E42" s="766">
        <v>0.87044020460740013</v>
      </c>
      <c r="F42" s="753">
        <v>267.83</v>
      </c>
    </row>
    <row r="43" spans="1:6" ht="14.4" customHeight="1" x14ac:dyDescent="0.3">
      <c r="A43" s="776" t="s">
        <v>1830</v>
      </c>
      <c r="B43" s="752"/>
      <c r="C43" s="766">
        <v>0</v>
      </c>
      <c r="D43" s="752">
        <v>2364.6800000000007</v>
      </c>
      <c r="E43" s="766">
        <v>1</v>
      </c>
      <c r="F43" s="753">
        <v>2364.6800000000007</v>
      </c>
    </row>
    <row r="44" spans="1:6" ht="14.4" customHeight="1" x14ac:dyDescent="0.3">
      <c r="A44" s="776" t="s">
        <v>1831</v>
      </c>
      <c r="B44" s="752"/>
      <c r="C44" s="766">
        <v>0</v>
      </c>
      <c r="D44" s="752">
        <v>1256.1699999999998</v>
      </c>
      <c r="E44" s="766">
        <v>1</v>
      </c>
      <c r="F44" s="753">
        <v>1256.1699999999998</v>
      </c>
    </row>
    <row r="45" spans="1:6" ht="14.4" customHeight="1" x14ac:dyDescent="0.3">
      <c r="A45" s="776" t="s">
        <v>1832</v>
      </c>
      <c r="B45" s="752"/>
      <c r="C45" s="766">
        <v>0</v>
      </c>
      <c r="D45" s="752">
        <v>458.93999999999994</v>
      </c>
      <c r="E45" s="766">
        <v>1</v>
      </c>
      <c r="F45" s="753">
        <v>458.93999999999994</v>
      </c>
    </row>
    <row r="46" spans="1:6" ht="14.4" customHeight="1" x14ac:dyDescent="0.3">
      <c r="A46" s="776" t="s">
        <v>1833</v>
      </c>
      <c r="B46" s="752"/>
      <c r="C46" s="766">
        <v>0</v>
      </c>
      <c r="D46" s="752">
        <v>599.50000000000011</v>
      </c>
      <c r="E46" s="766">
        <v>1</v>
      </c>
      <c r="F46" s="753">
        <v>599.50000000000011</v>
      </c>
    </row>
    <row r="47" spans="1:6" ht="14.4" customHeight="1" x14ac:dyDescent="0.3">
      <c r="A47" s="776" t="s">
        <v>1834</v>
      </c>
      <c r="B47" s="752">
        <v>790.28000000000009</v>
      </c>
      <c r="C47" s="766">
        <v>1</v>
      </c>
      <c r="D47" s="752"/>
      <c r="E47" s="766">
        <v>0</v>
      </c>
      <c r="F47" s="753">
        <v>790.28000000000009</v>
      </c>
    </row>
    <row r="48" spans="1:6" ht="14.4" customHeight="1" x14ac:dyDescent="0.3">
      <c r="A48" s="776" t="s">
        <v>1835</v>
      </c>
      <c r="B48" s="752"/>
      <c r="C48" s="766">
        <v>0</v>
      </c>
      <c r="D48" s="752">
        <v>3733.7100000000014</v>
      </c>
      <c r="E48" s="766">
        <v>1</v>
      </c>
      <c r="F48" s="753">
        <v>3733.7100000000014</v>
      </c>
    </row>
    <row r="49" spans="1:6" ht="14.4" customHeight="1" x14ac:dyDescent="0.3">
      <c r="A49" s="776" t="s">
        <v>1836</v>
      </c>
      <c r="B49" s="752">
        <v>266.10000000000002</v>
      </c>
      <c r="C49" s="766">
        <v>1</v>
      </c>
      <c r="D49" s="752"/>
      <c r="E49" s="766">
        <v>0</v>
      </c>
      <c r="F49" s="753">
        <v>266.10000000000002</v>
      </c>
    </row>
    <row r="50" spans="1:6" ht="14.4" customHeight="1" x14ac:dyDescent="0.3">
      <c r="A50" s="776" t="s">
        <v>1837</v>
      </c>
      <c r="B50" s="752">
        <v>20097</v>
      </c>
      <c r="C50" s="766">
        <v>0.34789948566375239</v>
      </c>
      <c r="D50" s="752">
        <v>37669.684999999998</v>
      </c>
      <c r="E50" s="766">
        <v>0.65210051433624761</v>
      </c>
      <c r="F50" s="753">
        <v>57766.684999999998</v>
      </c>
    </row>
    <row r="51" spans="1:6" ht="14.4" customHeight="1" x14ac:dyDescent="0.3">
      <c r="A51" s="776" t="s">
        <v>1838</v>
      </c>
      <c r="B51" s="752"/>
      <c r="C51" s="766">
        <v>0</v>
      </c>
      <c r="D51" s="752">
        <v>13213.2</v>
      </c>
      <c r="E51" s="766">
        <v>1</v>
      </c>
      <c r="F51" s="753">
        <v>13213.2</v>
      </c>
    </row>
    <row r="52" spans="1:6" ht="14.4" customHeight="1" x14ac:dyDescent="0.3">
      <c r="A52" s="776" t="s">
        <v>1839</v>
      </c>
      <c r="B52" s="752"/>
      <c r="C52" s="766">
        <v>0</v>
      </c>
      <c r="D52" s="752">
        <v>4155.174</v>
      </c>
      <c r="E52" s="766">
        <v>1</v>
      </c>
      <c r="F52" s="753">
        <v>4155.174</v>
      </c>
    </row>
    <row r="53" spans="1:6" ht="14.4" customHeight="1" x14ac:dyDescent="0.3">
      <c r="A53" s="776" t="s">
        <v>1840</v>
      </c>
      <c r="B53" s="752"/>
      <c r="C53" s="766">
        <v>0</v>
      </c>
      <c r="D53" s="752">
        <v>6622.85</v>
      </c>
      <c r="E53" s="766">
        <v>1</v>
      </c>
      <c r="F53" s="753">
        <v>6622.85</v>
      </c>
    </row>
    <row r="54" spans="1:6" ht="14.4" customHeight="1" x14ac:dyDescent="0.3">
      <c r="A54" s="776" t="s">
        <v>1841</v>
      </c>
      <c r="B54" s="752"/>
      <c r="C54" s="766">
        <v>0</v>
      </c>
      <c r="D54" s="752">
        <v>1106.9099999999999</v>
      </c>
      <c r="E54" s="766">
        <v>1</v>
      </c>
      <c r="F54" s="753">
        <v>1106.9099999999999</v>
      </c>
    </row>
    <row r="55" spans="1:6" ht="14.4" customHeight="1" x14ac:dyDescent="0.3">
      <c r="A55" s="776" t="s">
        <v>1842</v>
      </c>
      <c r="B55" s="752"/>
      <c r="C55" s="766">
        <v>0</v>
      </c>
      <c r="D55" s="752">
        <v>25811.550000000003</v>
      </c>
      <c r="E55" s="766">
        <v>1</v>
      </c>
      <c r="F55" s="753">
        <v>25811.550000000003</v>
      </c>
    </row>
    <row r="56" spans="1:6" ht="14.4" customHeight="1" x14ac:dyDescent="0.3">
      <c r="A56" s="776" t="s">
        <v>1843</v>
      </c>
      <c r="B56" s="752"/>
      <c r="C56" s="766">
        <v>0</v>
      </c>
      <c r="D56" s="752">
        <v>5857.2800000000007</v>
      </c>
      <c r="E56" s="766">
        <v>1</v>
      </c>
      <c r="F56" s="753">
        <v>5857.2800000000007</v>
      </c>
    </row>
    <row r="57" spans="1:6" ht="14.4" customHeight="1" x14ac:dyDescent="0.3">
      <c r="A57" s="776" t="s">
        <v>1844</v>
      </c>
      <c r="B57" s="752"/>
      <c r="C57" s="766">
        <v>0</v>
      </c>
      <c r="D57" s="752">
        <v>2536.98</v>
      </c>
      <c r="E57" s="766">
        <v>1</v>
      </c>
      <c r="F57" s="753">
        <v>2536.98</v>
      </c>
    </row>
    <row r="58" spans="1:6" ht="14.4" customHeight="1" x14ac:dyDescent="0.3">
      <c r="A58" s="776" t="s">
        <v>1845</v>
      </c>
      <c r="B58" s="752"/>
      <c r="C58" s="766">
        <v>0</v>
      </c>
      <c r="D58" s="752">
        <v>157.43999999999994</v>
      </c>
      <c r="E58" s="766">
        <v>1</v>
      </c>
      <c r="F58" s="753">
        <v>157.43999999999994</v>
      </c>
    </row>
    <row r="59" spans="1:6" ht="14.4" customHeight="1" x14ac:dyDescent="0.3">
      <c r="A59" s="776" t="s">
        <v>1846</v>
      </c>
      <c r="B59" s="752">
        <v>560.16</v>
      </c>
      <c r="C59" s="766">
        <v>0.490288925261048</v>
      </c>
      <c r="D59" s="752">
        <v>582.35</v>
      </c>
      <c r="E59" s="766">
        <v>0.50971107473895194</v>
      </c>
      <c r="F59" s="753">
        <v>1142.51</v>
      </c>
    </row>
    <row r="60" spans="1:6" ht="14.4" customHeight="1" x14ac:dyDescent="0.3">
      <c r="A60" s="776" t="s">
        <v>1847</v>
      </c>
      <c r="B60" s="752">
        <v>2189.8399999999997</v>
      </c>
      <c r="C60" s="766">
        <v>1</v>
      </c>
      <c r="D60" s="752"/>
      <c r="E60" s="766">
        <v>0</v>
      </c>
      <c r="F60" s="753">
        <v>2189.8399999999997</v>
      </c>
    </row>
    <row r="61" spans="1:6" ht="14.4" customHeight="1" x14ac:dyDescent="0.3">
      <c r="A61" s="776" t="s">
        <v>1848</v>
      </c>
      <c r="B61" s="752">
        <v>23576.550000000003</v>
      </c>
      <c r="C61" s="766">
        <v>1</v>
      </c>
      <c r="D61" s="752"/>
      <c r="E61" s="766">
        <v>0</v>
      </c>
      <c r="F61" s="753">
        <v>23576.550000000003</v>
      </c>
    </row>
    <row r="62" spans="1:6" ht="14.4" customHeight="1" x14ac:dyDescent="0.3">
      <c r="A62" s="776" t="s">
        <v>1849</v>
      </c>
      <c r="B62" s="752">
        <v>4238.7700000000004</v>
      </c>
      <c r="C62" s="766">
        <v>1</v>
      </c>
      <c r="D62" s="752"/>
      <c r="E62" s="766">
        <v>0</v>
      </c>
      <c r="F62" s="753">
        <v>4238.7700000000004</v>
      </c>
    </row>
    <row r="63" spans="1:6" ht="14.4" customHeight="1" x14ac:dyDescent="0.3">
      <c r="A63" s="776" t="s">
        <v>1850</v>
      </c>
      <c r="B63" s="752"/>
      <c r="C63" s="766">
        <v>0</v>
      </c>
      <c r="D63" s="752">
        <v>10594.760000000002</v>
      </c>
      <c r="E63" s="766">
        <v>1</v>
      </c>
      <c r="F63" s="753">
        <v>10594.760000000002</v>
      </c>
    </row>
    <row r="64" spans="1:6" ht="14.4" customHeight="1" x14ac:dyDescent="0.3">
      <c r="A64" s="776" t="s">
        <v>1851</v>
      </c>
      <c r="B64" s="752"/>
      <c r="C64" s="766">
        <v>0</v>
      </c>
      <c r="D64" s="752">
        <v>1570.7999999999997</v>
      </c>
      <c r="E64" s="766">
        <v>1</v>
      </c>
      <c r="F64" s="753">
        <v>1570.7999999999997</v>
      </c>
    </row>
    <row r="65" spans="1:6" ht="14.4" customHeight="1" x14ac:dyDescent="0.3">
      <c r="A65" s="776" t="s">
        <v>1852</v>
      </c>
      <c r="B65" s="752"/>
      <c r="C65" s="766">
        <v>0</v>
      </c>
      <c r="D65" s="752">
        <v>77.7</v>
      </c>
      <c r="E65" s="766">
        <v>1</v>
      </c>
      <c r="F65" s="753">
        <v>77.7</v>
      </c>
    </row>
    <row r="66" spans="1:6" ht="14.4" customHeight="1" x14ac:dyDescent="0.3">
      <c r="A66" s="776" t="s">
        <v>1853</v>
      </c>
      <c r="B66" s="752"/>
      <c r="C66" s="766">
        <v>0</v>
      </c>
      <c r="D66" s="752">
        <v>349.78000000000009</v>
      </c>
      <c r="E66" s="766">
        <v>1</v>
      </c>
      <c r="F66" s="753">
        <v>349.78000000000009</v>
      </c>
    </row>
    <row r="67" spans="1:6" ht="14.4" customHeight="1" x14ac:dyDescent="0.3">
      <c r="A67" s="776" t="s">
        <v>1854</v>
      </c>
      <c r="B67" s="752"/>
      <c r="C67" s="766">
        <v>0</v>
      </c>
      <c r="D67" s="752">
        <v>3534.4200000000005</v>
      </c>
      <c r="E67" s="766">
        <v>1</v>
      </c>
      <c r="F67" s="753">
        <v>3534.4200000000005</v>
      </c>
    </row>
    <row r="68" spans="1:6" ht="14.4" customHeight="1" x14ac:dyDescent="0.3">
      <c r="A68" s="776" t="s">
        <v>1855</v>
      </c>
      <c r="B68" s="752">
        <v>169.44</v>
      </c>
      <c r="C68" s="766">
        <v>6.1844607394051315E-2</v>
      </c>
      <c r="D68" s="752">
        <v>2570.3300000000004</v>
      </c>
      <c r="E68" s="766">
        <v>0.93815539260594871</v>
      </c>
      <c r="F68" s="753">
        <v>2739.7700000000004</v>
      </c>
    </row>
    <row r="69" spans="1:6" ht="14.4" customHeight="1" x14ac:dyDescent="0.3">
      <c r="A69" s="776" t="s">
        <v>1856</v>
      </c>
      <c r="B69" s="752">
        <v>239.16</v>
      </c>
      <c r="C69" s="766">
        <v>7.2152631960031868E-2</v>
      </c>
      <c r="D69" s="752">
        <v>3075.4799999999996</v>
      </c>
      <c r="E69" s="766">
        <v>0.92784736803996815</v>
      </c>
      <c r="F69" s="753">
        <v>3314.6399999999994</v>
      </c>
    </row>
    <row r="70" spans="1:6" ht="14.4" customHeight="1" x14ac:dyDescent="0.3">
      <c r="A70" s="776" t="s">
        <v>1857</v>
      </c>
      <c r="B70" s="752">
        <v>3074.5000000000005</v>
      </c>
      <c r="C70" s="766">
        <v>1</v>
      </c>
      <c r="D70" s="752"/>
      <c r="E70" s="766">
        <v>0</v>
      </c>
      <c r="F70" s="753">
        <v>3074.5000000000005</v>
      </c>
    </row>
    <row r="71" spans="1:6" ht="14.4" customHeight="1" x14ac:dyDescent="0.3">
      <c r="A71" s="776" t="s">
        <v>1858</v>
      </c>
      <c r="B71" s="752"/>
      <c r="C71" s="766">
        <v>0</v>
      </c>
      <c r="D71" s="752">
        <v>1842.6699999999998</v>
      </c>
      <c r="E71" s="766">
        <v>1</v>
      </c>
      <c r="F71" s="753">
        <v>1842.6699999999998</v>
      </c>
    </row>
    <row r="72" spans="1:6" ht="14.4" customHeight="1" x14ac:dyDescent="0.3">
      <c r="A72" s="776" t="s">
        <v>1859</v>
      </c>
      <c r="B72" s="752"/>
      <c r="C72" s="766">
        <v>0</v>
      </c>
      <c r="D72" s="752">
        <v>124.06</v>
      </c>
      <c r="E72" s="766">
        <v>1</v>
      </c>
      <c r="F72" s="753">
        <v>124.06</v>
      </c>
    </row>
    <row r="73" spans="1:6" ht="14.4" customHeight="1" x14ac:dyDescent="0.3">
      <c r="A73" s="776" t="s">
        <v>1860</v>
      </c>
      <c r="B73" s="752"/>
      <c r="C73" s="766">
        <v>0</v>
      </c>
      <c r="D73" s="752">
        <v>532.58000000000004</v>
      </c>
      <c r="E73" s="766">
        <v>1</v>
      </c>
      <c r="F73" s="753">
        <v>532.58000000000004</v>
      </c>
    </row>
    <row r="74" spans="1:6" ht="14.4" customHeight="1" x14ac:dyDescent="0.3">
      <c r="A74" s="776" t="s">
        <v>1861</v>
      </c>
      <c r="B74" s="752"/>
      <c r="C74" s="766">
        <v>0</v>
      </c>
      <c r="D74" s="752">
        <v>824.43</v>
      </c>
      <c r="E74" s="766">
        <v>1</v>
      </c>
      <c r="F74" s="753">
        <v>824.43</v>
      </c>
    </row>
    <row r="75" spans="1:6" ht="14.4" customHeight="1" x14ac:dyDescent="0.3">
      <c r="A75" s="776" t="s">
        <v>1862</v>
      </c>
      <c r="B75" s="752"/>
      <c r="C75" s="766">
        <v>0</v>
      </c>
      <c r="D75" s="752">
        <v>196.53000000000003</v>
      </c>
      <c r="E75" s="766">
        <v>1</v>
      </c>
      <c r="F75" s="753">
        <v>196.53000000000003</v>
      </c>
    </row>
    <row r="76" spans="1:6" ht="14.4" customHeight="1" x14ac:dyDescent="0.3">
      <c r="A76" s="776" t="s">
        <v>1863</v>
      </c>
      <c r="B76" s="752"/>
      <c r="C76" s="766">
        <v>0</v>
      </c>
      <c r="D76" s="752">
        <v>823.79</v>
      </c>
      <c r="E76" s="766">
        <v>1</v>
      </c>
      <c r="F76" s="753">
        <v>823.79</v>
      </c>
    </row>
    <row r="77" spans="1:6" ht="14.4" customHeight="1" x14ac:dyDescent="0.3">
      <c r="A77" s="776" t="s">
        <v>1864</v>
      </c>
      <c r="B77" s="752"/>
      <c r="C77" s="766">
        <v>0</v>
      </c>
      <c r="D77" s="752">
        <v>1081.6600000000001</v>
      </c>
      <c r="E77" s="766">
        <v>1</v>
      </c>
      <c r="F77" s="753">
        <v>1081.6600000000001</v>
      </c>
    </row>
    <row r="78" spans="1:6" ht="14.4" customHeight="1" x14ac:dyDescent="0.3">
      <c r="A78" s="776" t="s">
        <v>1865</v>
      </c>
      <c r="B78" s="752">
        <v>144.49000000000004</v>
      </c>
      <c r="C78" s="766">
        <v>0.1153548304685567</v>
      </c>
      <c r="D78" s="752">
        <v>1108.0799999999997</v>
      </c>
      <c r="E78" s="766">
        <v>0.88464516953144334</v>
      </c>
      <c r="F78" s="753">
        <v>1252.5699999999997</v>
      </c>
    </row>
    <row r="79" spans="1:6" ht="14.4" customHeight="1" x14ac:dyDescent="0.3">
      <c r="A79" s="776" t="s">
        <v>1866</v>
      </c>
      <c r="B79" s="752"/>
      <c r="C79" s="766">
        <v>0</v>
      </c>
      <c r="D79" s="752">
        <v>71.13</v>
      </c>
      <c r="E79" s="766">
        <v>1</v>
      </c>
      <c r="F79" s="753">
        <v>71.13</v>
      </c>
    </row>
    <row r="80" spans="1:6" ht="14.4" customHeight="1" x14ac:dyDescent="0.3">
      <c r="A80" s="776" t="s">
        <v>1867</v>
      </c>
      <c r="B80" s="752"/>
      <c r="C80" s="766">
        <v>0</v>
      </c>
      <c r="D80" s="752">
        <v>323.09999999999997</v>
      </c>
      <c r="E80" s="766">
        <v>1</v>
      </c>
      <c r="F80" s="753">
        <v>323.09999999999997</v>
      </c>
    </row>
    <row r="81" spans="1:6" ht="14.4" customHeight="1" x14ac:dyDescent="0.3">
      <c r="A81" s="776" t="s">
        <v>1868</v>
      </c>
      <c r="B81" s="752"/>
      <c r="C81" s="766">
        <v>0</v>
      </c>
      <c r="D81" s="752">
        <v>1995.0600000000002</v>
      </c>
      <c r="E81" s="766">
        <v>1</v>
      </c>
      <c r="F81" s="753">
        <v>1995.0600000000002</v>
      </c>
    </row>
    <row r="82" spans="1:6" ht="14.4" customHeight="1" x14ac:dyDescent="0.3">
      <c r="A82" s="776" t="s">
        <v>1869</v>
      </c>
      <c r="B82" s="752">
        <v>540.93000000000006</v>
      </c>
      <c r="C82" s="766">
        <v>0.70023300970873781</v>
      </c>
      <c r="D82" s="752">
        <v>231.57000000000002</v>
      </c>
      <c r="E82" s="766">
        <v>0.29976699029126214</v>
      </c>
      <c r="F82" s="753">
        <v>772.50000000000011</v>
      </c>
    </row>
    <row r="83" spans="1:6" ht="14.4" customHeight="1" x14ac:dyDescent="0.3">
      <c r="A83" s="776" t="s">
        <v>1870</v>
      </c>
      <c r="B83" s="752"/>
      <c r="C83" s="766">
        <v>0</v>
      </c>
      <c r="D83" s="752">
        <v>210.32</v>
      </c>
      <c r="E83" s="766">
        <v>1</v>
      </c>
      <c r="F83" s="753">
        <v>210.32</v>
      </c>
    </row>
    <row r="84" spans="1:6" ht="14.4" customHeight="1" x14ac:dyDescent="0.3">
      <c r="A84" s="776" t="s">
        <v>1871</v>
      </c>
      <c r="B84" s="752"/>
      <c r="C84" s="766">
        <v>0</v>
      </c>
      <c r="D84" s="752">
        <v>199.28000000000006</v>
      </c>
      <c r="E84" s="766">
        <v>1</v>
      </c>
      <c r="F84" s="753">
        <v>199.28000000000006</v>
      </c>
    </row>
    <row r="85" spans="1:6" ht="14.4" customHeight="1" x14ac:dyDescent="0.3">
      <c r="A85" s="776" t="s">
        <v>1872</v>
      </c>
      <c r="B85" s="752"/>
      <c r="C85" s="766">
        <v>0</v>
      </c>
      <c r="D85" s="752">
        <v>670.6</v>
      </c>
      <c r="E85" s="766">
        <v>1</v>
      </c>
      <c r="F85" s="753">
        <v>670.6</v>
      </c>
    </row>
    <row r="86" spans="1:6" ht="14.4" customHeight="1" x14ac:dyDescent="0.3">
      <c r="A86" s="776" t="s">
        <v>1873</v>
      </c>
      <c r="B86" s="752"/>
      <c r="C86" s="766">
        <v>0</v>
      </c>
      <c r="D86" s="752">
        <v>264.41000000000003</v>
      </c>
      <c r="E86" s="766">
        <v>1</v>
      </c>
      <c r="F86" s="753">
        <v>264.41000000000003</v>
      </c>
    </row>
    <row r="87" spans="1:6" ht="14.4" customHeight="1" x14ac:dyDescent="0.3">
      <c r="A87" s="776" t="s">
        <v>1874</v>
      </c>
      <c r="B87" s="752"/>
      <c r="C87" s="766">
        <v>0</v>
      </c>
      <c r="D87" s="752">
        <v>87.09</v>
      </c>
      <c r="E87" s="766">
        <v>1</v>
      </c>
      <c r="F87" s="753">
        <v>87.09</v>
      </c>
    </row>
    <row r="88" spans="1:6" ht="14.4" customHeight="1" x14ac:dyDescent="0.3">
      <c r="A88" s="776" t="s">
        <v>1875</v>
      </c>
      <c r="B88" s="752"/>
      <c r="C88" s="766">
        <v>0</v>
      </c>
      <c r="D88" s="752">
        <v>11357.870000000003</v>
      </c>
      <c r="E88" s="766">
        <v>1</v>
      </c>
      <c r="F88" s="753">
        <v>11357.870000000003</v>
      </c>
    </row>
    <row r="89" spans="1:6" ht="14.4" customHeight="1" x14ac:dyDescent="0.3">
      <c r="A89" s="776" t="s">
        <v>1876</v>
      </c>
      <c r="B89" s="752"/>
      <c r="C89" s="766">
        <v>0</v>
      </c>
      <c r="D89" s="752">
        <v>427.99</v>
      </c>
      <c r="E89" s="766">
        <v>1</v>
      </c>
      <c r="F89" s="753">
        <v>427.99</v>
      </c>
    </row>
    <row r="90" spans="1:6" ht="14.4" customHeight="1" x14ac:dyDescent="0.3">
      <c r="A90" s="776" t="s">
        <v>1877</v>
      </c>
      <c r="B90" s="752"/>
      <c r="C90" s="766">
        <v>0</v>
      </c>
      <c r="D90" s="752">
        <v>1766.6200000000001</v>
      </c>
      <c r="E90" s="766">
        <v>1</v>
      </c>
      <c r="F90" s="753">
        <v>1766.6200000000001</v>
      </c>
    </row>
    <row r="91" spans="1:6" ht="14.4" customHeight="1" x14ac:dyDescent="0.3">
      <c r="A91" s="776" t="s">
        <v>1878</v>
      </c>
      <c r="B91" s="752"/>
      <c r="C91" s="766">
        <v>0</v>
      </c>
      <c r="D91" s="752">
        <v>686.44</v>
      </c>
      <c r="E91" s="766">
        <v>1</v>
      </c>
      <c r="F91" s="753">
        <v>686.44</v>
      </c>
    </row>
    <row r="92" spans="1:6" ht="14.4" customHeight="1" x14ac:dyDescent="0.3">
      <c r="A92" s="776" t="s">
        <v>1879</v>
      </c>
      <c r="B92" s="752"/>
      <c r="C92" s="766">
        <v>0</v>
      </c>
      <c r="D92" s="752">
        <v>2043.8600000000001</v>
      </c>
      <c r="E92" s="766">
        <v>1</v>
      </c>
      <c r="F92" s="753">
        <v>2043.8600000000001</v>
      </c>
    </row>
    <row r="93" spans="1:6" ht="14.4" customHeight="1" x14ac:dyDescent="0.3">
      <c r="A93" s="776" t="s">
        <v>1880</v>
      </c>
      <c r="B93" s="752"/>
      <c r="C93" s="766">
        <v>0</v>
      </c>
      <c r="D93" s="752">
        <v>2548.8500000000004</v>
      </c>
      <c r="E93" s="766">
        <v>1</v>
      </c>
      <c r="F93" s="753">
        <v>2548.8500000000004</v>
      </c>
    </row>
    <row r="94" spans="1:6" ht="14.4" customHeight="1" x14ac:dyDescent="0.3">
      <c r="A94" s="776" t="s">
        <v>1881</v>
      </c>
      <c r="B94" s="752"/>
      <c r="C94" s="766">
        <v>0</v>
      </c>
      <c r="D94" s="752">
        <v>4993.3</v>
      </c>
      <c r="E94" s="766">
        <v>1</v>
      </c>
      <c r="F94" s="753">
        <v>4993.3</v>
      </c>
    </row>
    <row r="95" spans="1:6" ht="14.4" customHeight="1" x14ac:dyDescent="0.3">
      <c r="A95" s="776" t="s">
        <v>1882</v>
      </c>
      <c r="B95" s="752"/>
      <c r="C95" s="766">
        <v>0</v>
      </c>
      <c r="D95" s="752">
        <v>5465.48</v>
      </c>
      <c r="E95" s="766">
        <v>1</v>
      </c>
      <c r="F95" s="753">
        <v>5465.48</v>
      </c>
    </row>
    <row r="96" spans="1:6" ht="14.4" customHeight="1" x14ac:dyDescent="0.3">
      <c r="A96" s="776" t="s">
        <v>1883</v>
      </c>
      <c r="B96" s="752"/>
      <c r="C96" s="766">
        <v>0</v>
      </c>
      <c r="D96" s="752">
        <v>6685.9499999999989</v>
      </c>
      <c r="E96" s="766">
        <v>1</v>
      </c>
      <c r="F96" s="753">
        <v>6685.9499999999989</v>
      </c>
    </row>
    <row r="97" spans="1:6" ht="14.4" customHeight="1" x14ac:dyDescent="0.3">
      <c r="A97" s="776" t="s">
        <v>1884</v>
      </c>
      <c r="B97" s="752"/>
      <c r="C97" s="766">
        <v>0</v>
      </c>
      <c r="D97" s="752">
        <v>2082.2400000000002</v>
      </c>
      <c r="E97" s="766">
        <v>1</v>
      </c>
      <c r="F97" s="753">
        <v>2082.2400000000002</v>
      </c>
    </row>
    <row r="98" spans="1:6" ht="14.4" customHeight="1" x14ac:dyDescent="0.3">
      <c r="A98" s="776" t="s">
        <v>1885</v>
      </c>
      <c r="B98" s="752"/>
      <c r="C98" s="766">
        <v>0</v>
      </c>
      <c r="D98" s="752">
        <v>2854.52</v>
      </c>
      <c r="E98" s="766">
        <v>1</v>
      </c>
      <c r="F98" s="753">
        <v>2854.52</v>
      </c>
    </row>
    <row r="99" spans="1:6" ht="14.4" customHeight="1" x14ac:dyDescent="0.3">
      <c r="A99" s="776" t="s">
        <v>1886</v>
      </c>
      <c r="B99" s="752"/>
      <c r="C99" s="766">
        <v>0</v>
      </c>
      <c r="D99" s="752">
        <v>2843.94</v>
      </c>
      <c r="E99" s="766">
        <v>1</v>
      </c>
      <c r="F99" s="753">
        <v>2843.94</v>
      </c>
    </row>
    <row r="100" spans="1:6" ht="14.4" customHeight="1" x14ac:dyDescent="0.3">
      <c r="A100" s="776" t="s">
        <v>1887</v>
      </c>
      <c r="B100" s="752"/>
      <c r="C100" s="766">
        <v>0</v>
      </c>
      <c r="D100" s="752">
        <v>1373.9599999999998</v>
      </c>
      <c r="E100" s="766">
        <v>1</v>
      </c>
      <c r="F100" s="753">
        <v>1373.9599999999998</v>
      </c>
    </row>
    <row r="101" spans="1:6" ht="14.4" customHeight="1" x14ac:dyDescent="0.3">
      <c r="A101" s="776" t="s">
        <v>1888</v>
      </c>
      <c r="B101" s="752">
        <v>6166.84</v>
      </c>
      <c r="C101" s="766">
        <v>0.58398106060606059</v>
      </c>
      <c r="D101" s="752">
        <v>4393.16</v>
      </c>
      <c r="E101" s="766">
        <v>0.41601893939393936</v>
      </c>
      <c r="F101" s="753">
        <v>10560</v>
      </c>
    </row>
    <row r="102" spans="1:6" ht="14.4" customHeight="1" thickBot="1" x14ac:dyDescent="0.35">
      <c r="A102" s="777" t="s">
        <v>1889</v>
      </c>
      <c r="B102" s="768">
        <v>4234.8</v>
      </c>
      <c r="C102" s="769">
        <v>5.2837468637578613E-2</v>
      </c>
      <c r="D102" s="768">
        <v>75912.87</v>
      </c>
      <c r="E102" s="769">
        <v>0.94716253136242134</v>
      </c>
      <c r="F102" s="770">
        <v>80147.67</v>
      </c>
    </row>
    <row r="103" spans="1:6" ht="14.4" customHeight="1" thickBot="1" x14ac:dyDescent="0.35">
      <c r="A103" s="771" t="s">
        <v>3</v>
      </c>
      <c r="B103" s="772">
        <v>67159.310000000012</v>
      </c>
      <c r="C103" s="773">
        <v>0.11113523092533929</v>
      </c>
      <c r="D103" s="772">
        <v>537143.29899999988</v>
      </c>
      <c r="E103" s="773">
        <v>0.88886476907466061</v>
      </c>
      <c r="F103" s="774">
        <v>604302.60899999994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2019-06-27T10:51:58Z</dcterms:modified>
</cp:coreProperties>
</file>